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L:\mid\Industrial_Team\AEO_2025\HMM\Feedstock_baseline\"/>
    </mc:Choice>
  </mc:AlternateContent>
  <xr:revisionPtr revIDLastSave="0" documentId="13_ncr:1_{E4A2F857-FAF8-4709-8D13-3E101CB8EAE8}" xr6:coauthVersionLast="47" xr6:coauthVersionMax="47" xr10:uidLastSave="{00000000-0000-0000-0000-000000000000}"/>
  <bookViews>
    <workbookView xWindow="19090" yWindow="-110" windowWidth="19420" windowHeight="10420" firstSheet="10" activeTab="12" xr2:uid="{875C8BD6-9F34-4691-8EB6-77F2B0044D1F}"/>
  </bookViews>
  <sheets>
    <sheet name="Assumptions" sheetId="4" r:id="rId1"/>
    <sheet name="MECS_natural_gas_feedstock" sheetId="1" r:id="rId2"/>
    <sheet name="MECS_other_feedstock" sheetId="6" r:id="rId3"/>
    <sheet name="Syngas_vs_H2" sheetId="2" r:id="rId4"/>
    <sheet name="Chlor-alkali_H2" sheetId="3" r:id="rId5"/>
    <sheet name="Cracker_H2" sheetId="9" r:id="rId6"/>
    <sheet name="PDH_H2" sheetId="10" r:id="rId7"/>
    <sheet name="Macro" sheetId="13" r:id="rId8"/>
    <sheet name="For Katie" sheetId="8" r:id="rId9"/>
    <sheet name="overall industrial feedstock H2" sheetId="7" r:id="rId10"/>
    <sheet name="MECS feedstock" sheetId="15" r:id="rId11"/>
    <sheet name="allocate to industries feed US" sheetId="12" r:id="rId12"/>
    <sheet name="allocate to CR4" sheetId="25" r:id="rId13"/>
    <sheet name="allocate to CR3" sheetId="24" r:id="rId14"/>
    <sheet name="allocate to CR2" sheetId="23" r:id="rId15"/>
    <sheet name="allocate to CR1" sheetId="22" r:id="rId16"/>
    <sheet name="allocate to industries feed CDs" sheetId="18" r:id="rId17"/>
    <sheet name="MC_INDUSTRIAL - USA" sheetId="16" r:id="rId18"/>
    <sheet name="MC_INDUSTRIAL - CD&amp;Rs" sheetId="21" r:id="rId19"/>
    <sheet name="NH3 sidebar" sheetId="17"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7" l="1"/>
  <c r="G3" i="7"/>
  <c r="G4" i="7"/>
  <c r="G5" i="7"/>
  <c r="E34" i="12"/>
  <c r="O9" i="25" a="1"/>
  <c r="O9" i="25" s="1"/>
  <c r="N9" i="25" a="1"/>
  <c r="N9" i="25" s="1"/>
  <c r="M9" i="25" a="1"/>
  <c r="M9" i="25" s="1"/>
  <c r="L9" i="25" a="1"/>
  <c r="L9" i="25" s="1"/>
  <c r="K9" i="25" a="1"/>
  <c r="K9" i="25" s="1"/>
  <c r="J9" i="25" a="1"/>
  <c r="J9" i="25" s="1"/>
  <c r="I9" i="25" a="1"/>
  <c r="I9" i="25" s="1"/>
  <c r="H9" i="25" a="1"/>
  <c r="H9" i="25" s="1"/>
  <c r="G9" i="25" a="1"/>
  <c r="G9" i="25" s="1"/>
  <c r="O8" i="25" a="1"/>
  <c r="O8" i="25" s="1"/>
  <c r="N8" i="25" a="1"/>
  <c r="N8" i="25" s="1"/>
  <c r="M8" i="25" a="1"/>
  <c r="M8" i="25" s="1"/>
  <c r="L8" i="25" a="1"/>
  <c r="L8" i="25" s="1"/>
  <c r="K8" i="25" a="1"/>
  <c r="K8" i="25" s="1"/>
  <c r="J8" i="25" a="1"/>
  <c r="J8" i="25" s="1"/>
  <c r="I8" i="25" a="1"/>
  <c r="I8" i="25" s="1"/>
  <c r="H8" i="25" a="1"/>
  <c r="H8" i="25" s="1"/>
  <c r="G8" i="25" a="1"/>
  <c r="G8" i="25" s="1"/>
  <c r="O7" i="25" a="1"/>
  <c r="O7" i="25" s="1"/>
  <c r="N7" i="25" a="1"/>
  <c r="N7" i="25" s="1"/>
  <c r="M7" i="25" a="1"/>
  <c r="M7" i="25" s="1"/>
  <c r="L7" i="25" a="1"/>
  <c r="L7" i="25" s="1"/>
  <c r="K7" i="25" a="1"/>
  <c r="K7" i="25" s="1"/>
  <c r="J7" i="25" a="1"/>
  <c r="J7" i="25" s="1"/>
  <c r="I7" i="25" a="1"/>
  <c r="I7" i="25" s="1"/>
  <c r="H7" i="25" a="1"/>
  <c r="H7" i="25" s="1"/>
  <c r="G7" i="25" a="1"/>
  <c r="G7" i="25" s="1"/>
  <c r="O6" i="25" a="1"/>
  <c r="O6" i="25" s="1"/>
  <c r="N6" i="25" a="1"/>
  <c r="N6" i="25" s="1"/>
  <c r="M6" i="25" a="1"/>
  <c r="M6" i="25" s="1"/>
  <c r="L6" i="25" a="1"/>
  <c r="L6" i="25" s="1"/>
  <c r="K6" i="25" a="1"/>
  <c r="K6" i="25" s="1"/>
  <c r="J6" i="25" a="1"/>
  <c r="J6" i="25" s="1"/>
  <c r="I6" i="25" a="1"/>
  <c r="I6" i="25" s="1"/>
  <c r="H6" i="25" a="1"/>
  <c r="H6" i="25" s="1"/>
  <c r="G6" i="25" a="1"/>
  <c r="G6" i="25" s="1"/>
  <c r="O5" i="25" a="1"/>
  <c r="O5" i="25" s="1"/>
  <c r="N5" i="25" a="1"/>
  <c r="N5" i="25" s="1"/>
  <c r="M5" i="25" a="1"/>
  <c r="M5" i="25" s="1"/>
  <c r="L5" i="25" a="1"/>
  <c r="L5" i="25" s="1"/>
  <c r="K5" i="25" a="1"/>
  <c r="K5" i="25" s="1"/>
  <c r="J5" i="25" a="1"/>
  <c r="J5" i="25" s="1"/>
  <c r="I5" i="25" a="1"/>
  <c r="I5" i="25" s="1"/>
  <c r="H5" i="25" a="1"/>
  <c r="H5" i="25" s="1"/>
  <c r="G5" i="25" a="1"/>
  <c r="G5" i="25" s="1"/>
  <c r="O4" i="25" a="1"/>
  <c r="O4" i="25" s="1"/>
  <c r="N4" i="25" a="1"/>
  <c r="N4" i="25" s="1"/>
  <c r="M4" i="25" a="1"/>
  <c r="M4" i="25" s="1"/>
  <c r="L4" i="25" a="1"/>
  <c r="L4" i="25" s="1"/>
  <c r="K4" i="25" a="1"/>
  <c r="K4" i="25" s="1"/>
  <c r="J4" i="25" a="1"/>
  <c r="J4" i="25" s="1"/>
  <c r="I4" i="25" a="1"/>
  <c r="I4" i="25" s="1"/>
  <c r="H4" i="25" a="1"/>
  <c r="H4" i="25" s="1"/>
  <c r="G4" i="25" a="1"/>
  <c r="G4" i="25" s="1"/>
  <c r="O9" i="24" a="1"/>
  <c r="O9" i="24" s="1"/>
  <c r="N9" i="24" a="1"/>
  <c r="N9" i="24" s="1"/>
  <c r="M9" i="24" a="1"/>
  <c r="M9" i="24" s="1"/>
  <c r="L9" i="24" a="1"/>
  <c r="L9" i="24" s="1"/>
  <c r="K9" i="24" a="1"/>
  <c r="K9" i="24" s="1"/>
  <c r="J9" i="24" a="1"/>
  <c r="J9" i="24" s="1"/>
  <c r="I9" i="24" a="1"/>
  <c r="I9" i="24" s="1"/>
  <c r="H9" i="24" a="1"/>
  <c r="H9" i="24" s="1"/>
  <c r="G9" i="24" a="1"/>
  <c r="G9" i="24" s="1"/>
  <c r="O8" i="24" a="1"/>
  <c r="O8" i="24" s="1"/>
  <c r="N8" i="24" a="1"/>
  <c r="N8" i="24" s="1"/>
  <c r="M8" i="24" a="1"/>
  <c r="M8" i="24" s="1"/>
  <c r="L8" i="24" a="1"/>
  <c r="L8" i="24" s="1"/>
  <c r="K8" i="24" a="1"/>
  <c r="K8" i="24" s="1"/>
  <c r="J8" i="24" a="1"/>
  <c r="J8" i="24" s="1"/>
  <c r="I8" i="24" a="1"/>
  <c r="I8" i="24" s="1"/>
  <c r="H8" i="24" a="1"/>
  <c r="H8" i="24" s="1"/>
  <c r="G8" i="24" a="1"/>
  <c r="G8" i="24" s="1"/>
  <c r="O7" i="24" a="1"/>
  <c r="O7" i="24" s="1"/>
  <c r="N7" i="24" a="1"/>
  <c r="N7" i="24" s="1"/>
  <c r="M7" i="24" a="1"/>
  <c r="M7" i="24" s="1"/>
  <c r="L7" i="24" a="1"/>
  <c r="L7" i="24" s="1"/>
  <c r="K7" i="24" a="1"/>
  <c r="K7" i="24" s="1"/>
  <c r="J7" i="24" a="1"/>
  <c r="J7" i="24" s="1"/>
  <c r="I7" i="24" a="1"/>
  <c r="I7" i="24" s="1"/>
  <c r="H7" i="24" a="1"/>
  <c r="H7" i="24" s="1"/>
  <c r="G7" i="24" a="1"/>
  <c r="G7" i="24" s="1"/>
  <c r="O6" i="24" a="1"/>
  <c r="O6" i="24" s="1"/>
  <c r="N6" i="24" a="1"/>
  <c r="N6" i="24" s="1"/>
  <c r="M6" i="24" a="1"/>
  <c r="M6" i="24" s="1"/>
  <c r="L6" i="24" a="1"/>
  <c r="L6" i="24" s="1"/>
  <c r="K6" i="24" a="1"/>
  <c r="K6" i="24" s="1"/>
  <c r="J6" i="24" a="1"/>
  <c r="J6" i="24" s="1"/>
  <c r="I6" i="24" a="1"/>
  <c r="I6" i="24" s="1"/>
  <c r="H6" i="24" a="1"/>
  <c r="H6" i="24" s="1"/>
  <c r="G6" i="24" a="1"/>
  <c r="G6" i="24" s="1"/>
  <c r="O5" i="24" a="1"/>
  <c r="O5" i="24" s="1"/>
  <c r="N5" i="24" a="1"/>
  <c r="N5" i="24" s="1"/>
  <c r="M5" i="24" a="1"/>
  <c r="M5" i="24" s="1"/>
  <c r="L5" i="24" a="1"/>
  <c r="L5" i="24" s="1"/>
  <c r="K5" i="24" a="1"/>
  <c r="K5" i="24" s="1"/>
  <c r="J5" i="24" a="1"/>
  <c r="J5" i="24" s="1"/>
  <c r="I5" i="24" a="1"/>
  <c r="I5" i="24" s="1"/>
  <c r="H5" i="24" a="1"/>
  <c r="H5" i="24" s="1"/>
  <c r="G5" i="24" a="1"/>
  <c r="G5" i="24" s="1"/>
  <c r="O4" i="24" a="1"/>
  <c r="O4" i="24" s="1"/>
  <c r="N4" i="24" a="1"/>
  <c r="N4" i="24" s="1"/>
  <c r="M4" i="24" a="1"/>
  <c r="M4" i="24" s="1"/>
  <c r="L4" i="24" a="1"/>
  <c r="L4" i="24" s="1"/>
  <c r="K4" i="24" a="1"/>
  <c r="K4" i="24" s="1"/>
  <c r="J4" i="24" a="1"/>
  <c r="J4" i="24" s="1"/>
  <c r="I4" i="24" a="1"/>
  <c r="I4" i="24" s="1"/>
  <c r="H4" i="24" a="1"/>
  <c r="H4" i="24" s="1"/>
  <c r="G4" i="24" a="1"/>
  <c r="G4" i="24" s="1"/>
  <c r="O9" i="23" a="1"/>
  <c r="O9" i="23" s="1"/>
  <c r="N9" i="23" a="1"/>
  <c r="N9" i="23" s="1"/>
  <c r="M9" i="23" a="1"/>
  <c r="M9" i="23" s="1"/>
  <c r="L9" i="23" a="1"/>
  <c r="L9" i="23" s="1"/>
  <c r="K9" i="23" a="1"/>
  <c r="K9" i="23" s="1"/>
  <c r="J9" i="23" a="1"/>
  <c r="J9" i="23" s="1"/>
  <c r="I9" i="23" a="1"/>
  <c r="I9" i="23" s="1"/>
  <c r="H9" i="23" a="1"/>
  <c r="H9" i="23" s="1"/>
  <c r="G9" i="23" a="1"/>
  <c r="G9" i="23" s="1"/>
  <c r="O8" i="23" a="1"/>
  <c r="O8" i="23" s="1"/>
  <c r="N8" i="23" a="1"/>
  <c r="N8" i="23" s="1"/>
  <c r="M8" i="23" a="1"/>
  <c r="M8" i="23" s="1"/>
  <c r="L8" i="23" a="1"/>
  <c r="L8" i="23" s="1"/>
  <c r="K8" i="23" a="1"/>
  <c r="K8" i="23" s="1"/>
  <c r="J8" i="23" a="1"/>
  <c r="J8" i="23" s="1"/>
  <c r="I8" i="23" a="1"/>
  <c r="I8" i="23" s="1"/>
  <c r="H8" i="23" a="1"/>
  <c r="H8" i="23" s="1"/>
  <c r="G8" i="23" a="1"/>
  <c r="G8" i="23" s="1"/>
  <c r="O7" i="23" a="1"/>
  <c r="O7" i="23" s="1"/>
  <c r="N7" i="23" a="1"/>
  <c r="N7" i="23" s="1"/>
  <c r="M7" i="23" a="1"/>
  <c r="M7" i="23" s="1"/>
  <c r="L7" i="23" a="1"/>
  <c r="L7" i="23" s="1"/>
  <c r="K7" i="23" a="1"/>
  <c r="K7" i="23" s="1"/>
  <c r="J7" i="23" a="1"/>
  <c r="J7" i="23" s="1"/>
  <c r="I7" i="23" a="1"/>
  <c r="I7" i="23" s="1"/>
  <c r="H7" i="23" a="1"/>
  <c r="H7" i="23" s="1"/>
  <c r="G7" i="23" a="1"/>
  <c r="G7" i="23" s="1"/>
  <c r="O6" i="23" a="1"/>
  <c r="O6" i="23" s="1"/>
  <c r="N6" i="23" a="1"/>
  <c r="N6" i="23" s="1"/>
  <c r="M6" i="23" a="1"/>
  <c r="M6" i="23" s="1"/>
  <c r="L6" i="23" a="1"/>
  <c r="L6" i="23" s="1"/>
  <c r="K6" i="23" a="1"/>
  <c r="K6" i="23" s="1"/>
  <c r="J6" i="23" a="1"/>
  <c r="J6" i="23" s="1"/>
  <c r="I6" i="23" a="1"/>
  <c r="I6" i="23" s="1"/>
  <c r="H6" i="23" a="1"/>
  <c r="H6" i="23" s="1"/>
  <c r="G6" i="23" a="1"/>
  <c r="G6" i="23" s="1"/>
  <c r="O5" i="23" a="1"/>
  <c r="O5" i="23" s="1"/>
  <c r="N5" i="23" a="1"/>
  <c r="N5" i="23" s="1"/>
  <c r="M5" i="23" a="1"/>
  <c r="M5" i="23" s="1"/>
  <c r="L5" i="23" a="1"/>
  <c r="L5" i="23" s="1"/>
  <c r="K5" i="23" a="1"/>
  <c r="K5" i="23" s="1"/>
  <c r="J5" i="23" a="1"/>
  <c r="J5" i="23" s="1"/>
  <c r="I5" i="23" a="1"/>
  <c r="I5" i="23" s="1"/>
  <c r="H5" i="23" a="1"/>
  <c r="H5" i="23" s="1"/>
  <c r="G5" i="23" a="1"/>
  <c r="G5" i="23" s="1"/>
  <c r="O4" i="23" a="1"/>
  <c r="O4" i="23" s="1"/>
  <c r="N4" i="23" a="1"/>
  <c r="N4" i="23" s="1"/>
  <c r="M4" i="23" a="1"/>
  <c r="M4" i="23" s="1"/>
  <c r="L4" i="23" a="1"/>
  <c r="L4" i="23" s="1"/>
  <c r="K4" i="23" a="1"/>
  <c r="K4" i="23" s="1"/>
  <c r="J4" i="23" a="1"/>
  <c r="J4" i="23" s="1"/>
  <c r="I4" i="23" a="1"/>
  <c r="I4" i="23" s="1"/>
  <c r="H4" i="23" a="1"/>
  <c r="H4" i="23" s="1"/>
  <c r="G4" i="23" a="1"/>
  <c r="G4" i="23" s="1"/>
  <c r="O9" i="22" a="1"/>
  <c r="O9" i="22" s="1"/>
  <c r="N9" i="22" a="1"/>
  <c r="N9" i="22" s="1"/>
  <c r="M9" i="22" a="1"/>
  <c r="M9" i="22" s="1"/>
  <c r="L9" i="22" a="1"/>
  <c r="L9" i="22" s="1"/>
  <c r="K9" i="22" a="1"/>
  <c r="K9" i="22" s="1"/>
  <c r="J9" i="22" a="1"/>
  <c r="J9" i="22" s="1"/>
  <c r="I9" i="22" a="1"/>
  <c r="I9" i="22" s="1"/>
  <c r="H9" i="22" a="1"/>
  <c r="H9" i="22" s="1"/>
  <c r="G9" i="22" a="1"/>
  <c r="G9" i="22" s="1"/>
  <c r="O8" i="22" a="1"/>
  <c r="O8" i="22" s="1"/>
  <c r="N8" i="22" a="1"/>
  <c r="N8" i="22" s="1"/>
  <c r="M8" i="22" a="1"/>
  <c r="M8" i="22" s="1"/>
  <c r="L8" i="22" a="1"/>
  <c r="L8" i="22" s="1"/>
  <c r="K8" i="22" a="1"/>
  <c r="K8" i="22" s="1"/>
  <c r="J8" i="22" a="1"/>
  <c r="J8" i="22" s="1"/>
  <c r="I8" i="22" a="1"/>
  <c r="I8" i="22" s="1"/>
  <c r="H8" i="22" a="1"/>
  <c r="H8" i="22" s="1"/>
  <c r="G8" i="22" a="1"/>
  <c r="G8" i="22" s="1"/>
  <c r="O7" i="22" a="1"/>
  <c r="O7" i="22" s="1"/>
  <c r="N7" i="22" a="1"/>
  <c r="N7" i="22" s="1"/>
  <c r="M7" i="22" a="1"/>
  <c r="M7" i="22" s="1"/>
  <c r="L7" i="22" a="1"/>
  <c r="L7" i="22" s="1"/>
  <c r="K7" i="22" a="1"/>
  <c r="K7" i="22" s="1"/>
  <c r="J7" i="22" a="1"/>
  <c r="J7" i="22" s="1"/>
  <c r="I7" i="22" a="1"/>
  <c r="I7" i="22" s="1"/>
  <c r="H7" i="22" a="1"/>
  <c r="H7" i="22" s="1"/>
  <c r="G7" i="22" a="1"/>
  <c r="G7" i="22" s="1"/>
  <c r="O6" i="22" a="1"/>
  <c r="O6" i="22" s="1"/>
  <c r="N6" i="22" a="1"/>
  <c r="N6" i="22" s="1"/>
  <c r="M6" i="22" a="1"/>
  <c r="M6" i="22" s="1"/>
  <c r="L6" i="22" a="1"/>
  <c r="L6" i="22" s="1"/>
  <c r="K6" i="22" a="1"/>
  <c r="K6" i="22" s="1"/>
  <c r="J6" i="22" a="1"/>
  <c r="J6" i="22" s="1"/>
  <c r="I6" i="22" a="1"/>
  <c r="I6" i="22" s="1"/>
  <c r="H6" i="22" a="1"/>
  <c r="H6" i="22" s="1"/>
  <c r="G6" i="22" a="1"/>
  <c r="G6" i="22" s="1"/>
  <c r="O5" i="22" a="1"/>
  <c r="O5" i="22" s="1"/>
  <c r="N5" i="22" a="1"/>
  <c r="N5" i="22" s="1"/>
  <c r="M5" i="22" a="1"/>
  <c r="M5" i="22" s="1"/>
  <c r="L5" i="22" a="1"/>
  <c r="L5" i="22" s="1"/>
  <c r="K5" i="22" a="1"/>
  <c r="K5" i="22" s="1"/>
  <c r="J5" i="22" a="1"/>
  <c r="J5" i="22" s="1"/>
  <c r="I5" i="22" a="1"/>
  <c r="I5" i="22" s="1"/>
  <c r="H5" i="22" a="1"/>
  <c r="H5" i="22" s="1"/>
  <c r="G5" i="22" a="1"/>
  <c r="G5" i="22" s="1"/>
  <c r="O4" i="22" a="1"/>
  <c r="O4" i="22" s="1"/>
  <c r="N4" i="22" a="1"/>
  <c r="N4" i="22" s="1"/>
  <c r="M4" i="22" a="1"/>
  <c r="M4" i="22" s="1"/>
  <c r="L4" i="22" a="1"/>
  <c r="L4" i="22" s="1"/>
  <c r="K4" i="22" a="1"/>
  <c r="K4" i="22" s="1"/>
  <c r="J4" i="22" a="1"/>
  <c r="J4" i="22" s="1"/>
  <c r="I4" i="22" a="1"/>
  <c r="I4" i="22" s="1"/>
  <c r="H4" i="22" a="1"/>
  <c r="H4" i="22" s="1"/>
  <c r="G4" i="22" a="1"/>
  <c r="G4" i="22" s="1"/>
  <c r="F4" i="18" a="1"/>
  <c r="F4" i="18" s="1"/>
  <c r="G4" i="18" a="1"/>
  <c r="G4" i="18" s="1"/>
  <c r="H4" i="18" a="1"/>
  <c r="H4" i="18" s="1"/>
  <c r="I4" i="18" a="1"/>
  <c r="I4" i="18" s="1"/>
  <c r="J4" i="18" a="1"/>
  <c r="J4" i="18" s="1"/>
  <c r="K4" i="18" a="1"/>
  <c r="K4" i="18" s="1"/>
  <c r="L4" i="18" a="1"/>
  <c r="L4" i="18" s="1"/>
  <c r="M4" i="18" a="1"/>
  <c r="M4" i="18" s="1"/>
  <c r="N4" i="18" a="1"/>
  <c r="N4" i="18" s="1"/>
  <c r="F5" i="18" a="1"/>
  <c r="F5" i="18" s="1"/>
  <c r="G5" i="18" a="1"/>
  <c r="G5" i="18" s="1"/>
  <c r="H5" i="18" a="1"/>
  <c r="H5" i="18" s="1"/>
  <c r="I5" i="18" a="1"/>
  <c r="I5" i="18" s="1"/>
  <c r="J5" i="18" a="1"/>
  <c r="J5" i="18" s="1"/>
  <c r="K5" i="18" a="1"/>
  <c r="K5" i="18" s="1"/>
  <c r="L5" i="18" a="1"/>
  <c r="L5" i="18" s="1"/>
  <c r="M5" i="18" a="1"/>
  <c r="M5" i="18" s="1"/>
  <c r="N5" i="18" a="1"/>
  <c r="N5" i="18" s="1"/>
  <c r="F6" i="18" a="1"/>
  <c r="F6" i="18" s="1"/>
  <c r="G6" i="18" a="1"/>
  <c r="G6" i="18" s="1"/>
  <c r="H6" i="18" a="1"/>
  <c r="H6" i="18" s="1"/>
  <c r="I6" i="18" a="1"/>
  <c r="I6" i="18" s="1"/>
  <c r="J6" i="18" a="1"/>
  <c r="J6" i="18" s="1"/>
  <c r="K6" i="18" a="1"/>
  <c r="K6" i="18" s="1"/>
  <c r="L6" i="18" a="1"/>
  <c r="L6" i="18" s="1"/>
  <c r="M6" i="18" a="1"/>
  <c r="M6" i="18" s="1"/>
  <c r="N6" i="18" a="1"/>
  <c r="N6" i="18" s="1"/>
  <c r="F7" i="18" a="1"/>
  <c r="F7" i="18" s="1"/>
  <c r="G7" i="18" a="1"/>
  <c r="G7" i="18" s="1"/>
  <c r="H7" i="18" a="1"/>
  <c r="H7" i="18" s="1"/>
  <c r="I7" i="18" a="1"/>
  <c r="I7" i="18" s="1"/>
  <c r="J7" i="18" a="1"/>
  <c r="J7" i="18" s="1"/>
  <c r="K7" i="18" a="1"/>
  <c r="K7" i="18" s="1"/>
  <c r="L7" i="18" a="1"/>
  <c r="L7" i="18" s="1"/>
  <c r="M7" i="18" a="1"/>
  <c r="M7" i="18" s="1"/>
  <c r="N7" i="18" a="1"/>
  <c r="N7" i="18" s="1"/>
  <c r="F8" i="18" a="1"/>
  <c r="F8" i="18" s="1"/>
  <c r="G8" i="18" a="1"/>
  <c r="G8" i="18" s="1"/>
  <c r="H8" i="18" a="1"/>
  <c r="H8" i="18" s="1"/>
  <c r="I8" i="18" a="1"/>
  <c r="I8" i="18" s="1"/>
  <c r="J8" i="18" a="1"/>
  <c r="J8" i="18" s="1"/>
  <c r="K8" i="18" a="1"/>
  <c r="K8" i="18" s="1"/>
  <c r="L8" i="18" a="1"/>
  <c r="L8" i="18" s="1"/>
  <c r="M8" i="18" a="1"/>
  <c r="M8" i="18" s="1"/>
  <c r="N8" i="18" a="1"/>
  <c r="N8" i="18" s="1"/>
  <c r="F9" i="18" a="1"/>
  <c r="F9" i="18" s="1"/>
  <c r="G9" i="18" a="1"/>
  <c r="G9" i="18" s="1"/>
  <c r="H9" i="18" a="1"/>
  <c r="H9" i="18" s="1"/>
  <c r="I9" i="18" a="1"/>
  <c r="I9" i="18" s="1"/>
  <c r="J9" i="18" a="1"/>
  <c r="J9" i="18" s="1"/>
  <c r="K9" i="18" a="1"/>
  <c r="K9" i="18" s="1"/>
  <c r="L9" i="18" a="1"/>
  <c r="L9" i="18" s="1"/>
  <c r="M9" i="18" a="1"/>
  <c r="M9" i="18" s="1"/>
  <c r="N9" i="18" a="1"/>
  <c r="N9" i="18" s="1"/>
  <c r="E862" i="21"/>
  <c r="F862" i="21"/>
  <c r="G862" i="21"/>
  <c r="H862" i="21"/>
  <c r="I862" i="21"/>
  <c r="J862" i="21"/>
  <c r="K862" i="21"/>
  <c r="L862" i="21"/>
  <c r="M862" i="21"/>
  <c r="N862" i="21"/>
  <c r="O862" i="21"/>
  <c r="P862" i="21"/>
  <c r="Q862" i="21"/>
  <c r="R862" i="21"/>
  <c r="S862" i="21"/>
  <c r="T862" i="21"/>
  <c r="U862" i="21"/>
  <c r="V862" i="21"/>
  <c r="W862" i="21"/>
  <c r="X862" i="21"/>
  <c r="Y862" i="21"/>
  <c r="Z862" i="21"/>
  <c r="AA862" i="21"/>
  <c r="AB862" i="21"/>
  <c r="AC862" i="21"/>
  <c r="AD862" i="21"/>
  <c r="AE862" i="21"/>
  <c r="AF862" i="21"/>
  <c r="AG862" i="21"/>
  <c r="AH862" i="21"/>
  <c r="AI862" i="21"/>
  <c r="AJ862" i="21"/>
  <c r="E863" i="21"/>
  <c r="F863" i="21"/>
  <c r="G863" i="21"/>
  <c r="H863" i="21"/>
  <c r="I863" i="21"/>
  <c r="J863" i="21"/>
  <c r="K863" i="21"/>
  <c r="L863" i="21"/>
  <c r="M863" i="21"/>
  <c r="N863" i="21"/>
  <c r="O863" i="21"/>
  <c r="P863" i="21"/>
  <c r="Q863" i="21"/>
  <c r="R863" i="21"/>
  <c r="S863" i="21"/>
  <c r="T863" i="21"/>
  <c r="U863" i="21"/>
  <c r="V863" i="21"/>
  <c r="W863" i="21"/>
  <c r="X863" i="21"/>
  <c r="Y863" i="21"/>
  <c r="Z863" i="21"/>
  <c r="AA863" i="21"/>
  <c r="AB863" i="21"/>
  <c r="AC863" i="21"/>
  <c r="AD863" i="21"/>
  <c r="AE863" i="21"/>
  <c r="AF863" i="21"/>
  <c r="AG863" i="21"/>
  <c r="AH863" i="21"/>
  <c r="AI863" i="21"/>
  <c r="AJ863" i="21"/>
  <c r="E864" i="21"/>
  <c r="F864" i="21"/>
  <c r="G864" i="21"/>
  <c r="H864" i="21"/>
  <c r="I864" i="21"/>
  <c r="J864" i="21"/>
  <c r="K864" i="21"/>
  <c r="L864" i="21"/>
  <c r="M864" i="21"/>
  <c r="N864" i="21"/>
  <c r="O864" i="21"/>
  <c r="P864" i="21"/>
  <c r="Q864" i="21"/>
  <c r="R864" i="21"/>
  <c r="S864" i="21"/>
  <c r="T864" i="21"/>
  <c r="U864" i="21"/>
  <c r="V864" i="21"/>
  <c r="W864" i="21"/>
  <c r="X864" i="21"/>
  <c r="Y864" i="21"/>
  <c r="Z864" i="21"/>
  <c r="AA864" i="21"/>
  <c r="AB864" i="21"/>
  <c r="AC864" i="21"/>
  <c r="AD864" i="21"/>
  <c r="AE864" i="21"/>
  <c r="AF864" i="21"/>
  <c r="AG864" i="21"/>
  <c r="AH864" i="21"/>
  <c r="AI864" i="21"/>
  <c r="AJ864" i="21"/>
  <c r="E865" i="21"/>
  <c r="F865" i="21"/>
  <c r="G865" i="21"/>
  <c r="H865" i="21"/>
  <c r="I865" i="21"/>
  <c r="J865" i="21"/>
  <c r="K865" i="21"/>
  <c r="L865" i="21"/>
  <c r="M865" i="21"/>
  <c r="N865" i="21"/>
  <c r="O865" i="21"/>
  <c r="P865" i="21"/>
  <c r="Q865" i="21"/>
  <c r="R865" i="21"/>
  <c r="S865" i="21"/>
  <c r="T865" i="21"/>
  <c r="U865" i="21"/>
  <c r="V865" i="21"/>
  <c r="W865" i="21"/>
  <c r="X865" i="21"/>
  <c r="Y865" i="21"/>
  <c r="Z865" i="21"/>
  <c r="AA865" i="21"/>
  <c r="AB865" i="21"/>
  <c r="AC865" i="21"/>
  <c r="AD865" i="21"/>
  <c r="AE865" i="21"/>
  <c r="AF865" i="21"/>
  <c r="AG865" i="21"/>
  <c r="AH865" i="21"/>
  <c r="AI865" i="21"/>
  <c r="AJ865" i="21"/>
  <c r="E866" i="21"/>
  <c r="F866" i="21"/>
  <c r="G866" i="21"/>
  <c r="H866" i="21"/>
  <c r="I866" i="21"/>
  <c r="J866" i="21"/>
  <c r="K866" i="21"/>
  <c r="L866" i="21"/>
  <c r="M866" i="21"/>
  <c r="N866" i="21"/>
  <c r="O866" i="21"/>
  <c r="P866" i="21"/>
  <c r="Q866" i="21"/>
  <c r="R866" i="21"/>
  <c r="S866" i="21"/>
  <c r="T866" i="21"/>
  <c r="U866" i="21"/>
  <c r="V866" i="21"/>
  <c r="W866" i="21"/>
  <c r="X866" i="21"/>
  <c r="Y866" i="21"/>
  <c r="Z866" i="21"/>
  <c r="AA866" i="21"/>
  <c r="AB866" i="21"/>
  <c r="AC866" i="21"/>
  <c r="AD866" i="21"/>
  <c r="AE866" i="21"/>
  <c r="AF866" i="21"/>
  <c r="AG866" i="21"/>
  <c r="AH866" i="21"/>
  <c r="AI866" i="21"/>
  <c r="AJ866" i="21"/>
  <c r="E867" i="21"/>
  <c r="F867" i="21"/>
  <c r="G867" i="21"/>
  <c r="H867" i="21"/>
  <c r="I867" i="21"/>
  <c r="J867" i="21"/>
  <c r="K867" i="21"/>
  <c r="L867" i="21"/>
  <c r="M867" i="21"/>
  <c r="N867" i="21"/>
  <c r="O867" i="21"/>
  <c r="P867" i="21"/>
  <c r="Q867" i="21"/>
  <c r="R867" i="21"/>
  <c r="S867" i="21"/>
  <c r="T867" i="21"/>
  <c r="U867" i="21"/>
  <c r="V867" i="21"/>
  <c r="W867" i="21"/>
  <c r="X867" i="21"/>
  <c r="Y867" i="21"/>
  <c r="Z867" i="21"/>
  <c r="AA867" i="21"/>
  <c r="AB867" i="21"/>
  <c r="AC867" i="21"/>
  <c r="AD867" i="21"/>
  <c r="AE867" i="21"/>
  <c r="AF867" i="21"/>
  <c r="AG867" i="21"/>
  <c r="AH867" i="21"/>
  <c r="AI867" i="21"/>
  <c r="AJ867" i="21"/>
  <c r="E868" i="21"/>
  <c r="F868" i="21"/>
  <c r="G868" i="21"/>
  <c r="H868" i="21"/>
  <c r="I868" i="21"/>
  <c r="J868" i="21"/>
  <c r="K868" i="21"/>
  <c r="L868" i="21"/>
  <c r="M868" i="21"/>
  <c r="N868" i="21"/>
  <c r="O868" i="21"/>
  <c r="P868" i="21"/>
  <c r="Q868" i="21"/>
  <c r="R868" i="21"/>
  <c r="S868" i="21"/>
  <c r="T868" i="21"/>
  <c r="U868" i="21"/>
  <c r="V868" i="21"/>
  <c r="W868" i="21"/>
  <c r="X868" i="21"/>
  <c r="Y868" i="21"/>
  <c r="Z868" i="21"/>
  <c r="AA868" i="21"/>
  <c r="AB868" i="21"/>
  <c r="AC868" i="21"/>
  <c r="AD868" i="21"/>
  <c r="AE868" i="21"/>
  <c r="AF868" i="21"/>
  <c r="AG868" i="21"/>
  <c r="AH868" i="21"/>
  <c r="AI868" i="21"/>
  <c r="AJ868" i="21"/>
  <c r="E869" i="21"/>
  <c r="F869" i="21"/>
  <c r="G869" i="21"/>
  <c r="H869" i="21"/>
  <c r="I869" i="21"/>
  <c r="J869" i="21"/>
  <c r="K869" i="21"/>
  <c r="L869" i="21"/>
  <c r="M869" i="21"/>
  <c r="N869" i="21"/>
  <c r="O869" i="21"/>
  <c r="P869" i="21"/>
  <c r="Q869" i="21"/>
  <c r="R869" i="21"/>
  <c r="S869" i="21"/>
  <c r="T869" i="21"/>
  <c r="U869" i="21"/>
  <c r="V869" i="21"/>
  <c r="W869" i="21"/>
  <c r="X869" i="21"/>
  <c r="Y869" i="21"/>
  <c r="Z869" i="21"/>
  <c r="AA869" i="21"/>
  <c r="AB869" i="21"/>
  <c r="AC869" i="21"/>
  <c r="AD869" i="21"/>
  <c r="AE869" i="21"/>
  <c r="AF869" i="21"/>
  <c r="AG869" i="21"/>
  <c r="AH869" i="21"/>
  <c r="AI869" i="21"/>
  <c r="AJ869" i="21"/>
  <c r="E870" i="21"/>
  <c r="F870" i="21"/>
  <c r="G870" i="21"/>
  <c r="H870" i="21"/>
  <c r="I870" i="21"/>
  <c r="J870" i="21"/>
  <c r="K870" i="21"/>
  <c r="L870" i="21"/>
  <c r="M870" i="21"/>
  <c r="N870" i="21"/>
  <c r="O870" i="21"/>
  <c r="P870" i="21"/>
  <c r="Q870" i="21"/>
  <c r="R870" i="21"/>
  <c r="S870" i="21"/>
  <c r="T870" i="21"/>
  <c r="U870" i="21"/>
  <c r="V870" i="21"/>
  <c r="W870" i="21"/>
  <c r="X870" i="21"/>
  <c r="Y870" i="21"/>
  <c r="Z870" i="21"/>
  <c r="AA870" i="21"/>
  <c r="AB870" i="21"/>
  <c r="AC870" i="21"/>
  <c r="AD870" i="21"/>
  <c r="AE870" i="21"/>
  <c r="AF870" i="21"/>
  <c r="AG870" i="21"/>
  <c r="AH870" i="21"/>
  <c r="AI870" i="21"/>
  <c r="AJ870" i="21"/>
  <c r="E871" i="21"/>
  <c r="F871" i="21"/>
  <c r="G871" i="21"/>
  <c r="H871" i="21"/>
  <c r="I871" i="21"/>
  <c r="J871" i="21"/>
  <c r="K871" i="21"/>
  <c r="L871" i="21"/>
  <c r="M871" i="21"/>
  <c r="N871" i="21"/>
  <c r="O871" i="21"/>
  <c r="P871" i="21"/>
  <c r="Q871" i="21"/>
  <c r="R871" i="21"/>
  <c r="S871" i="21"/>
  <c r="T871" i="21"/>
  <c r="U871" i="21"/>
  <c r="V871" i="21"/>
  <c r="W871" i="21"/>
  <c r="X871" i="21"/>
  <c r="Y871" i="21"/>
  <c r="Z871" i="21"/>
  <c r="AA871" i="21"/>
  <c r="AB871" i="21"/>
  <c r="AC871" i="21"/>
  <c r="AD871" i="21"/>
  <c r="AE871" i="21"/>
  <c r="AF871" i="21"/>
  <c r="AG871" i="21"/>
  <c r="AH871" i="21"/>
  <c r="AI871" i="21"/>
  <c r="AJ871" i="21"/>
  <c r="E872" i="21"/>
  <c r="F872" i="21"/>
  <c r="G872" i="21"/>
  <c r="H872" i="21"/>
  <c r="I872" i="21"/>
  <c r="J872" i="21"/>
  <c r="K872" i="21"/>
  <c r="L872" i="21"/>
  <c r="M872" i="21"/>
  <c r="N872" i="21"/>
  <c r="O872" i="21"/>
  <c r="P872" i="21"/>
  <c r="Q872" i="21"/>
  <c r="R872" i="21"/>
  <c r="S872" i="21"/>
  <c r="T872" i="21"/>
  <c r="U872" i="21"/>
  <c r="V872" i="21"/>
  <c r="W872" i="21"/>
  <c r="X872" i="21"/>
  <c r="Y872" i="21"/>
  <c r="Z872" i="21"/>
  <c r="AA872" i="21"/>
  <c r="AB872" i="21"/>
  <c r="AC872" i="21"/>
  <c r="AD872" i="21"/>
  <c r="AE872" i="21"/>
  <c r="AF872" i="21"/>
  <c r="AG872" i="21"/>
  <c r="AH872" i="21"/>
  <c r="AI872" i="21"/>
  <c r="AJ872" i="21"/>
  <c r="E873" i="21"/>
  <c r="F873" i="21"/>
  <c r="G873" i="21"/>
  <c r="H873" i="21"/>
  <c r="I873" i="21"/>
  <c r="J873" i="21"/>
  <c r="K873" i="21"/>
  <c r="L873" i="21"/>
  <c r="M873" i="21"/>
  <c r="N873" i="21"/>
  <c r="O873" i="21"/>
  <c r="P873" i="21"/>
  <c r="Q873" i="21"/>
  <c r="R873" i="21"/>
  <c r="S873" i="21"/>
  <c r="T873" i="21"/>
  <c r="U873" i="21"/>
  <c r="V873" i="21"/>
  <c r="W873" i="21"/>
  <c r="X873" i="21"/>
  <c r="Y873" i="21"/>
  <c r="Z873" i="21"/>
  <c r="AA873" i="21"/>
  <c r="AB873" i="21"/>
  <c r="AC873" i="21"/>
  <c r="AD873" i="21"/>
  <c r="AE873" i="21"/>
  <c r="AF873" i="21"/>
  <c r="AG873" i="21"/>
  <c r="AH873" i="21"/>
  <c r="AI873" i="21"/>
  <c r="AJ873" i="21"/>
  <c r="E874" i="21"/>
  <c r="F874" i="21"/>
  <c r="G874" i="21"/>
  <c r="H874" i="21"/>
  <c r="I874" i="21"/>
  <c r="J874" i="21"/>
  <c r="K874" i="21"/>
  <c r="L874" i="21"/>
  <c r="M874" i="21"/>
  <c r="N874" i="21"/>
  <c r="O874" i="21"/>
  <c r="P874" i="21"/>
  <c r="Q874" i="21"/>
  <c r="R874" i="21"/>
  <c r="S874" i="21"/>
  <c r="T874" i="21"/>
  <c r="U874" i="21"/>
  <c r="V874" i="21"/>
  <c r="W874" i="21"/>
  <c r="X874" i="21"/>
  <c r="Y874" i="21"/>
  <c r="Z874" i="21"/>
  <c r="AA874" i="21"/>
  <c r="AB874" i="21"/>
  <c r="AC874" i="21"/>
  <c r="AD874" i="21"/>
  <c r="AE874" i="21"/>
  <c r="AF874" i="21"/>
  <c r="AG874" i="21"/>
  <c r="AH874" i="21"/>
  <c r="AI874" i="21"/>
  <c r="AJ874" i="21"/>
  <c r="E875" i="21"/>
  <c r="F875" i="21"/>
  <c r="G875" i="21"/>
  <c r="H875" i="21"/>
  <c r="I875" i="21"/>
  <c r="J875" i="21"/>
  <c r="K875" i="21"/>
  <c r="L875" i="21"/>
  <c r="M875" i="21"/>
  <c r="N875" i="21"/>
  <c r="O875" i="21"/>
  <c r="P875" i="21"/>
  <c r="Q875" i="21"/>
  <c r="R875" i="21"/>
  <c r="S875" i="21"/>
  <c r="T875" i="21"/>
  <c r="U875" i="21"/>
  <c r="V875" i="21"/>
  <c r="W875" i="21"/>
  <c r="X875" i="21"/>
  <c r="Y875" i="21"/>
  <c r="Z875" i="21"/>
  <c r="AA875" i="21"/>
  <c r="AB875" i="21"/>
  <c r="AC875" i="21"/>
  <c r="AD875" i="21"/>
  <c r="AE875" i="21"/>
  <c r="AF875" i="21"/>
  <c r="AG875" i="21"/>
  <c r="AH875" i="21"/>
  <c r="AI875" i="21"/>
  <c r="AJ875" i="21"/>
  <c r="E876" i="21"/>
  <c r="F876" i="21"/>
  <c r="G876" i="21"/>
  <c r="H876" i="21"/>
  <c r="I876" i="21"/>
  <c r="J876" i="21"/>
  <c r="K876" i="21"/>
  <c r="L876" i="21"/>
  <c r="M876" i="21"/>
  <c r="N876" i="21"/>
  <c r="O876" i="21"/>
  <c r="P876" i="21"/>
  <c r="Q876" i="21"/>
  <c r="R876" i="21"/>
  <c r="S876" i="21"/>
  <c r="T876" i="21"/>
  <c r="U876" i="21"/>
  <c r="V876" i="21"/>
  <c r="W876" i="21"/>
  <c r="X876" i="21"/>
  <c r="Y876" i="21"/>
  <c r="Z876" i="21"/>
  <c r="AA876" i="21"/>
  <c r="AB876" i="21"/>
  <c r="AC876" i="21"/>
  <c r="AD876" i="21"/>
  <c r="AE876" i="21"/>
  <c r="AF876" i="21"/>
  <c r="AG876" i="21"/>
  <c r="AH876" i="21"/>
  <c r="AI876" i="21"/>
  <c r="AJ876" i="21"/>
  <c r="E877" i="21"/>
  <c r="F877" i="21"/>
  <c r="G877" i="21"/>
  <c r="H877" i="21"/>
  <c r="I877" i="21"/>
  <c r="J877" i="21"/>
  <c r="K877" i="21"/>
  <c r="L877" i="21"/>
  <c r="M877" i="21"/>
  <c r="N877" i="21"/>
  <c r="O877" i="21"/>
  <c r="P877" i="21"/>
  <c r="Q877" i="21"/>
  <c r="R877" i="21"/>
  <c r="S877" i="21"/>
  <c r="T877" i="21"/>
  <c r="U877" i="21"/>
  <c r="V877" i="21"/>
  <c r="W877" i="21"/>
  <c r="X877" i="21"/>
  <c r="Y877" i="21"/>
  <c r="Z877" i="21"/>
  <c r="AA877" i="21"/>
  <c r="AB877" i="21"/>
  <c r="AC877" i="21"/>
  <c r="AD877" i="21"/>
  <c r="AE877" i="21"/>
  <c r="AF877" i="21"/>
  <c r="AG877" i="21"/>
  <c r="AH877" i="21"/>
  <c r="AI877" i="21"/>
  <c r="AJ877" i="21"/>
  <c r="E878" i="21"/>
  <c r="F878" i="21"/>
  <c r="G878" i="21"/>
  <c r="H878" i="21"/>
  <c r="I878" i="21"/>
  <c r="J878" i="21"/>
  <c r="K878" i="21"/>
  <c r="L878" i="21"/>
  <c r="M878" i="21"/>
  <c r="N878" i="21"/>
  <c r="O878" i="21"/>
  <c r="P878" i="21"/>
  <c r="Q878" i="21"/>
  <c r="R878" i="21"/>
  <c r="S878" i="21"/>
  <c r="T878" i="21"/>
  <c r="U878" i="21"/>
  <c r="V878" i="21"/>
  <c r="W878" i="21"/>
  <c r="X878" i="21"/>
  <c r="Y878" i="21"/>
  <c r="Z878" i="21"/>
  <c r="AA878" i="21"/>
  <c r="AB878" i="21"/>
  <c r="AC878" i="21"/>
  <c r="AD878" i="21"/>
  <c r="AE878" i="21"/>
  <c r="AF878" i="21"/>
  <c r="AG878" i="21"/>
  <c r="AH878" i="21"/>
  <c r="AI878" i="21"/>
  <c r="AJ878" i="21"/>
  <c r="E879" i="21"/>
  <c r="F879" i="21"/>
  <c r="G879" i="21"/>
  <c r="H879" i="21"/>
  <c r="I879" i="21"/>
  <c r="J879" i="21"/>
  <c r="K879" i="21"/>
  <c r="L879" i="21"/>
  <c r="M879" i="21"/>
  <c r="N879" i="21"/>
  <c r="O879" i="21"/>
  <c r="P879" i="21"/>
  <c r="Q879" i="21"/>
  <c r="R879" i="21"/>
  <c r="S879" i="21"/>
  <c r="T879" i="21"/>
  <c r="U879" i="21"/>
  <c r="V879" i="21"/>
  <c r="W879" i="21"/>
  <c r="X879" i="21"/>
  <c r="Y879" i="21"/>
  <c r="Z879" i="21"/>
  <c r="AA879" i="21"/>
  <c r="AB879" i="21"/>
  <c r="AC879" i="21"/>
  <c r="AD879" i="21"/>
  <c r="AE879" i="21"/>
  <c r="AF879" i="21"/>
  <c r="AG879" i="21"/>
  <c r="AH879" i="21"/>
  <c r="AI879" i="21"/>
  <c r="AJ879" i="21"/>
  <c r="E880" i="21"/>
  <c r="F880" i="21"/>
  <c r="G880" i="21"/>
  <c r="H880" i="21"/>
  <c r="I880" i="21"/>
  <c r="J880" i="21"/>
  <c r="K880" i="21"/>
  <c r="L880" i="21"/>
  <c r="M880" i="21"/>
  <c r="N880" i="21"/>
  <c r="O880" i="21"/>
  <c r="P880" i="21"/>
  <c r="Q880" i="21"/>
  <c r="R880" i="21"/>
  <c r="S880" i="21"/>
  <c r="T880" i="21"/>
  <c r="U880" i="21"/>
  <c r="V880" i="21"/>
  <c r="W880" i="21"/>
  <c r="X880" i="21"/>
  <c r="Y880" i="21"/>
  <c r="Z880" i="21"/>
  <c r="AA880" i="21"/>
  <c r="AB880" i="21"/>
  <c r="AC880" i="21"/>
  <c r="AD880" i="21"/>
  <c r="AE880" i="21"/>
  <c r="AF880" i="21"/>
  <c r="AG880" i="21"/>
  <c r="AH880" i="21"/>
  <c r="AI880" i="21"/>
  <c r="AJ880" i="21"/>
  <c r="E881" i="21"/>
  <c r="F881" i="21"/>
  <c r="G881" i="21"/>
  <c r="H881" i="21"/>
  <c r="I881" i="21"/>
  <c r="J881" i="21"/>
  <c r="K881" i="21"/>
  <c r="L881" i="21"/>
  <c r="M881" i="21"/>
  <c r="N881" i="21"/>
  <c r="O881" i="21"/>
  <c r="P881" i="21"/>
  <c r="Q881" i="21"/>
  <c r="R881" i="21"/>
  <c r="S881" i="21"/>
  <c r="T881" i="21"/>
  <c r="U881" i="21"/>
  <c r="V881" i="21"/>
  <c r="W881" i="21"/>
  <c r="X881" i="21"/>
  <c r="Y881" i="21"/>
  <c r="Z881" i="21"/>
  <c r="AA881" i="21"/>
  <c r="AB881" i="21"/>
  <c r="AC881" i="21"/>
  <c r="AD881" i="21"/>
  <c r="AE881" i="21"/>
  <c r="AF881" i="21"/>
  <c r="AG881" i="21"/>
  <c r="AH881" i="21"/>
  <c r="AI881" i="21"/>
  <c r="AJ881" i="21"/>
  <c r="E882" i="21"/>
  <c r="F882" i="21"/>
  <c r="G882" i="21"/>
  <c r="H882" i="21"/>
  <c r="I882" i="21"/>
  <c r="J882" i="21"/>
  <c r="K882" i="21"/>
  <c r="L882" i="21"/>
  <c r="M882" i="21"/>
  <c r="N882" i="21"/>
  <c r="O882" i="21"/>
  <c r="P882" i="21"/>
  <c r="Q882" i="21"/>
  <c r="R882" i="21"/>
  <c r="S882" i="21"/>
  <c r="T882" i="21"/>
  <c r="U882" i="21"/>
  <c r="V882" i="21"/>
  <c r="W882" i="21"/>
  <c r="X882" i="21"/>
  <c r="Y882" i="21"/>
  <c r="Z882" i="21"/>
  <c r="AA882" i="21"/>
  <c r="AB882" i="21"/>
  <c r="AC882" i="21"/>
  <c r="AD882" i="21"/>
  <c r="AE882" i="21"/>
  <c r="AF882" i="21"/>
  <c r="AG882" i="21"/>
  <c r="AH882" i="21"/>
  <c r="AI882" i="21"/>
  <c r="AJ882" i="21"/>
  <c r="E883" i="21"/>
  <c r="F883" i="21"/>
  <c r="G883" i="21"/>
  <c r="H883" i="21"/>
  <c r="I883" i="21"/>
  <c r="J883" i="21"/>
  <c r="K883" i="21"/>
  <c r="L883" i="21"/>
  <c r="M883" i="21"/>
  <c r="N883" i="21"/>
  <c r="O883" i="21"/>
  <c r="P883" i="21"/>
  <c r="Q883" i="21"/>
  <c r="R883" i="21"/>
  <c r="S883" i="21"/>
  <c r="T883" i="21"/>
  <c r="U883" i="21"/>
  <c r="V883" i="21"/>
  <c r="W883" i="21"/>
  <c r="X883" i="21"/>
  <c r="Y883" i="21"/>
  <c r="Z883" i="21"/>
  <c r="AA883" i="21"/>
  <c r="AB883" i="21"/>
  <c r="AC883" i="21"/>
  <c r="AD883" i="21"/>
  <c r="AE883" i="21"/>
  <c r="AF883" i="21"/>
  <c r="AG883" i="21"/>
  <c r="AH883" i="21"/>
  <c r="AI883" i="21"/>
  <c r="AJ883" i="21"/>
  <c r="E884" i="21"/>
  <c r="F884" i="21"/>
  <c r="G884" i="21"/>
  <c r="H884" i="21"/>
  <c r="I884" i="21"/>
  <c r="J884" i="21"/>
  <c r="K884" i="21"/>
  <c r="L884" i="21"/>
  <c r="M884" i="21"/>
  <c r="N884" i="21"/>
  <c r="O884" i="21"/>
  <c r="P884" i="21"/>
  <c r="Q884" i="21"/>
  <c r="R884" i="21"/>
  <c r="S884" i="21"/>
  <c r="T884" i="21"/>
  <c r="U884" i="21"/>
  <c r="V884" i="21"/>
  <c r="W884" i="21"/>
  <c r="X884" i="21"/>
  <c r="Y884" i="21"/>
  <c r="Z884" i="21"/>
  <c r="AA884" i="21"/>
  <c r="AB884" i="21"/>
  <c r="AC884" i="21"/>
  <c r="AD884" i="21"/>
  <c r="AE884" i="21"/>
  <c r="AF884" i="21"/>
  <c r="AG884" i="21"/>
  <c r="AH884" i="21"/>
  <c r="AI884" i="21"/>
  <c r="AJ884" i="21"/>
  <c r="E885" i="21"/>
  <c r="F885" i="21"/>
  <c r="G885" i="21"/>
  <c r="H885" i="21"/>
  <c r="I885" i="21"/>
  <c r="J885" i="21"/>
  <c r="K885" i="21"/>
  <c r="L885" i="21"/>
  <c r="M885" i="21"/>
  <c r="N885" i="21"/>
  <c r="O885" i="21"/>
  <c r="P885" i="21"/>
  <c r="Q885" i="21"/>
  <c r="R885" i="21"/>
  <c r="S885" i="21"/>
  <c r="T885" i="21"/>
  <c r="U885" i="21"/>
  <c r="V885" i="21"/>
  <c r="W885" i="21"/>
  <c r="X885" i="21"/>
  <c r="Y885" i="21"/>
  <c r="Z885" i="21"/>
  <c r="AA885" i="21"/>
  <c r="AB885" i="21"/>
  <c r="AC885" i="21"/>
  <c r="AD885" i="21"/>
  <c r="AE885" i="21"/>
  <c r="AF885" i="21"/>
  <c r="AG885" i="21"/>
  <c r="AH885" i="21"/>
  <c r="AI885" i="21"/>
  <c r="AJ885" i="21"/>
  <c r="E886" i="21"/>
  <c r="F886" i="21"/>
  <c r="G886" i="21"/>
  <c r="H886" i="21"/>
  <c r="I886" i="21"/>
  <c r="J886" i="21"/>
  <c r="K886" i="21"/>
  <c r="L886" i="21"/>
  <c r="M886" i="21"/>
  <c r="N886" i="21"/>
  <c r="O886" i="21"/>
  <c r="P886" i="21"/>
  <c r="Q886" i="21"/>
  <c r="R886" i="21"/>
  <c r="S886" i="21"/>
  <c r="T886" i="21"/>
  <c r="U886" i="21"/>
  <c r="V886" i="21"/>
  <c r="W886" i="21"/>
  <c r="X886" i="21"/>
  <c r="Y886" i="21"/>
  <c r="Z886" i="21"/>
  <c r="AA886" i="21"/>
  <c r="AB886" i="21"/>
  <c r="AC886" i="21"/>
  <c r="AD886" i="21"/>
  <c r="AE886" i="21"/>
  <c r="AF886" i="21"/>
  <c r="AG886" i="21"/>
  <c r="AH886" i="21"/>
  <c r="AI886" i="21"/>
  <c r="AJ886" i="21"/>
  <c r="E887" i="21"/>
  <c r="F887" i="21"/>
  <c r="G887" i="21"/>
  <c r="H887" i="21"/>
  <c r="I887" i="21"/>
  <c r="J887" i="21"/>
  <c r="K887" i="21"/>
  <c r="L887" i="21"/>
  <c r="M887" i="21"/>
  <c r="N887" i="21"/>
  <c r="O887" i="21"/>
  <c r="P887" i="21"/>
  <c r="Q887" i="21"/>
  <c r="R887" i="21"/>
  <c r="S887" i="21"/>
  <c r="T887" i="21"/>
  <c r="U887" i="21"/>
  <c r="V887" i="21"/>
  <c r="W887" i="21"/>
  <c r="X887" i="21"/>
  <c r="Y887" i="21"/>
  <c r="Z887" i="21"/>
  <c r="AA887" i="21"/>
  <c r="AB887" i="21"/>
  <c r="AC887" i="21"/>
  <c r="AD887" i="21"/>
  <c r="AE887" i="21"/>
  <c r="AF887" i="21"/>
  <c r="AG887" i="21"/>
  <c r="AH887" i="21"/>
  <c r="AI887" i="21"/>
  <c r="AJ887" i="21"/>
  <c r="E888" i="21"/>
  <c r="F888" i="21"/>
  <c r="G888" i="21"/>
  <c r="H888" i="21"/>
  <c r="I888" i="21"/>
  <c r="J888" i="21"/>
  <c r="K888" i="21"/>
  <c r="L888" i="21"/>
  <c r="M888" i="21"/>
  <c r="N888" i="21"/>
  <c r="O888" i="21"/>
  <c r="P888" i="21"/>
  <c r="Q888" i="21"/>
  <c r="R888" i="21"/>
  <c r="S888" i="21"/>
  <c r="T888" i="21"/>
  <c r="U888" i="21"/>
  <c r="V888" i="21"/>
  <c r="W888" i="21"/>
  <c r="X888" i="21"/>
  <c r="Y888" i="21"/>
  <c r="Z888" i="21"/>
  <c r="AA888" i="21"/>
  <c r="AB888" i="21"/>
  <c r="AC888" i="21"/>
  <c r="AD888" i="21"/>
  <c r="AE888" i="21"/>
  <c r="AF888" i="21"/>
  <c r="AG888" i="21"/>
  <c r="AH888" i="21"/>
  <c r="AI888" i="21"/>
  <c r="AJ888" i="21"/>
  <c r="E889" i="21"/>
  <c r="F889" i="21"/>
  <c r="G889" i="21"/>
  <c r="H889" i="21"/>
  <c r="I889" i="21"/>
  <c r="J889" i="21"/>
  <c r="K889" i="21"/>
  <c r="L889" i="21"/>
  <c r="M889" i="21"/>
  <c r="N889" i="21"/>
  <c r="O889" i="21"/>
  <c r="P889" i="21"/>
  <c r="Q889" i="21"/>
  <c r="R889" i="21"/>
  <c r="S889" i="21"/>
  <c r="T889" i="21"/>
  <c r="U889" i="21"/>
  <c r="V889" i="21"/>
  <c r="W889" i="21"/>
  <c r="X889" i="21"/>
  <c r="Y889" i="21"/>
  <c r="Z889" i="21"/>
  <c r="AA889" i="21"/>
  <c r="AB889" i="21"/>
  <c r="AC889" i="21"/>
  <c r="AD889" i="21"/>
  <c r="AE889" i="21"/>
  <c r="AF889" i="21"/>
  <c r="AG889" i="21"/>
  <c r="AH889" i="21"/>
  <c r="AI889" i="21"/>
  <c r="AJ889" i="21"/>
  <c r="E890" i="21"/>
  <c r="F890" i="21"/>
  <c r="G890" i="21"/>
  <c r="H890" i="21"/>
  <c r="I890" i="21"/>
  <c r="J890" i="21"/>
  <c r="K890" i="21"/>
  <c r="L890" i="21"/>
  <c r="M890" i="21"/>
  <c r="N890" i="21"/>
  <c r="O890" i="21"/>
  <c r="P890" i="21"/>
  <c r="Q890" i="21"/>
  <c r="R890" i="21"/>
  <c r="S890" i="21"/>
  <c r="T890" i="21"/>
  <c r="U890" i="21"/>
  <c r="V890" i="21"/>
  <c r="W890" i="21"/>
  <c r="X890" i="21"/>
  <c r="Y890" i="21"/>
  <c r="Z890" i="21"/>
  <c r="AA890" i="21"/>
  <c r="AB890" i="21"/>
  <c r="AC890" i="21"/>
  <c r="AD890" i="21"/>
  <c r="AE890" i="21"/>
  <c r="AF890" i="21"/>
  <c r="AG890" i="21"/>
  <c r="AH890" i="21"/>
  <c r="AI890" i="21"/>
  <c r="AJ890" i="21"/>
  <c r="E891" i="21"/>
  <c r="F891" i="21"/>
  <c r="G891" i="21"/>
  <c r="H891" i="21"/>
  <c r="I891" i="21"/>
  <c r="J891" i="21"/>
  <c r="K891" i="21"/>
  <c r="L891" i="21"/>
  <c r="M891" i="21"/>
  <c r="N891" i="21"/>
  <c r="O891" i="21"/>
  <c r="P891" i="21"/>
  <c r="Q891" i="21"/>
  <c r="R891" i="21"/>
  <c r="S891" i="21"/>
  <c r="T891" i="21"/>
  <c r="U891" i="21"/>
  <c r="V891" i="21"/>
  <c r="W891" i="21"/>
  <c r="X891" i="21"/>
  <c r="Y891" i="21"/>
  <c r="Z891" i="21"/>
  <c r="AA891" i="21"/>
  <c r="AB891" i="21"/>
  <c r="AC891" i="21"/>
  <c r="AD891" i="21"/>
  <c r="AE891" i="21"/>
  <c r="AF891" i="21"/>
  <c r="AG891" i="21"/>
  <c r="AH891" i="21"/>
  <c r="AI891" i="21"/>
  <c r="AJ891" i="21"/>
  <c r="E892" i="21"/>
  <c r="F892" i="21"/>
  <c r="G892" i="21"/>
  <c r="H892" i="21"/>
  <c r="I892" i="21"/>
  <c r="J892" i="21"/>
  <c r="K892" i="21"/>
  <c r="L892" i="21"/>
  <c r="M892" i="21"/>
  <c r="N892" i="21"/>
  <c r="O892" i="21"/>
  <c r="P892" i="21"/>
  <c r="Q892" i="21"/>
  <c r="R892" i="21"/>
  <c r="S892" i="21"/>
  <c r="T892" i="21"/>
  <c r="U892" i="21"/>
  <c r="V892" i="21"/>
  <c r="W892" i="21"/>
  <c r="X892" i="21"/>
  <c r="Y892" i="21"/>
  <c r="Z892" i="21"/>
  <c r="AA892" i="21"/>
  <c r="AB892" i="21"/>
  <c r="AC892" i="21"/>
  <c r="AD892" i="21"/>
  <c r="AE892" i="21"/>
  <c r="AF892" i="21"/>
  <c r="AG892" i="21"/>
  <c r="AH892" i="21"/>
  <c r="AI892" i="21"/>
  <c r="AJ892" i="21"/>
  <c r="E893" i="21"/>
  <c r="F893" i="21"/>
  <c r="G893" i="21"/>
  <c r="H893" i="21"/>
  <c r="I893" i="21"/>
  <c r="J893" i="21"/>
  <c r="K893" i="21"/>
  <c r="L893" i="21"/>
  <c r="M893" i="21"/>
  <c r="N893" i="21"/>
  <c r="O893" i="21"/>
  <c r="P893" i="21"/>
  <c r="Q893" i="21"/>
  <c r="R893" i="21"/>
  <c r="S893" i="21"/>
  <c r="T893" i="21"/>
  <c r="U893" i="21"/>
  <c r="V893" i="21"/>
  <c r="W893" i="21"/>
  <c r="X893" i="21"/>
  <c r="Y893" i="21"/>
  <c r="Z893" i="21"/>
  <c r="AA893" i="21"/>
  <c r="AB893" i="21"/>
  <c r="AC893" i="21"/>
  <c r="AD893" i="21"/>
  <c r="AE893" i="21"/>
  <c r="AF893" i="21"/>
  <c r="AG893" i="21"/>
  <c r="AH893" i="21"/>
  <c r="AI893" i="21"/>
  <c r="AJ893" i="21"/>
  <c r="E894" i="21"/>
  <c r="F894" i="21"/>
  <c r="G894" i="21"/>
  <c r="H894" i="21"/>
  <c r="I894" i="21"/>
  <c r="J894" i="21"/>
  <c r="K894" i="21"/>
  <c r="L894" i="21"/>
  <c r="M894" i="21"/>
  <c r="N894" i="21"/>
  <c r="O894" i="21"/>
  <c r="P894" i="21"/>
  <c r="Q894" i="21"/>
  <c r="R894" i="21"/>
  <c r="S894" i="21"/>
  <c r="T894" i="21"/>
  <c r="U894" i="21"/>
  <c r="V894" i="21"/>
  <c r="W894" i="21"/>
  <c r="X894" i="21"/>
  <c r="Y894" i="21"/>
  <c r="Z894" i="21"/>
  <c r="AA894" i="21"/>
  <c r="AB894" i="21"/>
  <c r="AC894" i="21"/>
  <c r="AD894" i="21"/>
  <c r="AE894" i="21"/>
  <c r="AF894" i="21"/>
  <c r="AG894" i="21"/>
  <c r="AH894" i="21"/>
  <c r="AI894" i="21"/>
  <c r="AJ894" i="21"/>
  <c r="E895" i="21"/>
  <c r="F895" i="21"/>
  <c r="G895" i="21"/>
  <c r="H895" i="21"/>
  <c r="I895" i="21"/>
  <c r="J895" i="21"/>
  <c r="K895" i="21"/>
  <c r="L895" i="21"/>
  <c r="M895" i="21"/>
  <c r="N895" i="21"/>
  <c r="O895" i="21"/>
  <c r="P895" i="21"/>
  <c r="Q895" i="21"/>
  <c r="R895" i="21"/>
  <c r="S895" i="21"/>
  <c r="T895" i="21"/>
  <c r="U895" i="21"/>
  <c r="V895" i="21"/>
  <c r="W895" i="21"/>
  <c r="X895" i="21"/>
  <c r="Y895" i="21"/>
  <c r="Z895" i="21"/>
  <c r="AA895" i="21"/>
  <c r="AB895" i="21"/>
  <c r="AC895" i="21"/>
  <c r="AD895" i="21"/>
  <c r="AE895" i="21"/>
  <c r="AF895" i="21"/>
  <c r="AG895" i="21"/>
  <c r="AH895" i="21"/>
  <c r="AI895" i="21"/>
  <c r="AJ895" i="21"/>
  <c r="E896" i="21"/>
  <c r="F896" i="21"/>
  <c r="G896" i="21"/>
  <c r="H896" i="21"/>
  <c r="I896" i="21"/>
  <c r="J896" i="21"/>
  <c r="K896" i="21"/>
  <c r="L896" i="21"/>
  <c r="M896" i="21"/>
  <c r="N896" i="21"/>
  <c r="O896" i="21"/>
  <c r="P896" i="21"/>
  <c r="Q896" i="21"/>
  <c r="R896" i="21"/>
  <c r="S896" i="21"/>
  <c r="T896" i="21"/>
  <c r="U896" i="21"/>
  <c r="V896" i="21"/>
  <c r="W896" i="21"/>
  <c r="X896" i="21"/>
  <c r="Y896" i="21"/>
  <c r="Z896" i="21"/>
  <c r="AA896" i="21"/>
  <c r="AB896" i="21"/>
  <c r="AC896" i="21"/>
  <c r="AD896" i="21"/>
  <c r="AE896" i="21"/>
  <c r="AF896" i="21"/>
  <c r="AG896" i="21"/>
  <c r="AH896" i="21"/>
  <c r="AI896" i="21"/>
  <c r="AJ896" i="21"/>
  <c r="E897" i="21"/>
  <c r="F897" i="21"/>
  <c r="G897" i="21"/>
  <c r="H897" i="21"/>
  <c r="I897" i="21"/>
  <c r="J897" i="21"/>
  <c r="K897" i="21"/>
  <c r="L897" i="21"/>
  <c r="M897" i="21"/>
  <c r="N897" i="21"/>
  <c r="O897" i="21"/>
  <c r="P897" i="21"/>
  <c r="Q897" i="21"/>
  <c r="R897" i="21"/>
  <c r="S897" i="21"/>
  <c r="T897" i="21"/>
  <c r="U897" i="21"/>
  <c r="V897" i="21"/>
  <c r="W897" i="21"/>
  <c r="X897" i="21"/>
  <c r="Y897" i="21"/>
  <c r="Z897" i="21"/>
  <c r="AA897" i="21"/>
  <c r="AB897" i="21"/>
  <c r="AC897" i="21"/>
  <c r="AD897" i="21"/>
  <c r="AE897" i="21"/>
  <c r="AF897" i="21"/>
  <c r="AG897" i="21"/>
  <c r="AH897" i="21"/>
  <c r="AI897" i="21"/>
  <c r="AJ897" i="21"/>
  <c r="E898" i="21"/>
  <c r="F898" i="21"/>
  <c r="G898" i="21"/>
  <c r="H898" i="21"/>
  <c r="I898" i="21"/>
  <c r="J898" i="21"/>
  <c r="K898" i="21"/>
  <c r="L898" i="21"/>
  <c r="M898" i="21"/>
  <c r="N898" i="21"/>
  <c r="O898" i="21"/>
  <c r="P898" i="21"/>
  <c r="Q898" i="21"/>
  <c r="R898" i="21"/>
  <c r="S898" i="21"/>
  <c r="T898" i="21"/>
  <c r="U898" i="21"/>
  <c r="V898" i="21"/>
  <c r="W898" i="21"/>
  <c r="X898" i="21"/>
  <c r="Y898" i="21"/>
  <c r="Z898" i="21"/>
  <c r="AA898" i="21"/>
  <c r="AB898" i="21"/>
  <c r="AC898" i="21"/>
  <c r="AD898" i="21"/>
  <c r="AE898" i="21"/>
  <c r="AF898" i="21"/>
  <c r="AG898" i="21"/>
  <c r="AH898" i="21"/>
  <c r="AI898" i="21"/>
  <c r="AJ898" i="21"/>
  <c r="E899" i="21"/>
  <c r="F899" i="21"/>
  <c r="G899" i="21"/>
  <c r="H899" i="21"/>
  <c r="I899" i="21"/>
  <c r="J899" i="21"/>
  <c r="K899" i="21"/>
  <c r="L899" i="21"/>
  <c r="M899" i="21"/>
  <c r="N899" i="21"/>
  <c r="O899" i="21"/>
  <c r="P899" i="21"/>
  <c r="Q899" i="21"/>
  <c r="R899" i="21"/>
  <c r="S899" i="21"/>
  <c r="T899" i="21"/>
  <c r="U899" i="21"/>
  <c r="V899" i="21"/>
  <c r="W899" i="21"/>
  <c r="X899" i="21"/>
  <c r="Y899" i="21"/>
  <c r="Z899" i="21"/>
  <c r="AA899" i="21"/>
  <c r="AB899" i="21"/>
  <c r="AC899" i="21"/>
  <c r="AD899" i="21"/>
  <c r="AE899" i="21"/>
  <c r="AF899" i="21"/>
  <c r="AG899" i="21"/>
  <c r="AH899" i="21"/>
  <c r="AI899" i="21"/>
  <c r="AJ899" i="21"/>
  <c r="E900" i="21"/>
  <c r="F900" i="21"/>
  <c r="G900" i="21"/>
  <c r="H900" i="21"/>
  <c r="I900" i="21"/>
  <c r="J900" i="21"/>
  <c r="K900" i="21"/>
  <c r="L900" i="21"/>
  <c r="M900" i="21"/>
  <c r="N900" i="21"/>
  <c r="O900" i="21"/>
  <c r="P900" i="21"/>
  <c r="Q900" i="21"/>
  <c r="R900" i="21"/>
  <c r="S900" i="21"/>
  <c r="T900" i="21"/>
  <c r="U900" i="21"/>
  <c r="V900" i="21"/>
  <c r="W900" i="21"/>
  <c r="X900" i="21"/>
  <c r="Y900" i="21"/>
  <c r="Z900" i="21"/>
  <c r="AA900" i="21"/>
  <c r="AB900" i="21"/>
  <c r="AC900" i="21"/>
  <c r="AD900" i="21"/>
  <c r="AE900" i="21"/>
  <c r="AF900" i="21"/>
  <c r="AG900" i="21"/>
  <c r="AH900" i="21"/>
  <c r="AI900" i="21"/>
  <c r="AJ900" i="21"/>
  <c r="E901" i="21"/>
  <c r="F901" i="21"/>
  <c r="G901" i="21"/>
  <c r="H901" i="21"/>
  <c r="I901" i="21"/>
  <c r="J901" i="21"/>
  <c r="K901" i="21"/>
  <c r="L901" i="21"/>
  <c r="M901" i="21"/>
  <c r="N901" i="21"/>
  <c r="O901" i="21"/>
  <c r="P901" i="21"/>
  <c r="Q901" i="21"/>
  <c r="R901" i="21"/>
  <c r="S901" i="21"/>
  <c r="T901" i="21"/>
  <c r="U901" i="21"/>
  <c r="V901" i="21"/>
  <c r="W901" i="21"/>
  <c r="X901" i="21"/>
  <c r="Y901" i="21"/>
  <c r="Z901" i="21"/>
  <c r="AA901" i="21"/>
  <c r="AB901" i="21"/>
  <c r="AC901" i="21"/>
  <c r="AD901" i="21"/>
  <c r="AE901" i="21"/>
  <c r="AF901" i="21"/>
  <c r="AG901" i="21"/>
  <c r="AH901" i="21"/>
  <c r="AI901" i="21"/>
  <c r="AJ901" i="21"/>
  <c r="E902" i="21"/>
  <c r="F902" i="21"/>
  <c r="G902" i="21"/>
  <c r="H902" i="21"/>
  <c r="I902" i="21"/>
  <c r="J902" i="21"/>
  <c r="K902" i="21"/>
  <c r="L902" i="21"/>
  <c r="M902" i="21"/>
  <c r="N902" i="21"/>
  <c r="O902" i="21"/>
  <c r="P902" i="21"/>
  <c r="Q902" i="21"/>
  <c r="R902" i="21"/>
  <c r="S902" i="21"/>
  <c r="T902" i="21"/>
  <c r="U902" i="21"/>
  <c r="V902" i="21"/>
  <c r="W902" i="21"/>
  <c r="X902" i="21"/>
  <c r="Y902" i="21"/>
  <c r="Z902" i="21"/>
  <c r="AA902" i="21"/>
  <c r="AB902" i="21"/>
  <c r="AC902" i="21"/>
  <c r="AD902" i="21"/>
  <c r="AE902" i="21"/>
  <c r="AF902" i="21"/>
  <c r="AG902" i="21"/>
  <c r="AH902" i="21"/>
  <c r="AI902" i="21"/>
  <c r="AJ902" i="21"/>
  <c r="E903" i="21"/>
  <c r="F903" i="21"/>
  <c r="G903" i="21"/>
  <c r="H903" i="21"/>
  <c r="I903" i="21"/>
  <c r="J903" i="21"/>
  <c r="K903" i="21"/>
  <c r="L903" i="21"/>
  <c r="M903" i="21"/>
  <c r="N903" i="21"/>
  <c r="O903" i="21"/>
  <c r="P903" i="21"/>
  <c r="Q903" i="21"/>
  <c r="R903" i="21"/>
  <c r="S903" i="21"/>
  <c r="T903" i="21"/>
  <c r="U903" i="21"/>
  <c r="V903" i="21"/>
  <c r="W903" i="21"/>
  <c r="X903" i="21"/>
  <c r="Y903" i="21"/>
  <c r="Z903" i="21"/>
  <c r="AA903" i="21"/>
  <c r="AB903" i="21"/>
  <c r="AC903" i="21"/>
  <c r="AD903" i="21"/>
  <c r="AE903" i="21"/>
  <c r="AF903" i="21"/>
  <c r="AG903" i="21"/>
  <c r="AH903" i="21"/>
  <c r="AI903" i="21"/>
  <c r="AJ903" i="21"/>
  <c r="E904" i="21"/>
  <c r="F904" i="21"/>
  <c r="G904" i="21"/>
  <c r="H904" i="21"/>
  <c r="I904" i="21"/>
  <c r="J904" i="21"/>
  <c r="K904" i="21"/>
  <c r="L904" i="21"/>
  <c r="M904" i="21"/>
  <c r="N904" i="21"/>
  <c r="O904" i="21"/>
  <c r="P904" i="21"/>
  <c r="Q904" i="21"/>
  <c r="R904" i="21"/>
  <c r="S904" i="21"/>
  <c r="T904" i="21"/>
  <c r="U904" i="21"/>
  <c r="V904" i="21"/>
  <c r="W904" i="21"/>
  <c r="X904" i="21"/>
  <c r="Y904" i="21"/>
  <c r="Z904" i="21"/>
  <c r="AA904" i="21"/>
  <c r="AB904" i="21"/>
  <c r="AC904" i="21"/>
  <c r="AD904" i="21"/>
  <c r="AE904" i="21"/>
  <c r="AF904" i="21"/>
  <c r="AG904" i="21"/>
  <c r="AH904" i="21"/>
  <c r="AI904" i="21"/>
  <c r="AJ904" i="21"/>
  <c r="E905" i="21"/>
  <c r="F905" i="21"/>
  <c r="G905" i="21"/>
  <c r="H905" i="21"/>
  <c r="I905" i="21"/>
  <c r="J905" i="21"/>
  <c r="K905" i="21"/>
  <c r="L905" i="21"/>
  <c r="M905" i="21"/>
  <c r="N905" i="21"/>
  <c r="O905" i="21"/>
  <c r="P905" i="21"/>
  <c r="Q905" i="21"/>
  <c r="R905" i="21"/>
  <c r="S905" i="21"/>
  <c r="T905" i="21"/>
  <c r="U905" i="21"/>
  <c r="V905" i="21"/>
  <c r="W905" i="21"/>
  <c r="X905" i="21"/>
  <c r="Y905" i="21"/>
  <c r="Z905" i="21"/>
  <c r="AA905" i="21"/>
  <c r="AB905" i="21"/>
  <c r="AC905" i="21"/>
  <c r="AD905" i="21"/>
  <c r="AE905" i="21"/>
  <c r="AF905" i="21"/>
  <c r="AG905" i="21"/>
  <c r="AH905" i="21"/>
  <c r="AI905" i="21"/>
  <c r="AJ905" i="21"/>
  <c r="E906" i="21"/>
  <c r="F906" i="21"/>
  <c r="G906" i="21"/>
  <c r="H906" i="21"/>
  <c r="I906" i="21"/>
  <c r="J906" i="21"/>
  <c r="K906" i="21"/>
  <c r="L906" i="21"/>
  <c r="M906" i="21"/>
  <c r="N906" i="21"/>
  <c r="O906" i="21"/>
  <c r="P906" i="21"/>
  <c r="Q906" i="21"/>
  <c r="R906" i="21"/>
  <c r="S906" i="21"/>
  <c r="T906" i="21"/>
  <c r="U906" i="21"/>
  <c r="V906" i="21"/>
  <c r="W906" i="21"/>
  <c r="X906" i="21"/>
  <c r="Y906" i="21"/>
  <c r="Z906" i="21"/>
  <c r="AA906" i="21"/>
  <c r="AB906" i="21"/>
  <c r="AC906" i="21"/>
  <c r="AD906" i="21"/>
  <c r="AE906" i="21"/>
  <c r="AF906" i="21"/>
  <c r="AG906" i="21"/>
  <c r="AH906" i="21"/>
  <c r="AI906" i="21"/>
  <c r="AJ906" i="21"/>
  <c r="E907" i="21"/>
  <c r="F907" i="21"/>
  <c r="G907" i="21"/>
  <c r="H907" i="21"/>
  <c r="I907" i="21"/>
  <c r="J907" i="21"/>
  <c r="K907" i="21"/>
  <c r="L907" i="21"/>
  <c r="M907" i="21"/>
  <c r="N907" i="21"/>
  <c r="O907" i="21"/>
  <c r="P907" i="21"/>
  <c r="Q907" i="21"/>
  <c r="R907" i="21"/>
  <c r="S907" i="21"/>
  <c r="T907" i="21"/>
  <c r="U907" i="21"/>
  <c r="V907" i="21"/>
  <c r="W907" i="21"/>
  <c r="X907" i="21"/>
  <c r="Y907" i="21"/>
  <c r="Z907" i="21"/>
  <c r="AA907" i="21"/>
  <c r="AB907" i="21"/>
  <c r="AC907" i="21"/>
  <c r="AD907" i="21"/>
  <c r="AE907" i="21"/>
  <c r="AF907" i="21"/>
  <c r="AG907" i="21"/>
  <c r="AH907" i="21"/>
  <c r="AI907" i="21"/>
  <c r="AJ907" i="21"/>
  <c r="E908" i="21"/>
  <c r="F908" i="21"/>
  <c r="G908" i="21"/>
  <c r="H908" i="21"/>
  <c r="I908" i="21"/>
  <c r="J908" i="21"/>
  <c r="K908" i="21"/>
  <c r="L908" i="21"/>
  <c r="M908" i="21"/>
  <c r="N908" i="21"/>
  <c r="O908" i="21"/>
  <c r="P908" i="21"/>
  <c r="Q908" i="21"/>
  <c r="R908" i="21"/>
  <c r="S908" i="21"/>
  <c r="T908" i="21"/>
  <c r="U908" i="21"/>
  <c r="V908" i="21"/>
  <c r="W908" i="21"/>
  <c r="X908" i="21"/>
  <c r="Y908" i="21"/>
  <c r="Z908" i="21"/>
  <c r="AA908" i="21"/>
  <c r="AB908" i="21"/>
  <c r="AC908" i="21"/>
  <c r="AD908" i="21"/>
  <c r="AE908" i="21"/>
  <c r="AF908" i="21"/>
  <c r="AG908" i="21"/>
  <c r="AH908" i="21"/>
  <c r="AI908" i="21"/>
  <c r="AJ908" i="21"/>
  <c r="E909" i="21"/>
  <c r="F909" i="21"/>
  <c r="G909" i="21"/>
  <c r="H909" i="21"/>
  <c r="I909" i="21"/>
  <c r="J909" i="21"/>
  <c r="K909" i="21"/>
  <c r="L909" i="21"/>
  <c r="M909" i="21"/>
  <c r="N909" i="21"/>
  <c r="O909" i="21"/>
  <c r="P909" i="21"/>
  <c r="Q909" i="21"/>
  <c r="R909" i="21"/>
  <c r="S909" i="21"/>
  <c r="T909" i="21"/>
  <c r="U909" i="21"/>
  <c r="V909" i="21"/>
  <c r="W909" i="21"/>
  <c r="X909" i="21"/>
  <c r="Y909" i="21"/>
  <c r="Z909" i="21"/>
  <c r="AA909" i="21"/>
  <c r="AB909" i="21"/>
  <c r="AC909" i="21"/>
  <c r="AD909" i="21"/>
  <c r="AE909" i="21"/>
  <c r="AF909" i="21"/>
  <c r="AG909" i="21"/>
  <c r="AH909" i="21"/>
  <c r="AI909" i="21"/>
  <c r="AJ909" i="21"/>
  <c r="E910" i="21"/>
  <c r="F910" i="21"/>
  <c r="G910" i="21"/>
  <c r="H910" i="21"/>
  <c r="I910" i="21"/>
  <c r="J910" i="21"/>
  <c r="K910" i="21"/>
  <c r="L910" i="21"/>
  <c r="M910" i="21"/>
  <c r="N910" i="21"/>
  <c r="O910" i="21"/>
  <c r="P910" i="21"/>
  <c r="Q910" i="21"/>
  <c r="R910" i="21"/>
  <c r="S910" i="21"/>
  <c r="T910" i="21"/>
  <c r="U910" i="21"/>
  <c r="V910" i="21"/>
  <c r="W910" i="21"/>
  <c r="X910" i="21"/>
  <c r="Y910" i="21"/>
  <c r="Z910" i="21"/>
  <c r="AA910" i="21"/>
  <c r="AB910" i="21"/>
  <c r="AC910" i="21"/>
  <c r="AD910" i="21"/>
  <c r="AE910" i="21"/>
  <c r="AF910" i="21"/>
  <c r="AG910" i="21"/>
  <c r="AH910" i="21"/>
  <c r="AI910" i="21"/>
  <c r="AJ910" i="21"/>
  <c r="E911" i="21"/>
  <c r="F911" i="21"/>
  <c r="G911" i="21"/>
  <c r="H911" i="21"/>
  <c r="I911" i="21"/>
  <c r="J911" i="21"/>
  <c r="K911" i="21"/>
  <c r="L911" i="21"/>
  <c r="M911" i="21"/>
  <c r="N911" i="21"/>
  <c r="O911" i="21"/>
  <c r="P911" i="21"/>
  <c r="Q911" i="21"/>
  <c r="R911" i="21"/>
  <c r="S911" i="21"/>
  <c r="T911" i="21"/>
  <c r="U911" i="21"/>
  <c r="V911" i="21"/>
  <c r="W911" i="21"/>
  <c r="X911" i="21"/>
  <c r="Y911" i="21"/>
  <c r="Z911" i="21"/>
  <c r="AA911" i="21"/>
  <c r="AB911" i="21"/>
  <c r="AC911" i="21"/>
  <c r="AD911" i="21"/>
  <c r="AE911" i="21"/>
  <c r="AF911" i="21"/>
  <c r="AG911" i="21"/>
  <c r="AH911" i="21"/>
  <c r="AI911" i="21"/>
  <c r="AJ911" i="21"/>
  <c r="E912" i="21"/>
  <c r="F912" i="21"/>
  <c r="G912" i="21"/>
  <c r="H912" i="21"/>
  <c r="I912" i="21"/>
  <c r="J912" i="21"/>
  <c r="K912" i="21"/>
  <c r="L912" i="21"/>
  <c r="M912" i="21"/>
  <c r="N912" i="21"/>
  <c r="O912" i="21"/>
  <c r="P912" i="21"/>
  <c r="Q912" i="21"/>
  <c r="R912" i="21"/>
  <c r="S912" i="21"/>
  <c r="T912" i="21"/>
  <c r="U912" i="21"/>
  <c r="V912" i="21"/>
  <c r="W912" i="21"/>
  <c r="X912" i="21"/>
  <c r="Y912" i="21"/>
  <c r="Z912" i="21"/>
  <c r="AA912" i="21"/>
  <c r="AB912" i="21"/>
  <c r="AC912" i="21"/>
  <c r="AD912" i="21"/>
  <c r="AE912" i="21"/>
  <c r="AF912" i="21"/>
  <c r="AG912" i="21"/>
  <c r="AH912" i="21"/>
  <c r="AI912" i="21"/>
  <c r="AJ912" i="21"/>
  <c r="E913" i="21"/>
  <c r="F913" i="21"/>
  <c r="G913" i="21"/>
  <c r="H913" i="21"/>
  <c r="I913" i="21"/>
  <c r="J913" i="21"/>
  <c r="K913" i="21"/>
  <c r="L913" i="21"/>
  <c r="M913" i="21"/>
  <c r="N913" i="21"/>
  <c r="O913" i="21"/>
  <c r="P913" i="21"/>
  <c r="Q913" i="21"/>
  <c r="R913" i="21"/>
  <c r="S913" i="21"/>
  <c r="T913" i="21"/>
  <c r="U913" i="21"/>
  <c r="V913" i="21"/>
  <c r="W913" i="21"/>
  <c r="X913" i="21"/>
  <c r="Y913" i="21"/>
  <c r="Z913" i="21"/>
  <c r="AA913" i="21"/>
  <c r="AB913" i="21"/>
  <c r="AC913" i="21"/>
  <c r="AD913" i="21"/>
  <c r="AE913" i="21"/>
  <c r="AF913" i="21"/>
  <c r="AG913" i="21"/>
  <c r="AH913" i="21"/>
  <c r="AI913" i="21"/>
  <c r="AJ913" i="21"/>
  <c r="E914" i="21"/>
  <c r="F914" i="21"/>
  <c r="G914" i="21"/>
  <c r="H914" i="21"/>
  <c r="I914" i="21"/>
  <c r="J914" i="21"/>
  <c r="K914" i="21"/>
  <c r="L914" i="21"/>
  <c r="M914" i="21"/>
  <c r="N914" i="21"/>
  <c r="O914" i="21"/>
  <c r="P914" i="21"/>
  <c r="Q914" i="21"/>
  <c r="R914" i="21"/>
  <c r="S914" i="21"/>
  <c r="T914" i="21"/>
  <c r="U914" i="21"/>
  <c r="V914" i="21"/>
  <c r="W914" i="21"/>
  <c r="X914" i="21"/>
  <c r="Y914" i="21"/>
  <c r="Z914" i="21"/>
  <c r="AA914" i="21"/>
  <c r="AB914" i="21"/>
  <c r="AC914" i="21"/>
  <c r="AD914" i="21"/>
  <c r="AE914" i="21"/>
  <c r="AF914" i="21"/>
  <c r="AG914" i="21"/>
  <c r="AH914" i="21"/>
  <c r="AI914" i="21"/>
  <c r="AJ914" i="21"/>
  <c r="E915" i="21"/>
  <c r="F915" i="21"/>
  <c r="G915" i="21"/>
  <c r="H915" i="21"/>
  <c r="I915" i="21"/>
  <c r="J915" i="21"/>
  <c r="K915" i="21"/>
  <c r="L915" i="21"/>
  <c r="M915" i="21"/>
  <c r="N915" i="21"/>
  <c r="O915" i="21"/>
  <c r="P915" i="21"/>
  <c r="Q915" i="21"/>
  <c r="R915" i="21"/>
  <c r="S915" i="21"/>
  <c r="T915" i="21"/>
  <c r="U915" i="21"/>
  <c r="V915" i="21"/>
  <c r="W915" i="21"/>
  <c r="X915" i="21"/>
  <c r="Y915" i="21"/>
  <c r="Z915" i="21"/>
  <c r="AA915" i="21"/>
  <c r="AB915" i="21"/>
  <c r="AC915" i="21"/>
  <c r="AD915" i="21"/>
  <c r="AE915" i="21"/>
  <c r="AF915" i="21"/>
  <c r="AG915" i="21"/>
  <c r="AH915" i="21"/>
  <c r="AI915" i="21"/>
  <c r="AJ915" i="21"/>
  <c r="E916" i="21"/>
  <c r="F916" i="21"/>
  <c r="G916" i="21"/>
  <c r="H916" i="21"/>
  <c r="I916" i="21"/>
  <c r="J916" i="21"/>
  <c r="K916" i="21"/>
  <c r="L916" i="21"/>
  <c r="M916" i="21"/>
  <c r="N916" i="21"/>
  <c r="O916" i="21"/>
  <c r="P916" i="21"/>
  <c r="Q916" i="21"/>
  <c r="R916" i="21"/>
  <c r="S916" i="21"/>
  <c r="T916" i="21"/>
  <c r="U916" i="21"/>
  <c r="V916" i="21"/>
  <c r="W916" i="21"/>
  <c r="X916" i="21"/>
  <c r="Y916" i="21"/>
  <c r="Z916" i="21"/>
  <c r="AA916" i="21"/>
  <c r="AB916" i="21"/>
  <c r="AC916" i="21"/>
  <c r="AD916" i="21"/>
  <c r="AE916" i="21"/>
  <c r="AF916" i="21"/>
  <c r="AG916" i="21"/>
  <c r="AH916" i="21"/>
  <c r="AI916" i="21"/>
  <c r="AJ916" i="21"/>
  <c r="D863" i="21"/>
  <c r="D864" i="21"/>
  <c r="D865" i="21"/>
  <c r="D866" i="21"/>
  <c r="D867" i="21"/>
  <c r="D868" i="21"/>
  <c r="D869" i="21"/>
  <c r="D870" i="21"/>
  <c r="D871" i="21"/>
  <c r="D872" i="21"/>
  <c r="D873" i="21"/>
  <c r="D874" i="21"/>
  <c r="D875" i="21"/>
  <c r="D876" i="21"/>
  <c r="D877" i="21"/>
  <c r="D878" i="21"/>
  <c r="D879" i="21"/>
  <c r="D880" i="21"/>
  <c r="D881" i="21"/>
  <c r="D882" i="21"/>
  <c r="D883" i="21"/>
  <c r="D884" i="21"/>
  <c r="D885" i="21"/>
  <c r="D886" i="21"/>
  <c r="D887" i="21"/>
  <c r="D888" i="21"/>
  <c r="D889" i="21"/>
  <c r="D890" i="21"/>
  <c r="D891" i="21"/>
  <c r="D892" i="21"/>
  <c r="D893" i="21"/>
  <c r="D894" i="21"/>
  <c r="D895" i="21"/>
  <c r="D896" i="21"/>
  <c r="D897" i="21"/>
  <c r="D898" i="21"/>
  <c r="D899" i="21"/>
  <c r="D900" i="21"/>
  <c r="D901" i="21"/>
  <c r="D902" i="21"/>
  <c r="D903" i="21"/>
  <c r="D904" i="21"/>
  <c r="D905" i="21"/>
  <c r="D906" i="21"/>
  <c r="D907" i="21"/>
  <c r="D908" i="21"/>
  <c r="D909" i="21"/>
  <c r="D910" i="21"/>
  <c r="D911" i="21"/>
  <c r="D912" i="21"/>
  <c r="D913" i="21"/>
  <c r="D914" i="21"/>
  <c r="D915" i="21"/>
  <c r="D916" i="21"/>
  <c r="D862" i="21"/>
  <c r="E803" i="21"/>
  <c r="F803" i="21"/>
  <c r="G803" i="21"/>
  <c r="H803" i="21"/>
  <c r="I803" i="21"/>
  <c r="J803" i="21"/>
  <c r="K803" i="21"/>
  <c r="L803" i="21"/>
  <c r="M803" i="21"/>
  <c r="N803" i="21"/>
  <c r="O803" i="21"/>
  <c r="P803" i="21"/>
  <c r="Q803" i="21"/>
  <c r="R803" i="21"/>
  <c r="S803" i="21"/>
  <c r="T803" i="21"/>
  <c r="U803" i="21"/>
  <c r="V803" i="21"/>
  <c r="W803" i="21"/>
  <c r="X803" i="21"/>
  <c r="Y803" i="21"/>
  <c r="Z803" i="21"/>
  <c r="AA803" i="21"/>
  <c r="AB803" i="21"/>
  <c r="AC803" i="21"/>
  <c r="AD803" i="21"/>
  <c r="AE803" i="21"/>
  <c r="AF803" i="21"/>
  <c r="AG803" i="21"/>
  <c r="AH803" i="21"/>
  <c r="AI803" i="21"/>
  <c r="AJ803" i="21"/>
  <c r="E804" i="21"/>
  <c r="F804" i="21"/>
  <c r="G804" i="21"/>
  <c r="H804" i="21"/>
  <c r="I804" i="21"/>
  <c r="J804" i="21"/>
  <c r="K804" i="21"/>
  <c r="L804" i="21"/>
  <c r="M804" i="21"/>
  <c r="N804" i="21"/>
  <c r="O804" i="21"/>
  <c r="P804" i="21"/>
  <c r="Q804" i="21"/>
  <c r="R804" i="21"/>
  <c r="S804" i="21"/>
  <c r="T804" i="21"/>
  <c r="U804" i="21"/>
  <c r="V804" i="21"/>
  <c r="W804" i="21"/>
  <c r="X804" i="21"/>
  <c r="Y804" i="21"/>
  <c r="Z804" i="21"/>
  <c r="AA804" i="21"/>
  <c r="AB804" i="21"/>
  <c r="AC804" i="21"/>
  <c r="AD804" i="21"/>
  <c r="AE804" i="21"/>
  <c r="AF804" i="21"/>
  <c r="AG804" i="21"/>
  <c r="AH804" i="21"/>
  <c r="AI804" i="21"/>
  <c r="AJ804" i="21"/>
  <c r="E805" i="21"/>
  <c r="F805" i="21"/>
  <c r="G805" i="21"/>
  <c r="H805" i="21"/>
  <c r="I805" i="21"/>
  <c r="J805" i="21"/>
  <c r="K805" i="21"/>
  <c r="L805" i="21"/>
  <c r="M805" i="21"/>
  <c r="N805" i="21"/>
  <c r="O805" i="21"/>
  <c r="P805" i="21"/>
  <c r="Q805" i="21"/>
  <c r="R805" i="21"/>
  <c r="S805" i="21"/>
  <c r="T805" i="21"/>
  <c r="U805" i="21"/>
  <c r="V805" i="21"/>
  <c r="W805" i="21"/>
  <c r="X805" i="21"/>
  <c r="Y805" i="21"/>
  <c r="Z805" i="21"/>
  <c r="AA805" i="21"/>
  <c r="AB805" i="21"/>
  <c r="AC805" i="21"/>
  <c r="AD805" i="21"/>
  <c r="AE805" i="21"/>
  <c r="AF805" i="21"/>
  <c r="AG805" i="21"/>
  <c r="AH805" i="21"/>
  <c r="AI805" i="21"/>
  <c r="AJ805" i="21"/>
  <c r="E806" i="21"/>
  <c r="F806" i="21"/>
  <c r="G806" i="21"/>
  <c r="H806" i="21"/>
  <c r="I806" i="21"/>
  <c r="J806" i="21"/>
  <c r="K806" i="21"/>
  <c r="L806" i="21"/>
  <c r="M806" i="21"/>
  <c r="N806" i="21"/>
  <c r="O806" i="21"/>
  <c r="P806" i="21"/>
  <c r="Q806" i="21"/>
  <c r="R806" i="21"/>
  <c r="S806" i="21"/>
  <c r="T806" i="21"/>
  <c r="U806" i="21"/>
  <c r="V806" i="21"/>
  <c r="W806" i="21"/>
  <c r="X806" i="21"/>
  <c r="Y806" i="21"/>
  <c r="Z806" i="21"/>
  <c r="AA806" i="21"/>
  <c r="AB806" i="21"/>
  <c r="AC806" i="21"/>
  <c r="AD806" i="21"/>
  <c r="AE806" i="21"/>
  <c r="AF806" i="21"/>
  <c r="AG806" i="21"/>
  <c r="AH806" i="21"/>
  <c r="AI806" i="21"/>
  <c r="AJ806" i="21"/>
  <c r="E807" i="21"/>
  <c r="F807" i="21"/>
  <c r="G807" i="21"/>
  <c r="H807" i="21"/>
  <c r="I807" i="21"/>
  <c r="J807" i="21"/>
  <c r="K807" i="21"/>
  <c r="L807" i="21"/>
  <c r="M807" i="21"/>
  <c r="N807" i="21"/>
  <c r="O807" i="21"/>
  <c r="P807" i="21"/>
  <c r="Q807" i="21"/>
  <c r="R807" i="21"/>
  <c r="S807" i="21"/>
  <c r="T807" i="21"/>
  <c r="U807" i="21"/>
  <c r="V807" i="21"/>
  <c r="W807" i="21"/>
  <c r="X807" i="21"/>
  <c r="Y807" i="21"/>
  <c r="Z807" i="21"/>
  <c r="AA807" i="21"/>
  <c r="AB807" i="21"/>
  <c r="AC807" i="21"/>
  <c r="AD807" i="21"/>
  <c r="AE807" i="21"/>
  <c r="AF807" i="21"/>
  <c r="AG807" i="21"/>
  <c r="AH807" i="21"/>
  <c r="AI807" i="21"/>
  <c r="AJ807" i="21"/>
  <c r="E808" i="21"/>
  <c r="F808" i="21"/>
  <c r="G808" i="21"/>
  <c r="H808" i="21"/>
  <c r="I808" i="21"/>
  <c r="J808" i="21"/>
  <c r="K808" i="21"/>
  <c r="L808" i="21"/>
  <c r="M808" i="21"/>
  <c r="N808" i="21"/>
  <c r="O808" i="21"/>
  <c r="P808" i="21"/>
  <c r="Q808" i="21"/>
  <c r="R808" i="21"/>
  <c r="S808" i="21"/>
  <c r="T808" i="21"/>
  <c r="U808" i="21"/>
  <c r="V808" i="21"/>
  <c r="W808" i="21"/>
  <c r="X808" i="21"/>
  <c r="Y808" i="21"/>
  <c r="Z808" i="21"/>
  <c r="AA808" i="21"/>
  <c r="AB808" i="21"/>
  <c r="AC808" i="21"/>
  <c r="AD808" i="21"/>
  <c r="AE808" i="21"/>
  <c r="AF808" i="21"/>
  <c r="AG808" i="21"/>
  <c r="AH808" i="21"/>
  <c r="AI808" i="21"/>
  <c r="AJ808" i="21"/>
  <c r="E809" i="21"/>
  <c r="F809" i="21"/>
  <c r="G809" i="21"/>
  <c r="H809" i="21"/>
  <c r="I809" i="21"/>
  <c r="J809" i="21"/>
  <c r="K809" i="21"/>
  <c r="L809" i="21"/>
  <c r="M809" i="21"/>
  <c r="N809" i="21"/>
  <c r="O809" i="21"/>
  <c r="P809" i="21"/>
  <c r="Q809" i="21"/>
  <c r="R809" i="21"/>
  <c r="S809" i="21"/>
  <c r="T809" i="21"/>
  <c r="U809" i="21"/>
  <c r="V809" i="21"/>
  <c r="W809" i="21"/>
  <c r="X809" i="21"/>
  <c r="Y809" i="21"/>
  <c r="Z809" i="21"/>
  <c r="AA809" i="21"/>
  <c r="AB809" i="21"/>
  <c r="AC809" i="21"/>
  <c r="AD809" i="21"/>
  <c r="AE809" i="21"/>
  <c r="AF809" i="21"/>
  <c r="AG809" i="21"/>
  <c r="AH809" i="21"/>
  <c r="AI809" i="21"/>
  <c r="AJ809" i="21"/>
  <c r="E810" i="21"/>
  <c r="F810" i="21"/>
  <c r="G810" i="21"/>
  <c r="H810" i="21"/>
  <c r="I810" i="21"/>
  <c r="J810" i="21"/>
  <c r="K810" i="21"/>
  <c r="L810" i="21"/>
  <c r="M810" i="21"/>
  <c r="N810" i="21"/>
  <c r="O810" i="21"/>
  <c r="P810" i="21"/>
  <c r="Q810" i="21"/>
  <c r="R810" i="21"/>
  <c r="S810" i="21"/>
  <c r="T810" i="21"/>
  <c r="U810" i="21"/>
  <c r="V810" i="21"/>
  <c r="W810" i="21"/>
  <c r="X810" i="21"/>
  <c r="Y810" i="21"/>
  <c r="Z810" i="21"/>
  <c r="AA810" i="21"/>
  <c r="AB810" i="21"/>
  <c r="AC810" i="21"/>
  <c r="AD810" i="21"/>
  <c r="AE810" i="21"/>
  <c r="AF810" i="21"/>
  <c r="AG810" i="21"/>
  <c r="AH810" i="21"/>
  <c r="AI810" i="21"/>
  <c r="AJ810" i="21"/>
  <c r="E811" i="21"/>
  <c r="F811" i="21"/>
  <c r="G811" i="21"/>
  <c r="H811" i="21"/>
  <c r="I811" i="21"/>
  <c r="J811" i="21"/>
  <c r="K811" i="21"/>
  <c r="L811" i="21"/>
  <c r="M811" i="21"/>
  <c r="N811" i="21"/>
  <c r="O811" i="21"/>
  <c r="P811" i="21"/>
  <c r="Q811" i="21"/>
  <c r="R811" i="21"/>
  <c r="S811" i="21"/>
  <c r="T811" i="21"/>
  <c r="U811" i="21"/>
  <c r="V811" i="21"/>
  <c r="W811" i="21"/>
  <c r="X811" i="21"/>
  <c r="Y811" i="21"/>
  <c r="Z811" i="21"/>
  <c r="AA811" i="21"/>
  <c r="AB811" i="21"/>
  <c r="AC811" i="21"/>
  <c r="AD811" i="21"/>
  <c r="AE811" i="21"/>
  <c r="AF811" i="21"/>
  <c r="AG811" i="21"/>
  <c r="AH811" i="21"/>
  <c r="AI811" i="21"/>
  <c r="AJ811" i="21"/>
  <c r="E812" i="21"/>
  <c r="F812" i="21"/>
  <c r="G812" i="21"/>
  <c r="H812" i="21"/>
  <c r="I812" i="21"/>
  <c r="J812" i="21"/>
  <c r="K812" i="21"/>
  <c r="L812" i="21"/>
  <c r="M812" i="21"/>
  <c r="N812" i="21"/>
  <c r="O812" i="21"/>
  <c r="P812" i="21"/>
  <c r="Q812" i="21"/>
  <c r="R812" i="21"/>
  <c r="S812" i="21"/>
  <c r="T812" i="21"/>
  <c r="U812" i="21"/>
  <c r="V812" i="21"/>
  <c r="W812" i="21"/>
  <c r="X812" i="21"/>
  <c r="Y812" i="21"/>
  <c r="Z812" i="21"/>
  <c r="AA812" i="21"/>
  <c r="AB812" i="21"/>
  <c r="AC812" i="21"/>
  <c r="AD812" i="21"/>
  <c r="AE812" i="21"/>
  <c r="AF812" i="21"/>
  <c r="AG812" i="21"/>
  <c r="AH812" i="21"/>
  <c r="AI812" i="21"/>
  <c r="AJ812" i="21"/>
  <c r="E813" i="21"/>
  <c r="F813" i="21"/>
  <c r="G813" i="21"/>
  <c r="H813" i="21"/>
  <c r="I813" i="21"/>
  <c r="J813" i="21"/>
  <c r="K813" i="21"/>
  <c r="L813" i="21"/>
  <c r="M813" i="21"/>
  <c r="N813" i="21"/>
  <c r="O813" i="21"/>
  <c r="P813" i="21"/>
  <c r="Q813" i="21"/>
  <c r="R813" i="21"/>
  <c r="S813" i="21"/>
  <c r="T813" i="21"/>
  <c r="U813" i="21"/>
  <c r="V813" i="21"/>
  <c r="W813" i="21"/>
  <c r="X813" i="21"/>
  <c r="Y813" i="21"/>
  <c r="Z813" i="21"/>
  <c r="AA813" i="21"/>
  <c r="AB813" i="21"/>
  <c r="AC813" i="21"/>
  <c r="AD813" i="21"/>
  <c r="AE813" i="21"/>
  <c r="AF813" i="21"/>
  <c r="AG813" i="21"/>
  <c r="AH813" i="21"/>
  <c r="AI813" i="21"/>
  <c r="AJ813" i="21"/>
  <c r="E814" i="21"/>
  <c r="F814" i="21"/>
  <c r="G814" i="21"/>
  <c r="H814" i="21"/>
  <c r="I814" i="21"/>
  <c r="J814" i="21"/>
  <c r="K814" i="21"/>
  <c r="L814" i="21"/>
  <c r="M814" i="21"/>
  <c r="N814" i="21"/>
  <c r="O814" i="21"/>
  <c r="P814" i="21"/>
  <c r="Q814" i="21"/>
  <c r="R814" i="21"/>
  <c r="S814" i="21"/>
  <c r="T814" i="21"/>
  <c r="U814" i="21"/>
  <c r="V814" i="21"/>
  <c r="W814" i="21"/>
  <c r="X814" i="21"/>
  <c r="Y814" i="21"/>
  <c r="Z814" i="21"/>
  <c r="AA814" i="21"/>
  <c r="AB814" i="21"/>
  <c r="AC814" i="21"/>
  <c r="AD814" i="21"/>
  <c r="AE814" i="21"/>
  <c r="AF814" i="21"/>
  <c r="AG814" i="21"/>
  <c r="AH814" i="21"/>
  <c r="AI814" i="21"/>
  <c r="AJ814" i="21"/>
  <c r="E815" i="21"/>
  <c r="F815" i="21"/>
  <c r="G815" i="21"/>
  <c r="H815" i="21"/>
  <c r="I815" i="21"/>
  <c r="J815" i="21"/>
  <c r="K815" i="21"/>
  <c r="L815" i="21"/>
  <c r="M815" i="21"/>
  <c r="N815" i="21"/>
  <c r="O815" i="21"/>
  <c r="P815" i="21"/>
  <c r="Q815" i="21"/>
  <c r="R815" i="21"/>
  <c r="S815" i="21"/>
  <c r="T815" i="21"/>
  <c r="U815" i="21"/>
  <c r="V815" i="21"/>
  <c r="W815" i="21"/>
  <c r="X815" i="21"/>
  <c r="Y815" i="21"/>
  <c r="Z815" i="21"/>
  <c r="AA815" i="21"/>
  <c r="AB815" i="21"/>
  <c r="AC815" i="21"/>
  <c r="AD815" i="21"/>
  <c r="AE815" i="21"/>
  <c r="AF815" i="21"/>
  <c r="AG815" i="21"/>
  <c r="AH815" i="21"/>
  <c r="AI815" i="21"/>
  <c r="AJ815" i="21"/>
  <c r="E816" i="21"/>
  <c r="F816" i="21"/>
  <c r="G816" i="21"/>
  <c r="H816" i="21"/>
  <c r="I816" i="21"/>
  <c r="J816" i="21"/>
  <c r="K816" i="21"/>
  <c r="L816" i="21"/>
  <c r="M816" i="21"/>
  <c r="N816" i="21"/>
  <c r="O816" i="21"/>
  <c r="P816" i="21"/>
  <c r="Q816" i="21"/>
  <c r="R816" i="21"/>
  <c r="S816" i="21"/>
  <c r="T816" i="21"/>
  <c r="U816" i="21"/>
  <c r="V816" i="21"/>
  <c r="W816" i="21"/>
  <c r="X816" i="21"/>
  <c r="Y816" i="21"/>
  <c r="Z816" i="21"/>
  <c r="AA816" i="21"/>
  <c r="AB816" i="21"/>
  <c r="AC816" i="21"/>
  <c r="AD816" i="21"/>
  <c r="AE816" i="21"/>
  <c r="AF816" i="21"/>
  <c r="AG816" i="21"/>
  <c r="AH816" i="21"/>
  <c r="AI816" i="21"/>
  <c r="AJ816" i="21"/>
  <c r="E817" i="21"/>
  <c r="F817" i="21"/>
  <c r="G817" i="21"/>
  <c r="H817" i="21"/>
  <c r="I817" i="21"/>
  <c r="J817" i="21"/>
  <c r="K817" i="21"/>
  <c r="L817" i="21"/>
  <c r="M817" i="21"/>
  <c r="N817" i="21"/>
  <c r="O817" i="21"/>
  <c r="P817" i="21"/>
  <c r="Q817" i="21"/>
  <c r="R817" i="21"/>
  <c r="S817" i="21"/>
  <c r="T817" i="21"/>
  <c r="U817" i="21"/>
  <c r="V817" i="21"/>
  <c r="W817" i="21"/>
  <c r="X817" i="21"/>
  <c r="Y817" i="21"/>
  <c r="Z817" i="21"/>
  <c r="AA817" i="21"/>
  <c r="AB817" i="21"/>
  <c r="AC817" i="21"/>
  <c r="AD817" i="21"/>
  <c r="AE817" i="21"/>
  <c r="AF817" i="21"/>
  <c r="AG817" i="21"/>
  <c r="AH817" i="21"/>
  <c r="AI817" i="21"/>
  <c r="AJ817" i="21"/>
  <c r="E818" i="21"/>
  <c r="F818" i="21"/>
  <c r="G818" i="21"/>
  <c r="H818" i="21"/>
  <c r="I818" i="21"/>
  <c r="J818" i="21"/>
  <c r="K818" i="21"/>
  <c r="L818" i="21"/>
  <c r="M818" i="21"/>
  <c r="N818" i="21"/>
  <c r="O818" i="21"/>
  <c r="P818" i="21"/>
  <c r="Q818" i="21"/>
  <c r="R818" i="21"/>
  <c r="S818" i="21"/>
  <c r="T818" i="21"/>
  <c r="U818" i="21"/>
  <c r="V818" i="21"/>
  <c r="W818" i="21"/>
  <c r="X818" i="21"/>
  <c r="Y818" i="21"/>
  <c r="Z818" i="21"/>
  <c r="AA818" i="21"/>
  <c r="AB818" i="21"/>
  <c r="AC818" i="21"/>
  <c r="AD818" i="21"/>
  <c r="AE818" i="21"/>
  <c r="AF818" i="21"/>
  <c r="AG818" i="21"/>
  <c r="AH818" i="21"/>
  <c r="AI818" i="21"/>
  <c r="AJ818" i="21"/>
  <c r="E819" i="21"/>
  <c r="F819" i="21"/>
  <c r="G819" i="21"/>
  <c r="H819" i="21"/>
  <c r="I819" i="21"/>
  <c r="J819" i="21"/>
  <c r="K819" i="21"/>
  <c r="L819" i="21"/>
  <c r="M819" i="21"/>
  <c r="N819" i="21"/>
  <c r="O819" i="21"/>
  <c r="P819" i="21"/>
  <c r="Q819" i="21"/>
  <c r="R819" i="21"/>
  <c r="S819" i="21"/>
  <c r="T819" i="21"/>
  <c r="U819" i="21"/>
  <c r="V819" i="21"/>
  <c r="W819" i="21"/>
  <c r="X819" i="21"/>
  <c r="Y819" i="21"/>
  <c r="Z819" i="21"/>
  <c r="AA819" i="21"/>
  <c r="AB819" i="21"/>
  <c r="AC819" i="21"/>
  <c r="AD819" i="21"/>
  <c r="AE819" i="21"/>
  <c r="AF819" i="21"/>
  <c r="AG819" i="21"/>
  <c r="AH819" i="21"/>
  <c r="AI819" i="21"/>
  <c r="AJ819" i="21"/>
  <c r="E820" i="21"/>
  <c r="F820" i="21"/>
  <c r="G820" i="21"/>
  <c r="H820" i="21"/>
  <c r="I820" i="21"/>
  <c r="J820" i="21"/>
  <c r="K820" i="21"/>
  <c r="L820" i="21"/>
  <c r="M820" i="21"/>
  <c r="N820" i="21"/>
  <c r="O820" i="21"/>
  <c r="P820" i="21"/>
  <c r="Q820" i="21"/>
  <c r="R820" i="21"/>
  <c r="S820" i="21"/>
  <c r="T820" i="21"/>
  <c r="U820" i="21"/>
  <c r="V820" i="21"/>
  <c r="W820" i="21"/>
  <c r="X820" i="21"/>
  <c r="Y820" i="21"/>
  <c r="Z820" i="21"/>
  <c r="AA820" i="21"/>
  <c r="AB820" i="21"/>
  <c r="AC820" i="21"/>
  <c r="AD820" i="21"/>
  <c r="AE820" i="21"/>
  <c r="AF820" i="21"/>
  <c r="AG820" i="21"/>
  <c r="AH820" i="21"/>
  <c r="AI820" i="21"/>
  <c r="AJ820" i="21"/>
  <c r="E821" i="21"/>
  <c r="F821" i="21"/>
  <c r="G821" i="21"/>
  <c r="H821" i="21"/>
  <c r="I821" i="21"/>
  <c r="J821" i="21"/>
  <c r="K821" i="21"/>
  <c r="L821" i="21"/>
  <c r="M821" i="21"/>
  <c r="N821" i="21"/>
  <c r="O821" i="21"/>
  <c r="P821" i="21"/>
  <c r="Q821" i="21"/>
  <c r="R821" i="21"/>
  <c r="S821" i="21"/>
  <c r="T821" i="21"/>
  <c r="U821" i="21"/>
  <c r="V821" i="21"/>
  <c r="W821" i="21"/>
  <c r="X821" i="21"/>
  <c r="Y821" i="21"/>
  <c r="Z821" i="21"/>
  <c r="AA821" i="21"/>
  <c r="AB821" i="21"/>
  <c r="AC821" i="21"/>
  <c r="AD821" i="21"/>
  <c r="AE821" i="21"/>
  <c r="AF821" i="21"/>
  <c r="AG821" i="21"/>
  <c r="AH821" i="21"/>
  <c r="AI821" i="21"/>
  <c r="AJ821" i="21"/>
  <c r="E822" i="21"/>
  <c r="F822" i="21"/>
  <c r="G822" i="21"/>
  <c r="H822" i="21"/>
  <c r="I822" i="21"/>
  <c r="J822" i="21"/>
  <c r="K822" i="21"/>
  <c r="L822" i="21"/>
  <c r="M822" i="21"/>
  <c r="N822" i="21"/>
  <c r="O822" i="21"/>
  <c r="P822" i="21"/>
  <c r="Q822" i="21"/>
  <c r="R822" i="21"/>
  <c r="S822" i="21"/>
  <c r="T822" i="21"/>
  <c r="U822" i="21"/>
  <c r="V822" i="21"/>
  <c r="W822" i="21"/>
  <c r="X822" i="21"/>
  <c r="Y822" i="21"/>
  <c r="Z822" i="21"/>
  <c r="AA822" i="21"/>
  <c r="AB822" i="21"/>
  <c r="AC822" i="21"/>
  <c r="AD822" i="21"/>
  <c r="AE822" i="21"/>
  <c r="AF822" i="21"/>
  <c r="AG822" i="21"/>
  <c r="AH822" i="21"/>
  <c r="AI822" i="21"/>
  <c r="AJ822" i="21"/>
  <c r="E823" i="21"/>
  <c r="F823" i="21"/>
  <c r="G823" i="21"/>
  <c r="H823" i="21"/>
  <c r="I823" i="21"/>
  <c r="J823" i="21"/>
  <c r="K823" i="21"/>
  <c r="L823" i="21"/>
  <c r="M823" i="21"/>
  <c r="N823" i="21"/>
  <c r="O823" i="21"/>
  <c r="P823" i="21"/>
  <c r="Q823" i="21"/>
  <c r="R823" i="21"/>
  <c r="S823" i="21"/>
  <c r="T823" i="21"/>
  <c r="U823" i="21"/>
  <c r="V823" i="21"/>
  <c r="W823" i="21"/>
  <c r="X823" i="21"/>
  <c r="Y823" i="21"/>
  <c r="Z823" i="21"/>
  <c r="AA823" i="21"/>
  <c r="AB823" i="21"/>
  <c r="AC823" i="21"/>
  <c r="AD823" i="21"/>
  <c r="AE823" i="21"/>
  <c r="AF823" i="21"/>
  <c r="AG823" i="21"/>
  <c r="AH823" i="21"/>
  <c r="AI823" i="21"/>
  <c r="AJ823" i="21"/>
  <c r="E824" i="21"/>
  <c r="F824" i="21"/>
  <c r="G824" i="21"/>
  <c r="H824" i="21"/>
  <c r="I824" i="21"/>
  <c r="J824" i="21"/>
  <c r="K824" i="21"/>
  <c r="L824" i="21"/>
  <c r="M824" i="21"/>
  <c r="N824" i="21"/>
  <c r="O824" i="21"/>
  <c r="P824" i="21"/>
  <c r="Q824" i="21"/>
  <c r="R824" i="21"/>
  <c r="S824" i="21"/>
  <c r="T824" i="21"/>
  <c r="U824" i="21"/>
  <c r="V824" i="21"/>
  <c r="W824" i="21"/>
  <c r="X824" i="21"/>
  <c r="Y824" i="21"/>
  <c r="Z824" i="21"/>
  <c r="AA824" i="21"/>
  <c r="AB824" i="21"/>
  <c r="AC824" i="21"/>
  <c r="AD824" i="21"/>
  <c r="AE824" i="21"/>
  <c r="AF824" i="21"/>
  <c r="AG824" i="21"/>
  <c r="AH824" i="21"/>
  <c r="AI824" i="21"/>
  <c r="AJ824" i="21"/>
  <c r="E825" i="21"/>
  <c r="F825" i="21"/>
  <c r="G825" i="21"/>
  <c r="H825" i="21"/>
  <c r="I825" i="21"/>
  <c r="J825" i="21"/>
  <c r="K825" i="21"/>
  <c r="L825" i="21"/>
  <c r="M825" i="21"/>
  <c r="N825" i="21"/>
  <c r="O825" i="21"/>
  <c r="P825" i="21"/>
  <c r="Q825" i="21"/>
  <c r="R825" i="21"/>
  <c r="S825" i="21"/>
  <c r="T825" i="21"/>
  <c r="U825" i="21"/>
  <c r="V825" i="21"/>
  <c r="W825" i="21"/>
  <c r="X825" i="21"/>
  <c r="Y825" i="21"/>
  <c r="Z825" i="21"/>
  <c r="AA825" i="21"/>
  <c r="AB825" i="21"/>
  <c r="AC825" i="21"/>
  <c r="AD825" i="21"/>
  <c r="AE825" i="21"/>
  <c r="AF825" i="21"/>
  <c r="AG825" i="21"/>
  <c r="AH825" i="21"/>
  <c r="AI825" i="21"/>
  <c r="AJ825" i="21"/>
  <c r="E826" i="21"/>
  <c r="F826" i="21"/>
  <c r="G826" i="21"/>
  <c r="H826" i="21"/>
  <c r="I826" i="21"/>
  <c r="J826" i="21"/>
  <c r="K826" i="21"/>
  <c r="L826" i="21"/>
  <c r="M826" i="21"/>
  <c r="N826" i="21"/>
  <c r="O826" i="21"/>
  <c r="P826" i="21"/>
  <c r="Q826" i="21"/>
  <c r="R826" i="21"/>
  <c r="S826" i="21"/>
  <c r="T826" i="21"/>
  <c r="U826" i="21"/>
  <c r="V826" i="21"/>
  <c r="W826" i="21"/>
  <c r="X826" i="21"/>
  <c r="Y826" i="21"/>
  <c r="Z826" i="21"/>
  <c r="AA826" i="21"/>
  <c r="AB826" i="21"/>
  <c r="AC826" i="21"/>
  <c r="AD826" i="21"/>
  <c r="AE826" i="21"/>
  <c r="AF826" i="21"/>
  <c r="AG826" i="21"/>
  <c r="AH826" i="21"/>
  <c r="AI826" i="21"/>
  <c r="AJ826" i="21"/>
  <c r="E827" i="21"/>
  <c r="F827" i="21"/>
  <c r="G827" i="21"/>
  <c r="H827" i="21"/>
  <c r="I827" i="21"/>
  <c r="J827" i="21"/>
  <c r="K827" i="21"/>
  <c r="L827" i="21"/>
  <c r="M827" i="21"/>
  <c r="N827" i="21"/>
  <c r="O827" i="21"/>
  <c r="P827" i="21"/>
  <c r="Q827" i="21"/>
  <c r="R827" i="21"/>
  <c r="S827" i="21"/>
  <c r="T827" i="21"/>
  <c r="U827" i="21"/>
  <c r="V827" i="21"/>
  <c r="W827" i="21"/>
  <c r="X827" i="21"/>
  <c r="Y827" i="21"/>
  <c r="Z827" i="21"/>
  <c r="AA827" i="21"/>
  <c r="AB827" i="21"/>
  <c r="AC827" i="21"/>
  <c r="AD827" i="21"/>
  <c r="AE827" i="21"/>
  <c r="AF827" i="21"/>
  <c r="AG827" i="21"/>
  <c r="AH827" i="21"/>
  <c r="AI827" i="21"/>
  <c r="AJ827" i="21"/>
  <c r="E828" i="21"/>
  <c r="F828" i="21"/>
  <c r="G828" i="21"/>
  <c r="H828" i="21"/>
  <c r="I828" i="21"/>
  <c r="J828" i="21"/>
  <c r="K828" i="21"/>
  <c r="L828" i="21"/>
  <c r="M828" i="21"/>
  <c r="N828" i="21"/>
  <c r="O828" i="21"/>
  <c r="P828" i="21"/>
  <c r="Q828" i="21"/>
  <c r="R828" i="21"/>
  <c r="S828" i="21"/>
  <c r="T828" i="21"/>
  <c r="U828" i="21"/>
  <c r="V828" i="21"/>
  <c r="W828" i="21"/>
  <c r="X828" i="21"/>
  <c r="Y828" i="21"/>
  <c r="Z828" i="21"/>
  <c r="AA828" i="21"/>
  <c r="AB828" i="21"/>
  <c r="AC828" i="21"/>
  <c r="AD828" i="21"/>
  <c r="AE828" i="21"/>
  <c r="AF828" i="21"/>
  <c r="AG828" i="21"/>
  <c r="AH828" i="21"/>
  <c r="AI828" i="21"/>
  <c r="AJ828" i="21"/>
  <c r="E829" i="21"/>
  <c r="F829" i="21"/>
  <c r="G829" i="21"/>
  <c r="H829" i="21"/>
  <c r="I829" i="21"/>
  <c r="J829" i="21"/>
  <c r="K829" i="21"/>
  <c r="L829" i="21"/>
  <c r="M829" i="21"/>
  <c r="N829" i="21"/>
  <c r="O829" i="21"/>
  <c r="P829" i="21"/>
  <c r="Q829" i="21"/>
  <c r="R829" i="21"/>
  <c r="S829" i="21"/>
  <c r="T829" i="21"/>
  <c r="U829" i="21"/>
  <c r="V829" i="21"/>
  <c r="W829" i="21"/>
  <c r="X829" i="21"/>
  <c r="Y829" i="21"/>
  <c r="Z829" i="21"/>
  <c r="AA829" i="21"/>
  <c r="AB829" i="21"/>
  <c r="AC829" i="21"/>
  <c r="AD829" i="21"/>
  <c r="AE829" i="21"/>
  <c r="AF829" i="21"/>
  <c r="AG829" i="21"/>
  <c r="AH829" i="21"/>
  <c r="AI829" i="21"/>
  <c r="AJ829" i="21"/>
  <c r="E830" i="21"/>
  <c r="F830" i="21"/>
  <c r="G830" i="21"/>
  <c r="H830" i="21"/>
  <c r="I830" i="21"/>
  <c r="J830" i="21"/>
  <c r="K830" i="21"/>
  <c r="L830" i="21"/>
  <c r="M830" i="21"/>
  <c r="N830" i="21"/>
  <c r="O830" i="21"/>
  <c r="P830" i="21"/>
  <c r="Q830" i="21"/>
  <c r="R830" i="21"/>
  <c r="S830" i="21"/>
  <c r="T830" i="21"/>
  <c r="U830" i="21"/>
  <c r="V830" i="21"/>
  <c r="W830" i="21"/>
  <c r="X830" i="21"/>
  <c r="Y830" i="21"/>
  <c r="Z830" i="21"/>
  <c r="AA830" i="21"/>
  <c r="AB830" i="21"/>
  <c r="AC830" i="21"/>
  <c r="AD830" i="21"/>
  <c r="AE830" i="21"/>
  <c r="AF830" i="21"/>
  <c r="AG830" i="21"/>
  <c r="AH830" i="21"/>
  <c r="AI830" i="21"/>
  <c r="AJ830" i="21"/>
  <c r="E831" i="21"/>
  <c r="F831" i="21"/>
  <c r="G831" i="21"/>
  <c r="H831" i="21"/>
  <c r="I831" i="21"/>
  <c r="J831" i="21"/>
  <c r="K831" i="21"/>
  <c r="L831" i="21"/>
  <c r="M831" i="21"/>
  <c r="N831" i="21"/>
  <c r="O831" i="21"/>
  <c r="P831" i="21"/>
  <c r="Q831" i="21"/>
  <c r="R831" i="21"/>
  <c r="S831" i="21"/>
  <c r="T831" i="21"/>
  <c r="U831" i="21"/>
  <c r="V831" i="21"/>
  <c r="W831" i="21"/>
  <c r="X831" i="21"/>
  <c r="Y831" i="21"/>
  <c r="Z831" i="21"/>
  <c r="AA831" i="21"/>
  <c r="AB831" i="21"/>
  <c r="AC831" i="21"/>
  <c r="AD831" i="21"/>
  <c r="AE831" i="21"/>
  <c r="AF831" i="21"/>
  <c r="AG831" i="21"/>
  <c r="AH831" i="21"/>
  <c r="AI831" i="21"/>
  <c r="AJ831" i="21"/>
  <c r="E832" i="21"/>
  <c r="F832" i="21"/>
  <c r="G832" i="21"/>
  <c r="H832" i="21"/>
  <c r="I832" i="21"/>
  <c r="J832" i="21"/>
  <c r="K832" i="21"/>
  <c r="L832" i="21"/>
  <c r="M832" i="21"/>
  <c r="N832" i="21"/>
  <c r="O832" i="21"/>
  <c r="P832" i="21"/>
  <c r="Q832" i="21"/>
  <c r="R832" i="21"/>
  <c r="S832" i="21"/>
  <c r="T832" i="21"/>
  <c r="U832" i="21"/>
  <c r="V832" i="21"/>
  <c r="W832" i="21"/>
  <c r="X832" i="21"/>
  <c r="Y832" i="21"/>
  <c r="Z832" i="21"/>
  <c r="AA832" i="21"/>
  <c r="AB832" i="21"/>
  <c r="AC832" i="21"/>
  <c r="AD832" i="21"/>
  <c r="AE832" i="21"/>
  <c r="AF832" i="21"/>
  <c r="AG832" i="21"/>
  <c r="AH832" i="21"/>
  <c r="AI832" i="21"/>
  <c r="AJ832" i="21"/>
  <c r="E833" i="21"/>
  <c r="F833" i="21"/>
  <c r="G833" i="21"/>
  <c r="H833" i="21"/>
  <c r="I833" i="21"/>
  <c r="J833" i="21"/>
  <c r="K833" i="21"/>
  <c r="L833" i="21"/>
  <c r="M833" i="21"/>
  <c r="N833" i="21"/>
  <c r="O833" i="21"/>
  <c r="P833" i="21"/>
  <c r="Q833" i="21"/>
  <c r="R833" i="21"/>
  <c r="S833" i="21"/>
  <c r="T833" i="21"/>
  <c r="U833" i="21"/>
  <c r="V833" i="21"/>
  <c r="W833" i="21"/>
  <c r="X833" i="21"/>
  <c r="Y833" i="21"/>
  <c r="Z833" i="21"/>
  <c r="AA833" i="21"/>
  <c r="AB833" i="21"/>
  <c r="AC833" i="21"/>
  <c r="AD833" i="21"/>
  <c r="AE833" i="21"/>
  <c r="AF833" i="21"/>
  <c r="AG833" i="21"/>
  <c r="AH833" i="21"/>
  <c r="AI833" i="21"/>
  <c r="AJ833" i="21"/>
  <c r="E834" i="21"/>
  <c r="F834" i="21"/>
  <c r="G834" i="21"/>
  <c r="H834" i="21"/>
  <c r="I834" i="21"/>
  <c r="J834" i="21"/>
  <c r="K834" i="21"/>
  <c r="L834" i="21"/>
  <c r="M834" i="21"/>
  <c r="N834" i="21"/>
  <c r="O834" i="21"/>
  <c r="P834" i="21"/>
  <c r="Q834" i="21"/>
  <c r="R834" i="21"/>
  <c r="S834" i="21"/>
  <c r="T834" i="21"/>
  <c r="U834" i="21"/>
  <c r="V834" i="21"/>
  <c r="W834" i="21"/>
  <c r="X834" i="21"/>
  <c r="Y834" i="21"/>
  <c r="Z834" i="21"/>
  <c r="AA834" i="21"/>
  <c r="AB834" i="21"/>
  <c r="AC834" i="21"/>
  <c r="AD834" i="21"/>
  <c r="AE834" i="21"/>
  <c r="AF834" i="21"/>
  <c r="AG834" i="21"/>
  <c r="AH834" i="21"/>
  <c r="AI834" i="21"/>
  <c r="AJ834" i="21"/>
  <c r="E835" i="21"/>
  <c r="F835" i="21"/>
  <c r="G835" i="21"/>
  <c r="H835" i="21"/>
  <c r="I835" i="21"/>
  <c r="J835" i="21"/>
  <c r="K835" i="21"/>
  <c r="L835" i="21"/>
  <c r="M835" i="21"/>
  <c r="N835" i="21"/>
  <c r="O835" i="21"/>
  <c r="P835" i="21"/>
  <c r="Q835" i="21"/>
  <c r="R835" i="21"/>
  <c r="S835" i="21"/>
  <c r="T835" i="21"/>
  <c r="U835" i="21"/>
  <c r="V835" i="21"/>
  <c r="W835" i="21"/>
  <c r="X835" i="21"/>
  <c r="Y835" i="21"/>
  <c r="Z835" i="21"/>
  <c r="AA835" i="21"/>
  <c r="AB835" i="21"/>
  <c r="AC835" i="21"/>
  <c r="AD835" i="21"/>
  <c r="AE835" i="21"/>
  <c r="AF835" i="21"/>
  <c r="AG835" i="21"/>
  <c r="AH835" i="21"/>
  <c r="AI835" i="21"/>
  <c r="AJ835" i="21"/>
  <c r="E836" i="21"/>
  <c r="F836" i="21"/>
  <c r="G836" i="21"/>
  <c r="H836" i="21"/>
  <c r="I836" i="21"/>
  <c r="J836" i="21"/>
  <c r="K836" i="21"/>
  <c r="L836" i="21"/>
  <c r="M836" i="21"/>
  <c r="N836" i="21"/>
  <c r="O836" i="21"/>
  <c r="P836" i="21"/>
  <c r="Q836" i="21"/>
  <c r="R836" i="21"/>
  <c r="S836" i="21"/>
  <c r="T836" i="21"/>
  <c r="U836" i="21"/>
  <c r="V836" i="21"/>
  <c r="W836" i="21"/>
  <c r="X836" i="21"/>
  <c r="Y836" i="21"/>
  <c r="Z836" i="21"/>
  <c r="AA836" i="21"/>
  <c r="AB836" i="21"/>
  <c r="AC836" i="21"/>
  <c r="AD836" i="21"/>
  <c r="AE836" i="21"/>
  <c r="AF836" i="21"/>
  <c r="AG836" i="21"/>
  <c r="AH836" i="21"/>
  <c r="AI836" i="21"/>
  <c r="AJ836" i="21"/>
  <c r="E837" i="21"/>
  <c r="F837" i="21"/>
  <c r="G837" i="21"/>
  <c r="H837" i="21"/>
  <c r="I837" i="21"/>
  <c r="J837" i="21"/>
  <c r="K837" i="21"/>
  <c r="L837" i="21"/>
  <c r="M837" i="21"/>
  <c r="N837" i="21"/>
  <c r="O837" i="21"/>
  <c r="P837" i="21"/>
  <c r="Q837" i="21"/>
  <c r="R837" i="21"/>
  <c r="S837" i="21"/>
  <c r="T837" i="21"/>
  <c r="U837" i="21"/>
  <c r="V837" i="21"/>
  <c r="W837" i="21"/>
  <c r="X837" i="21"/>
  <c r="Y837" i="21"/>
  <c r="Z837" i="21"/>
  <c r="AA837" i="21"/>
  <c r="AB837" i="21"/>
  <c r="AC837" i="21"/>
  <c r="AD837" i="21"/>
  <c r="AE837" i="21"/>
  <c r="AF837" i="21"/>
  <c r="AG837" i="21"/>
  <c r="AH837" i="21"/>
  <c r="AI837" i="21"/>
  <c r="AJ837" i="21"/>
  <c r="E838" i="21"/>
  <c r="F838" i="21"/>
  <c r="G838" i="21"/>
  <c r="H838" i="21"/>
  <c r="I838" i="21"/>
  <c r="J838" i="21"/>
  <c r="K838" i="21"/>
  <c r="L838" i="21"/>
  <c r="M838" i="21"/>
  <c r="N838" i="21"/>
  <c r="O838" i="21"/>
  <c r="P838" i="21"/>
  <c r="Q838" i="21"/>
  <c r="R838" i="21"/>
  <c r="S838" i="21"/>
  <c r="T838" i="21"/>
  <c r="U838" i="21"/>
  <c r="V838" i="21"/>
  <c r="W838" i="21"/>
  <c r="X838" i="21"/>
  <c r="Y838" i="21"/>
  <c r="Z838" i="21"/>
  <c r="AA838" i="21"/>
  <c r="AB838" i="21"/>
  <c r="AC838" i="21"/>
  <c r="AD838" i="21"/>
  <c r="AE838" i="21"/>
  <c r="AF838" i="21"/>
  <c r="AG838" i="21"/>
  <c r="AH838" i="21"/>
  <c r="AI838" i="21"/>
  <c r="AJ838" i="21"/>
  <c r="E839" i="21"/>
  <c r="F839" i="21"/>
  <c r="G839" i="21"/>
  <c r="H839" i="21"/>
  <c r="I839" i="21"/>
  <c r="J839" i="21"/>
  <c r="K839" i="21"/>
  <c r="L839" i="21"/>
  <c r="M839" i="21"/>
  <c r="N839" i="21"/>
  <c r="O839" i="21"/>
  <c r="P839" i="21"/>
  <c r="Q839" i="21"/>
  <c r="R839" i="21"/>
  <c r="S839" i="21"/>
  <c r="T839" i="21"/>
  <c r="U839" i="21"/>
  <c r="V839" i="21"/>
  <c r="W839" i="21"/>
  <c r="X839" i="21"/>
  <c r="Y839" i="21"/>
  <c r="Z839" i="21"/>
  <c r="AA839" i="21"/>
  <c r="AB839" i="21"/>
  <c r="AC839" i="21"/>
  <c r="AD839" i="21"/>
  <c r="AE839" i="21"/>
  <c r="AF839" i="21"/>
  <c r="AG839" i="21"/>
  <c r="AH839" i="21"/>
  <c r="AI839" i="21"/>
  <c r="AJ839" i="21"/>
  <c r="E840" i="21"/>
  <c r="F840" i="21"/>
  <c r="G840" i="21"/>
  <c r="H840" i="21"/>
  <c r="I840" i="21"/>
  <c r="J840" i="21"/>
  <c r="K840" i="21"/>
  <c r="L840" i="21"/>
  <c r="M840" i="21"/>
  <c r="N840" i="21"/>
  <c r="O840" i="21"/>
  <c r="P840" i="21"/>
  <c r="Q840" i="21"/>
  <c r="R840" i="21"/>
  <c r="S840" i="21"/>
  <c r="T840" i="21"/>
  <c r="U840" i="21"/>
  <c r="V840" i="21"/>
  <c r="W840" i="21"/>
  <c r="X840" i="21"/>
  <c r="Y840" i="21"/>
  <c r="Z840" i="21"/>
  <c r="AA840" i="21"/>
  <c r="AB840" i="21"/>
  <c r="AC840" i="21"/>
  <c r="AD840" i="21"/>
  <c r="AE840" i="21"/>
  <c r="AF840" i="21"/>
  <c r="AG840" i="21"/>
  <c r="AH840" i="21"/>
  <c r="AI840" i="21"/>
  <c r="AJ840" i="21"/>
  <c r="E841" i="21"/>
  <c r="F841" i="21"/>
  <c r="G841" i="21"/>
  <c r="H841" i="21"/>
  <c r="I841" i="21"/>
  <c r="J841" i="21"/>
  <c r="K841" i="21"/>
  <c r="L841" i="21"/>
  <c r="M841" i="21"/>
  <c r="N841" i="21"/>
  <c r="O841" i="21"/>
  <c r="P841" i="21"/>
  <c r="Q841" i="21"/>
  <c r="R841" i="21"/>
  <c r="S841" i="21"/>
  <c r="T841" i="21"/>
  <c r="U841" i="21"/>
  <c r="V841" i="21"/>
  <c r="W841" i="21"/>
  <c r="X841" i="21"/>
  <c r="Y841" i="21"/>
  <c r="Z841" i="21"/>
  <c r="AA841" i="21"/>
  <c r="AB841" i="21"/>
  <c r="AC841" i="21"/>
  <c r="AD841" i="21"/>
  <c r="AE841" i="21"/>
  <c r="AF841" i="21"/>
  <c r="AG841" i="21"/>
  <c r="AH841" i="21"/>
  <c r="AI841" i="21"/>
  <c r="AJ841" i="21"/>
  <c r="E842" i="21"/>
  <c r="F842" i="21"/>
  <c r="G842" i="21"/>
  <c r="H842" i="21"/>
  <c r="I842" i="21"/>
  <c r="J842" i="21"/>
  <c r="K842" i="21"/>
  <c r="L842" i="21"/>
  <c r="M842" i="21"/>
  <c r="N842" i="21"/>
  <c r="O842" i="21"/>
  <c r="P842" i="21"/>
  <c r="Q842" i="21"/>
  <c r="R842" i="21"/>
  <c r="S842" i="21"/>
  <c r="T842" i="21"/>
  <c r="U842" i="21"/>
  <c r="V842" i="21"/>
  <c r="W842" i="21"/>
  <c r="X842" i="21"/>
  <c r="Y842" i="21"/>
  <c r="Z842" i="21"/>
  <c r="AA842" i="21"/>
  <c r="AB842" i="21"/>
  <c r="AC842" i="21"/>
  <c r="AD842" i="21"/>
  <c r="AE842" i="21"/>
  <c r="AF842" i="21"/>
  <c r="AG842" i="21"/>
  <c r="AH842" i="21"/>
  <c r="AI842" i="21"/>
  <c r="AJ842" i="21"/>
  <c r="E843" i="21"/>
  <c r="F843" i="21"/>
  <c r="G843" i="21"/>
  <c r="H843" i="21"/>
  <c r="I843" i="21"/>
  <c r="J843" i="21"/>
  <c r="K843" i="21"/>
  <c r="L843" i="21"/>
  <c r="M843" i="21"/>
  <c r="N843" i="21"/>
  <c r="O843" i="21"/>
  <c r="P843" i="21"/>
  <c r="Q843" i="21"/>
  <c r="R843" i="21"/>
  <c r="S843" i="21"/>
  <c r="T843" i="21"/>
  <c r="U843" i="21"/>
  <c r="V843" i="21"/>
  <c r="W843" i="21"/>
  <c r="X843" i="21"/>
  <c r="Y843" i="21"/>
  <c r="Z843" i="21"/>
  <c r="AA843" i="21"/>
  <c r="AB843" i="21"/>
  <c r="AC843" i="21"/>
  <c r="AD843" i="21"/>
  <c r="AE843" i="21"/>
  <c r="AF843" i="21"/>
  <c r="AG843" i="21"/>
  <c r="AH843" i="21"/>
  <c r="AI843" i="21"/>
  <c r="AJ843" i="21"/>
  <c r="E844" i="21"/>
  <c r="F844" i="21"/>
  <c r="G844" i="21"/>
  <c r="H844" i="21"/>
  <c r="I844" i="21"/>
  <c r="J844" i="21"/>
  <c r="K844" i="21"/>
  <c r="L844" i="21"/>
  <c r="M844" i="21"/>
  <c r="N844" i="21"/>
  <c r="O844" i="21"/>
  <c r="P844" i="21"/>
  <c r="Q844" i="21"/>
  <c r="R844" i="21"/>
  <c r="S844" i="21"/>
  <c r="T844" i="21"/>
  <c r="U844" i="21"/>
  <c r="V844" i="21"/>
  <c r="W844" i="21"/>
  <c r="X844" i="21"/>
  <c r="Y844" i="21"/>
  <c r="Z844" i="21"/>
  <c r="AA844" i="21"/>
  <c r="AB844" i="21"/>
  <c r="AC844" i="21"/>
  <c r="AD844" i="21"/>
  <c r="AE844" i="21"/>
  <c r="AF844" i="21"/>
  <c r="AG844" i="21"/>
  <c r="AH844" i="21"/>
  <c r="AI844" i="21"/>
  <c r="AJ844" i="21"/>
  <c r="E845" i="21"/>
  <c r="F845" i="21"/>
  <c r="G845" i="21"/>
  <c r="H845" i="21"/>
  <c r="I845" i="21"/>
  <c r="J845" i="21"/>
  <c r="K845" i="21"/>
  <c r="L845" i="21"/>
  <c r="M845" i="21"/>
  <c r="N845" i="21"/>
  <c r="O845" i="21"/>
  <c r="P845" i="21"/>
  <c r="Q845" i="21"/>
  <c r="R845" i="21"/>
  <c r="S845" i="21"/>
  <c r="T845" i="21"/>
  <c r="U845" i="21"/>
  <c r="V845" i="21"/>
  <c r="W845" i="21"/>
  <c r="X845" i="21"/>
  <c r="Y845" i="21"/>
  <c r="Z845" i="21"/>
  <c r="AA845" i="21"/>
  <c r="AB845" i="21"/>
  <c r="AC845" i="21"/>
  <c r="AD845" i="21"/>
  <c r="AE845" i="21"/>
  <c r="AF845" i="21"/>
  <c r="AG845" i="21"/>
  <c r="AH845" i="21"/>
  <c r="AI845" i="21"/>
  <c r="AJ845" i="21"/>
  <c r="E846" i="21"/>
  <c r="F846" i="21"/>
  <c r="G846" i="21"/>
  <c r="H846" i="21"/>
  <c r="I846" i="21"/>
  <c r="J846" i="21"/>
  <c r="K846" i="21"/>
  <c r="L846" i="21"/>
  <c r="M846" i="21"/>
  <c r="N846" i="21"/>
  <c r="O846" i="21"/>
  <c r="P846" i="21"/>
  <c r="Q846" i="21"/>
  <c r="R846" i="21"/>
  <c r="S846" i="21"/>
  <c r="T846" i="21"/>
  <c r="U846" i="21"/>
  <c r="V846" i="21"/>
  <c r="W846" i="21"/>
  <c r="X846" i="21"/>
  <c r="Y846" i="21"/>
  <c r="Z846" i="21"/>
  <c r="AA846" i="21"/>
  <c r="AB846" i="21"/>
  <c r="AC846" i="21"/>
  <c r="AD846" i="21"/>
  <c r="AE846" i="21"/>
  <c r="AF846" i="21"/>
  <c r="AG846" i="21"/>
  <c r="AH846" i="21"/>
  <c r="AI846" i="21"/>
  <c r="AJ846" i="21"/>
  <c r="E847" i="21"/>
  <c r="F847" i="21"/>
  <c r="G847" i="21"/>
  <c r="H847" i="21"/>
  <c r="I847" i="21"/>
  <c r="J847" i="21"/>
  <c r="K847" i="21"/>
  <c r="L847" i="21"/>
  <c r="M847" i="21"/>
  <c r="N847" i="21"/>
  <c r="O847" i="21"/>
  <c r="P847" i="21"/>
  <c r="Q847" i="21"/>
  <c r="R847" i="21"/>
  <c r="S847" i="21"/>
  <c r="T847" i="21"/>
  <c r="U847" i="21"/>
  <c r="V847" i="21"/>
  <c r="W847" i="21"/>
  <c r="X847" i="21"/>
  <c r="Y847" i="21"/>
  <c r="Z847" i="21"/>
  <c r="AA847" i="21"/>
  <c r="AB847" i="21"/>
  <c r="AC847" i="21"/>
  <c r="AD847" i="21"/>
  <c r="AE847" i="21"/>
  <c r="AF847" i="21"/>
  <c r="AG847" i="21"/>
  <c r="AH847" i="21"/>
  <c r="AI847" i="21"/>
  <c r="AJ847" i="21"/>
  <c r="E848" i="21"/>
  <c r="F848" i="21"/>
  <c r="G848" i="21"/>
  <c r="H848" i="21"/>
  <c r="I848" i="21"/>
  <c r="J848" i="21"/>
  <c r="K848" i="21"/>
  <c r="L848" i="21"/>
  <c r="M848" i="21"/>
  <c r="N848" i="21"/>
  <c r="O848" i="21"/>
  <c r="P848" i="21"/>
  <c r="Q848" i="21"/>
  <c r="R848" i="21"/>
  <c r="S848" i="21"/>
  <c r="T848" i="21"/>
  <c r="U848" i="21"/>
  <c r="V848" i="21"/>
  <c r="W848" i="21"/>
  <c r="X848" i="21"/>
  <c r="Y848" i="21"/>
  <c r="Z848" i="21"/>
  <c r="AA848" i="21"/>
  <c r="AB848" i="21"/>
  <c r="AC848" i="21"/>
  <c r="AD848" i="21"/>
  <c r="AE848" i="21"/>
  <c r="AF848" i="21"/>
  <c r="AG848" i="21"/>
  <c r="AH848" i="21"/>
  <c r="AI848" i="21"/>
  <c r="AJ848" i="21"/>
  <c r="E849" i="21"/>
  <c r="F849" i="21"/>
  <c r="G849" i="21"/>
  <c r="H849" i="21"/>
  <c r="I849" i="21"/>
  <c r="J849" i="21"/>
  <c r="K849" i="21"/>
  <c r="L849" i="21"/>
  <c r="M849" i="21"/>
  <c r="N849" i="21"/>
  <c r="O849" i="21"/>
  <c r="P849" i="21"/>
  <c r="Q849" i="21"/>
  <c r="R849" i="21"/>
  <c r="S849" i="21"/>
  <c r="T849" i="21"/>
  <c r="U849" i="21"/>
  <c r="V849" i="21"/>
  <c r="W849" i="21"/>
  <c r="X849" i="21"/>
  <c r="Y849" i="21"/>
  <c r="Z849" i="21"/>
  <c r="AA849" i="21"/>
  <c r="AB849" i="21"/>
  <c r="AC849" i="21"/>
  <c r="AD849" i="21"/>
  <c r="AE849" i="21"/>
  <c r="AF849" i="21"/>
  <c r="AG849" i="21"/>
  <c r="AH849" i="21"/>
  <c r="AI849" i="21"/>
  <c r="AJ849" i="21"/>
  <c r="E850" i="21"/>
  <c r="F850" i="21"/>
  <c r="G850" i="21"/>
  <c r="H850" i="21"/>
  <c r="I850" i="21"/>
  <c r="J850" i="21"/>
  <c r="K850" i="21"/>
  <c r="L850" i="21"/>
  <c r="M850" i="21"/>
  <c r="N850" i="21"/>
  <c r="O850" i="21"/>
  <c r="P850" i="21"/>
  <c r="Q850" i="21"/>
  <c r="R850" i="21"/>
  <c r="S850" i="21"/>
  <c r="T850" i="21"/>
  <c r="U850" i="21"/>
  <c r="V850" i="21"/>
  <c r="W850" i="21"/>
  <c r="X850" i="21"/>
  <c r="Y850" i="21"/>
  <c r="Z850" i="21"/>
  <c r="AA850" i="21"/>
  <c r="AB850" i="21"/>
  <c r="AC850" i="21"/>
  <c r="AD850" i="21"/>
  <c r="AE850" i="21"/>
  <c r="AF850" i="21"/>
  <c r="AG850" i="21"/>
  <c r="AH850" i="21"/>
  <c r="AI850" i="21"/>
  <c r="AJ850" i="21"/>
  <c r="E851" i="21"/>
  <c r="F851" i="21"/>
  <c r="G851" i="21"/>
  <c r="H851" i="21"/>
  <c r="I851" i="21"/>
  <c r="J851" i="21"/>
  <c r="K851" i="21"/>
  <c r="L851" i="21"/>
  <c r="M851" i="21"/>
  <c r="N851" i="21"/>
  <c r="O851" i="21"/>
  <c r="P851" i="21"/>
  <c r="Q851" i="21"/>
  <c r="R851" i="21"/>
  <c r="S851" i="21"/>
  <c r="T851" i="21"/>
  <c r="U851" i="21"/>
  <c r="V851" i="21"/>
  <c r="W851" i="21"/>
  <c r="X851" i="21"/>
  <c r="Y851" i="21"/>
  <c r="Z851" i="21"/>
  <c r="AA851" i="21"/>
  <c r="AB851" i="21"/>
  <c r="AC851" i="21"/>
  <c r="AD851" i="21"/>
  <c r="AE851" i="21"/>
  <c r="AF851" i="21"/>
  <c r="AG851" i="21"/>
  <c r="AH851" i="21"/>
  <c r="AI851" i="21"/>
  <c r="AJ851" i="21"/>
  <c r="E852" i="21"/>
  <c r="F852" i="21"/>
  <c r="G852" i="21"/>
  <c r="H852" i="21"/>
  <c r="I852" i="21"/>
  <c r="J852" i="21"/>
  <c r="K852" i="21"/>
  <c r="L852" i="21"/>
  <c r="M852" i="21"/>
  <c r="N852" i="21"/>
  <c r="O852" i="21"/>
  <c r="P852" i="21"/>
  <c r="Q852" i="21"/>
  <c r="R852" i="21"/>
  <c r="S852" i="21"/>
  <c r="T852" i="21"/>
  <c r="U852" i="21"/>
  <c r="V852" i="21"/>
  <c r="W852" i="21"/>
  <c r="X852" i="21"/>
  <c r="Y852" i="21"/>
  <c r="Z852" i="21"/>
  <c r="AA852" i="21"/>
  <c r="AB852" i="21"/>
  <c r="AC852" i="21"/>
  <c r="AD852" i="21"/>
  <c r="AE852" i="21"/>
  <c r="AF852" i="21"/>
  <c r="AG852" i="21"/>
  <c r="AH852" i="21"/>
  <c r="AI852" i="21"/>
  <c r="AJ852" i="21"/>
  <c r="E853" i="21"/>
  <c r="F853" i="21"/>
  <c r="G853" i="21"/>
  <c r="H853" i="21"/>
  <c r="I853" i="21"/>
  <c r="J853" i="21"/>
  <c r="K853" i="21"/>
  <c r="L853" i="21"/>
  <c r="M853" i="21"/>
  <c r="N853" i="21"/>
  <c r="O853" i="21"/>
  <c r="P853" i="21"/>
  <c r="Q853" i="21"/>
  <c r="R853" i="21"/>
  <c r="S853" i="21"/>
  <c r="T853" i="21"/>
  <c r="U853" i="21"/>
  <c r="V853" i="21"/>
  <c r="W853" i="21"/>
  <c r="X853" i="21"/>
  <c r="Y853" i="21"/>
  <c r="Z853" i="21"/>
  <c r="AA853" i="21"/>
  <c r="AB853" i="21"/>
  <c r="AC853" i="21"/>
  <c r="AD853" i="21"/>
  <c r="AE853" i="21"/>
  <c r="AF853" i="21"/>
  <c r="AG853" i="21"/>
  <c r="AH853" i="21"/>
  <c r="AI853" i="21"/>
  <c r="AJ853" i="21"/>
  <c r="E854" i="21"/>
  <c r="F854" i="21"/>
  <c r="G854" i="21"/>
  <c r="H854" i="21"/>
  <c r="I854" i="21"/>
  <c r="J854" i="21"/>
  <c r="K854" i="21"/>
  <c r="L854" i="21"/>
  <c r="M854" i="21"/>
  <c r="N854" i="21"/>
  <c r="O854" i="21"/>
  <c r="P854" i="21"/>
  <c r="Q854" i="21"/>
  <c r="R854" i="21"/>
  <c r="S854" i="21"/>
  <c r="T854" i="21"/>
  <c r="U854" i="21"/>
  <c r="V854" i="21"/>
  <c r="W854" i="21"/>
  <c r="X854" i="21"/>
  <c r="Y854" i="21"/>
  <c r="Z854" i="21"/>
  <c r="AA854" i="21"/>
  <c r="AB854" i="21"/>
  <c r="AC854" i="21"/>
  <c r="AD854" i="21"/>
  <c r="AE854" i="21"/>
  <c r="AF854" i="21"/>
  <c r="AG854" i="21"/>
  <c r="AH854" i="21"/>
  <c r="AI854" i="21"/>
  <c r="AJ854" i="21"/>
  <c r="E855" i="21"/>
  <c r="F855" i="21"/>
  <c r="G855" i="21"/>
  <c r="H855" i="21"/>
  <c r="I855" i="21"/>
  <c r="J855" i="21"/>
  <c r="K855" i="21"/>
  <c r="L855" i="21"/>
  <c r="M855" i="21"/>
  <c r="N855" i="21"/>
  <c r="O855" i="21"/>
  <c r="P855" i="21"/>
  <c r="Q855" i="21"/>
  <c r="R855" i="21"/>
  <c r="S855" i="21"/>
  <c r="T855" i="21"/>
  <c r="U855" i="21"/>
  <c r="V855" i="21"/>
  <c r="W855" i="21"/>
  <c r="X855" i="21"/>
  <c r="Y855" i="21"/>
  <c r="Z855" i="21"/>
  <c r="AA855" i="21"/>
  <c r="AB855" i="21"/>
  <c r="AC855" i="21"/>
  <c r="AD855" i="21"/>
  <c r="AE855" i="21"/>
  <c r="AF855" i="21"/>
  <c r="AG855" i="21"/>
  <c r="AH855" i="21"/>
  <c r="AI855" i="21"/>
  <c r="AJ855" i="21"/>
  <c r="E856" i="21"/>
  <c r="F856" i="21"/>
  <c r="G856" i="21"/>
  <c r="H856" i="21"/>
  <c r="I856" i="21"/>
  <c r="J856" i="21"/>
  <c r="K856" i="21"/>
  <c r="L856" i="21"/>
  <c r="M856" i="21"/>
  <c r="N856" i="21"/>
  <c r="O856" i="21"/>
  <c r="P856" i="21"/>
  <c r="Q856" i="21"/>
  <c r="R856" i="21"/>
  <c r="S856" i="21"/>
  <c r="T856" i="21"/>
  <c r="U856" i="21"/>
  <c r="V856" i="21"/>
  <c r="W856" i="21"/>
  <c r="X856" i="21"/>
  <c r="Y856" i="21"/>
  <c r="Z856" i="21"/>
  <c r="AA856" i="21"/>
  <c r="AB856" i="21"/>
  <c r="AC856" i="21"/>
  <c r="AD856" i="21"/>
  <c r="AE856" i="21"/>
  <c r="AF856" i="21"/>
  <c r="AG856" i="21"/>
  <c r="AH856" i="21"/>
  <c r="AI856" i="21"/>
  <c r="AJ856" i="21"/>
  <c r="E857" i="21"/>
  <c r="F857" i="21"/>
  <c r="G857" i="21"/>
  <c r="H857" i="21"/>
  <c r="I857" i="21"/>
  <c r="J857" i="21"/>
  <c r="K857" i="21"/>
  <c r="L857" i="21"/>
  <c r="M857" i="21"/>
  <c r="N857" i="21"/>
  <c r="O857" i="21"/>
  <c r="P857" i="21"/>
  <c r="Q857" i="21"/>
  <c r="R857" i="21"/>
  <c r="S857" i="21"/>
  <c r="T857" i="21"/>
  <c r="U857" i="21"/>
  <c r="V857" i="21"/>
  <c r="W857" i="21"/>
  <c r="X857" i="21"/>
  <c r="Y857" i="21"/>
  <c r="Z857" i="21"/>
  <c r="AA857" i="21"/>
  <c r="AB857" i="21"/>
  <c r="AC857" i="21"/>
  <c r="AD857" i="21"/>
  <c r="AE857" i="21"/>
  <c r="AF857" i="21"/>
  <c r="AG857" i="21"/>
  <c r="AH857" i="21"/>
  <c r="AI857" i="21"/>
  <c r="AJ857" i="21"/>
  <c r="D804" i="21"/>
  <c r="D805" i="21"/>
  <c r="D806" i="21"/>
  <c r="D807" i="21"/>
  <c r="D808" i="21"/>
  <c r="D809" i="21"/>
  <c r="D810" i="21"/>
  <c r="D811" i="21"/>
  <c r="D812" i="21"/>
  <c r="D813" i="21"/>
  <c r="D814" i="21"/>
  <c r="D815" i="21"/>
  <c r="D816" i="21"/>
  <c r="D817" i="21"/>
  <c r="D818" i="21"/>
  <c r="D819" i="21"/>
  <c r="D820" i="21"/>
  <c r="D821" i="21"/>
  <c r="D822" i="21"/>
  <c r="D823" i="21"/>
  <c r="D824" i="21"/>
  <c r="D825" i="21"/>
  <c r="D826" i="21"/>
  <c r="D827" i="21"/>
  <c r="D828" i="21"/>
  <c r="D829" i="21"/>
  <c r="D830" i="21"/>
  <c r="D831" i="21"/>
  <c r="D832" i="21"/>
  <c r="D833" i="21"/>
  <c r="D834" i="21"/>
  <c r="D835" i="21"/>
  <c r="D836" i="21"/>
  <c r="D837" i="21"/>
  <c r="D838" i="21"/>
  <c r="D839" i="21"/>
  <c r="D840" i="21"/>
  <c r="D841" i="21"/>
  <c r="D842" i="21"/>
  <c r="D843" i="21"/>
  <c r="D844" i="21"/>
  <c r="D845" i="21"/>
  <c r="D846" i="21"/>
  <c r="D847" i="21"/>
  <c r="D848" i="21"/>
  <c r="D849" i="21"/>
  <c r="D850" i="21"/>
  <c r="D851" i="21"/>
  <c r="D852" i="21"/>
  <c r="D853" i="21"/>
  <c r="D854" i="21"/>
  <c r="D855" i="21"/>
  <c r="D856" i="21"/>
  <c r="D857" i="21"/>
  <c r="D803" i="21"/>
  <c r="E744" i="21"/>
  <c r="F744" i="21"/>
  <c r="G744" i="21"/>
  <c r="H744" i="21"/>
  <c r="I744" i="21"/>
  <c r="J744" i="21"/>
  <c r="K744" i="21"/>
  <c r="L744" i="21"/>
  <c r="M744" i="21"/>
  <c r="N744" i="21"/>
  <c r="O744" i="21"/>
  <c r="P744" i="21"/>
  <c r="Q744" i="21"/>
  <c r="R744" i="21"/>
  <c r="S744" i="21"/>
  <c r="T744" i="21"/>
  <c r="U744" i="21"/>
  <c r="V744" i="21"/>
  <c r="W744" i="21"/>
  <c r="X744" i="21"/>
  <c r="Y744" i="21"/>
  <c r="Z744" i="21"/>
  <c r="AA744" i="21"/>
  <c r="AB744" i="21"/>
  <c r="AC744" i="21"/>
  <c r="AD744" i="21"/>
  <c r="AE744" i="21"/>
  <c r="AF744" i="21"/>
  <c r="AG744" i="21"/>
  <c r="AH744" i="21"/>
  <c r="AI744" i="21"/>
  <c r="AJ744" i="21"/>
  <c r="E745" i="21"/>
  <c r="F745" i="21"/>
  <c r="G745" i="21"/>
  <c r="H745" i="21"/>
  <c r="I745" i="21"/>
  <c r="J745" i="21"/>
  <c r="K745" i="21"/>
  <c r="L745" i="21"/>
  <c r="M745" i="21"/>
  <c r="N745" i="21"/>
  <c r="O745" i="21"/>
  <c r="P745" i="21"/>
  <c r="Q745" i="21"/>
  <c r="R745" i="21"/>
  <c r="S745" i="21"/>
  <c r="T745" i="21"/>
  <c r="U745" i="21"/>
  <c r="V745" i="21"/>
  <c r="W745" i="21"/>
  <c r="X745" i="21"/>
  <c r="Y745" i="21"/>
  <c r="Z745" i="21"/>
  <c r="AA745" i="21"/>
  <c r="AB745" i="21"/>
  <c r="AC745" i="21"/>
  <c r="AD745" i="21"/>
  <c r="AE745" i="21"/>
  <c r="AF745" i="21"/>
  <c r="AG745" i="21"/>
  <c r="AH745" i="21"/>
  <c r="AI745" i="21"/>
  <c r="AJ745" i="21"/>
  <c r="E746" i="21"/>
  <c r="F746" i="21"/>
  <c r="G746" i="21"/>
  <c r="H746" i="21"/>
  <c r="I746" i="21"/>
  <c r="J746" i="21"/>
  <c r="K746" i="21"/>
  <c r="L746" i="21"/>
  <c r="M746" i="21"/>
  <c r="N746" i="21"/>
  <c r="O746" i="21"/>
  <c r="P746" i="21"/>
  <c r="Q746" i="21"/>
  <c r="R746" i="21"/>
  <c r="S746" i="21"/>
  <c r="T746" i="21"/>
  <c r="U746" i="21"/>
  <c r="V746" i="21"/>
  <c r="W746" i="21"/>
  <c r="X746" i="21"/>
  <c r="Y746" i="21"/>
  <c r="Z746" i="21"/>
  <c r="AA746" i="21"/>
  <c r="AB746" i="21"/>
  <c r="AC746" i="21"/>
  <c r="AD746" i="21"/>
  <c r="AE746" i="21"/>
  <c r="AF746" i="21"/>
  <c r="AG746" i="21"/>
  <c r="AH746" i="21"/>
  <c r="AI746" i="21"/>
  <c r="AJ746" i="21"/>
  <c r="E747" i="21"/>
  <c r="F747" i="21"/>
  <c r="G747" i="21"/>
  <c r="H747" i="21"/>
  <c r="I747" i="21"/>
  <c r="J747" i="21"/>
  <c r="K747" i="21"/>
  <c r="L747" i="21"/>
  <c r="M747" i="21"/>
  <c r="N747" i="21"/>
  <c r="O747" i="21"/>
  <c r="P747" i="21"/>
  <c r="Q747" i="21"/>
  <c r="R747" i="21"/>
  <c r="S747" i="21"/>
  <c r="T747" i="21"/>
  <c r="U747" i="21"/>
  <c r="V747" i="21"/>
  <c r="W747" i="21"/>
  <c r="X747" i="21"/>
  <c r="Y747" i="21"/>
  <c r="Z747" i="21"/>
  <c r="AA747" i="21"/>
  <c r="AB747" i="21"/>
  <c r="AC747" i="21"/>
  <c r="AD747" i="21"/>
  <c r="AE747" i="21"/>
  <c r="AF747" i="21"/>
  <c r="AG747" i="21"/>
  <c r="AH747" i="21"/>
  <c r="AI747" i="21"/>
  <c r="AJ747" i="21"/>
  <c r="E748" i="21"/>
  <c r="F748" i="21"/>
  <c r="G748" i="21"/>
  <c r="H748" i="21"/>
  <c r="I748" i="21"/>
  <c r="J748" i="21"/>
  <c r="K748" i="21"/>
  <c r="L748" i="21"/>
  <c r="M748" i="21"/>
  <c r="N748" i="21"/>
  <c r="O748" i="21"/>
  <c r="P748" i="21"/>
  <c r="Q748" i="21"/>
  <c r="R748" i="21"/>
  <c r="S748" i="21"/>
  <c r="T748" i="21"/>
  <c r="U748" i="21"/>
  <c r="V748" i="21"/>
  <c r="W748" i="21"/>
  <c r="X748" i="21"/>
  <c r="Y748" i="21"/>
  <c r="Z748" i="21"/>
  <c r="AA748" i="21"/>
  <c r="AB748" i="21"/>
  <c r="AC748" i="21"/>
  <c r="AD748" i="21"/>
  <c r="AE748" i="21"/>
  <c r="AF748" i="21"/>
  <c r="AG748" i="21"/>
  <c r="AH748" i="21"/>
  <c r="AI748" i="21"/>
  <c r="AJ748" i="21"/>
  <c r="E749" i="21"/>
  <c r="F749" i="21"/>
  <c r="G749" i="21"/>
  <c r="H749" i="21"/>
  <c r="I749" i="21"/>
  <c r="J749" i="21"/>
  <c r="K749" i="21"/>
  <c r="L749" i="21"/>
  <c r="M749" i="21"/>
  <c r="N749" i="21"/>
  <c r="O749" i="21"/>
  <c r="P749" i="21"/>
  <c r="Q749" i="21"/>
  <c r="R749" i="21"/>
  <c r="S749" i="21"/>
  <c r="T749" i="21"/>
  <c r="U749" i="21"/>
  <c r="V749" i="21"/>
  <c r="W749" i="21"/>
  <c r="X749" i="21"/>
  <c r="Y749" i="21"/>
  <c r="Z749" i="21"/>
  <c r="AA749" i="21"/>
  <c r="AB749" i="21"/>
  <c r="AC749" i="21"/>
  <c r="AD749" i="21"/>
  <c r="AE749" i="21"/>
  <c r="AF749" i="21"/>
  <c r="AG749" i="21"/>
  <c r="AH749" i="21"/>
  <c r="AI749" i="21"/>
  <c r="AJ749" i="21"/>
  <c r="E750" i="21"/>
  <c r="F750" i="21"/>
  <c r="G750" i="21"/>
  <c r="H750" i="21"/>
  <c r="I750" i="21"/>
  <c r="J750" i="21"/>
  <c r="K750" i="21"/>
  <c r="L750" i="21"/>
  <c r="M750" i="21"/>
  <c r="N750" i="21"/>
  <c r="O750" i="21"/>
  <c r="P750" i="21"/>
  <c r="Q750" i="21"/>
  <c r="R750" i="21"/>
  <c r="S750" i="21"/>
  <c r="T750" i="21"/>
  <c r="U750" i="21"/>
  <c r="V750" i="21"/>
  <c r="W750" i="21"/>
  <c r="X750" i="21"/>
  <c r="Y750" i="21"/>
  <c r="Z750" i="21"/>
  <c r="AA750" i="21"/>
  <c r="AB750" i="21"/>
  <c r="AC750" i="21"/>
  <c r="AD750" i="21"/>
  <c r="AE750" i="21"/>
  <c r="AF750" i="21"/>
  <c r="AG750" i="21"/>
  <c r="AH750" i="21"/>
  <c r="AI750" i="21"/>
  <c r="AJ750" i="21"/>
  <c r="E751" i="21"/>
  <c r="F751" i="21"/>
  <c r="G751" i="21"/>
  <c r="H751" i="21"/>
  <c r="I751" i="21"/>
  <c r="J751" i="21"/>
  <c r="K751" i="21"/>
  <c r="L751" i="21"/>
  <c r="M751" i="21"/>
  <c r="N751" i="21"/>
  <c r="O751" i="21"/>
  <c r="P751" i="21"/>
  <c r="Q751" i="21"/>
  <c r="R751" i="21"/>
  <c r="S751" i="21"/>
  <c r="T751" i="21"/>
  <c r="U751" i="21"/>
  <c r="V751" i="21"/>
  <c r="W751" i="21"/>
  <c r="X751" i="21"/>
  <c r="Y751" i="21"/>
  <c r="Z751" i="21"/>
  <c r="AA751" i="21"/>
  <c r="AB751" i="21"/>
  <c r="AC751" i="21"/>
  <c r="AD751" i="21"/>
  <c r="AE751" i="21"/>
  <c r="AF751" i="21"/>
  <c r="AG751" i="21"/>
  <c r="AH751" i="21"/>
  <c r="AI751" i="21"/>
  <c r="AJ751" i="21"/>
  <c r="E752" i="21"/>
  <c r="F752" i="21"/>
  <c r="G752" i="21"/>
  <c r="H752" i="21"/>
  <c r="I752" i="21"/>
  <c r="J752" i="21"/>
  <c r="K752" i="21"/>
  <c r="L752" i="21"/>
  <c r="M752" i="21"/>
  <c r="N752" i="21"/>
  <c r="O752" i="21"/>
  <c r="P752" i="21"/>
  <c r="Q752" i="21"/>
  <c r="R752" i="21"/>
  <c r="S752" i="21"/>
  <c r="T752" i="21"/>
  <c r="U752" i="21"/>
  <c r="V752" i="21"/>
  <c r="W752" i="21"/>
  <c r="X752" i="21"/>
  <c r="Y752" i="21"/>
  <c r="Z752" i="21"/>
  <c r="AA752" i="21"/>
  <c r="AB752" i="21"/>
  <c r="AC752" i="21"/>
  <c r="AD752" i="21"/>
  <c r="AE752" i="21"/>
  <c r="AF752" i="21"/>
  <c r="AG752" i="21"/>
  <c r="AH752" i="21"/>
  <c r="AI752" i="21"/>
  <c r="AJ752" i="21"/>
  <c r="E753" i="21"/>
  <c r="F753" i="21"/>
  <c r="G753" i="21"/>
  <c r="H753" i="21"/>
  <c r="I753" i="21"/>
  <c r="J753" i="21"/>
  <c r="K753" i="21"/>
  <c r="L753" i="21"/>
  <c r="M753" i="21"/>
  <c r="N753" i="21"/>
  <c r="O753" i="21"/>
  <c r="P753" i="21"/>
  <c r="Q753" i="21"/>
  <c r="R753" i="21"/>
  <c r="S753" i="21"/>
  <c r="T753" i="21"/>
  <c r="U753" i="21"/>
  <c r="V753" i="21"/>
  <c r="W753" i="21"/>
  <c r="X753" i="21"/>
  <c r="Y753" i="21"/>
  <c r="Z753" i="21"/>
  <c r="AA753" i="21"/>
  <c r="AB753" i="21"/>
  <c r="AC753" i="21"/>
  <c r="AD753" i="21"/>
  <c r="AE753" i="21"/>
  <c r="AF753" i="21"/>
  <c r="AG753" i="21"/>
  <c r="AH753" i="21"/>
  <c r="AI753" i="21"/>
  <c r="AJ753" i="21"/>
  <c r="E754" i="21"/>
  <c r="F754" i="21"/>
  <c r="G754" i="21"/>
  <c r="H754" i="21"/>
  <c r="I754" i="21"/>
  <c r="J754" i="21"/>
  <c r="K754" i="21"/>
  <c r="L754" i="21"/>
  <c r="M754" i="21"/>
  <c r="N754" i="21"/>
  <c r="O754" i="21"/>
  <c r="P754" i="21"/>
  <c r="Q754" i="21"/>
  <c r="R754" i="21"/>
  <c r="S754" i="21"/>
  <c r="T754" i="21"/>
  <c r="U754" i="21"/>
  <c r="V754" i="21"/>
  <c r="W754" i="21"/>
  <c r="X754" i="21"/>
  <c r="Y754" i="21"/>
  <c r="Z754" i="21"/>
  <c r="AA754" i="21"/>
  <c r="AB754" i="21"/>
  <c r="AC754" i="21"/>
  <c r="AD754" i="21"/>
  <c r="AE754" i="21"/>
  <c r="AF754" i="21"/>
  <c r="AG754" i="21"/>
  <c r="AH754" i="21"/>
  <c r="AI754" i="21"/>
  <c r="AJ754" i="21"/>
  <c r="E755" i="21"/>
  <c r="F755" i="21"/>
  <c r="G755" i="21"/>
  <c r="H755" i="21"/>
  <c r="I755" i="21"/>
  <c r="J755" i="21"/>
  <c r="K755" i="21"/>
  <c r="L755" i="21"/>
  <c r="M755" i="21"/>
  <c r="N755" i="21"/>
  <c r="O755" i="21"/>
  <c r="P755" i="21"/>
  <c r="Q755" i="21"/>
  <c r="R755" i="21"/>
  <c r="S755" i="21"/>
  <c r="T755" i="21"/>
  <c r="U755" i="21"/>
  <c r="V755" i="21"/>
  <c r="W755" i="21"/>
  <c r="X755" i="21"/>
  <c r="Y755" i="21"/>
  <c r="Z755" i="21"/>
  <c r="AA755" i="21"/>
  <c r="AB755" i="21"/>
  <c r="AC755" i="21"/>
  <c r="AD755" i="21"/>
  <c r="AE755" i="21"/>
  <c r="AF755" i="21"/>
  <c r="AG755" i="21"/>
  <c r="AH755" i="21"/>
  <c r="AI755" i="21"/>
  <c r="AJ755" i="21"/>
  <c r="E756" i="21"/>
  <c r="F756" i="21"/>
  <c r="G756" i="21"/>
  <c r="H756" i="21"/>
  <c r="I756" i="21"/>
  <c r="J756" i="21"/>
  <c r="K756" i="21"/>
  <c r="L756" i="21"/>
  <c r="M756" i="21"/>
  <c r="N756" i="21"/>
  <c r="O756" i="21"/>
  <c r="P756" i="21"/>
  <c r="Q756" i="21"/>
  <c r="R756" i="21"/>
  <c r="S756" i="21"/>
  <c r="T756" i="21"/>
  <c r="U756" i="21"/>
  <c r="V756" i="21"/>
  <c r="W756" i="21"/>
  <c r="X756" i="21"/>
  <c r="Y756" i="21"/>
  <c r="Z756" i="21"/>
  <c r="AA756" i="21"/>
  <c r="AB756" i="21"/>
  <c r="AC756" i="21"/>
  <c r="AD756" i="21"/>
  <c r="AE756" i="21"/>
  <c r="AF756" i="21"/>
  <c r="AG756" i="21"/>
  <c r="AH756" i="21"/>
  <c r="AI756" i="21"/>
  <c r="AJ756" i="21"/>
  <c r="E757" i="21"/>
  <c r="F757" i="21"/>
  <c r="G757" i="21"/>
  <c r="H757" i="21"/>
  <c r="I757" i="21"/>
  <c r="J757" i="21"/>
  <c r="K757" i="21"/>
  <c r="L757" i="21"/>
  <c r="M757" i="21"/>
  <c r="N757" i="21"/>
  <c r="O757" i="21"/>
  <c r="P757" i="21"/>
  <c r="Q757" i="21"/>
  <c r="R757" i="21"/>
  <c r="S757" i="21"/>
  <c r="T757" i="21"/>
  <c r="U757" i="21"/>
  <c r="V757" i="21"/>
  <c r="W757" i="21"/>
  <c r="X757" i="21"/>
  <c r="Y757" i="21"/>
  <c r="Z757" i="21"/>
  <c r="AA757" i="21"/>
  <c r="AB757" i="21"/>
  <c r="AC757" i="21"/>
  <c r="AD757" i="21"/>
  <c r="AE757" i="21"/>
  <c r="AF757" i="21"/>
  <c r="AG757" i="21"/>
  <c r="AH757" i="21"/>
  <c r="AI757" i="21"/>
  <c r="AJ757" i="21"/>
  <c r="E758" i="21"/>
  <c r="F758" i="21"/>
  <c r="G758" i="21"/>
  <c r="H758" i="21"/>
  <c r="I758" i="21"/>
  <c r="J758" i="21"/>
  <c r="K758" i="21"/>
  <c r="L758" i="21"/>
  <c r="M758" i="21"/>
  <c r="N758" i="21"/>
  <c r="O758" i="21"/>
  <c r="P758" i="21"/>
  <c r="Q758" i="21"/>
  <c r="R758" i="21"/>
  <c r="S758" i="21"/>
  <c r="T758" i="21"/>
  <c r="U758" i="21"/>
  <c r="V758" i="21"/>
  <c r="W758" i="21"/>
  <c r="X758" i="21"/>
  <c r="Y758" i="21"/>
  <c r="Z758" i="21"/>
  <c r="AA758" i="21"/>
  <c r="AB758" i="21"/>
  <c r="AC758" i="21"/>
  <c r="AD758" i="21"/>
  <c r="AE758" i="21"/>
  <c r="AF758" i="21"/>
  <c r="AG758" i="21"/>
  <c r="AH758" i="21"/>
  <c r="AI758" i="21"/>
  <c r="AJ758" i="21"/>
  <c r="E759" i="21"/>
  <c r="F759" i="21"/>
  <c r="G759" i="21"/>
  <c r="H759" i="21"/>
  <c r="I759" i="21"/>
  <c r="J759" i="21"/>
  <c r="K759" i="21"/>
  <c r="L759" i="21"/>
  <c r="M759" i="21"/>
  <c r="N759" i="21"/>
  <c r="O759" i="21"/>
  <c r="P759" i="21"/>
  <c r="Q759" i="21"/>
  <c r="R759" i="21"/>
  <c r="S759" i="21"/>
  <c r="T759" i="21"/>
  <c r="U759" i="21"/>
  <c r="V759" i="21"/>
  <c r="W759" i="21"/>
  <c r="X759" i="21"/>
  <c r="Y759" i="21"/>
  <c r="Z759" i="21"/>
  <c r="AA759" i="21"/>
  <c r="AB759" i="21"/>
  <c r="AC759" i="21"/>
  <c r="AD759" i="21"/>
  <c r="AE759" i="21"/>
  <c r="AF759" i="21"/>
  <c r="AG759" i="21"/>
  <c r="AH759" i="21"/>
  <c r="AI759" i="21"/>
  <c r="AJ759" i="21"/>
  <c r="E760" i="21"/>
  <c r="F760" i="21"/>
  <c r="G760" i="21"/>
  <c r="H760" i="21"/>
  <c r="I760" i="21"/>
  <c r="J760" i="21"/>
  <c r="K760" i="21"/>
  <c r="L760" i="21"/>
  <c r="M760" i="21"/>
  <c r="N760" i="21"/>
  <c r="O760" i="21"/>
  <c r="P760" i="21"/>
  <c r="Q760" i="21"/>
  <c r="R760" i="21"/>
  <c r="S760" i="21"/>
  <c r="T760" i="21"/>
  <c r="U760" i="21"/>
  <c r="V760" i="21"/>
  <c r="W760" i="21"/>
  <c r="X760" i="21"/>
  <c r="Y760" i="21"/>
  <c r="Z760" i="21"/>
  <c r="AA760" i="21"/>
  <c r="AB760" i="21"/>
  <c r="AC760" i="21"/>
  <c r="AD760" i="21"/>
  <c r="AE760" i="21"/>
  <c r="AF760" i="21"/>
  <c r="AG760" i="21"/>
  <c r="AH760" i="21"/>
  <c r="AI760" i="21"/>
  <c r="AJ760" i="21"/>
  <c r="E761" i="21"/>
  <c r="F761" i="21"/>
  <c r="G761" i="21"/>
  <c r="H761" i="21"/>
  <c r="I761" i="21"/>
  <c r="J761" i="21"/>
  <c r="K761" i="21"/>
  <c r="L761" i="21"/>
  <c r="M761" i="21"/>
  <c r="N761" i="21"/>
  <c r="O761" i="21"/>
  <c r="P761" i="21"/>
  <c r="Q761" i="21"/>
  <c r="R761" i="21"/>
  <c r="S761" i="21"/>
  <c r="T761" i="21"/>
  <c r="U761" i="21"/>
  <c r="V761" i="21"/>
  <c r="W761" i="21"/>
  <c r="X761" i="21"/>
  <c r="Y761" i="21"/>
  <c r="Z761" i="21"/>
  <c r="AA761" i="21"/>
  <c r="AB761" i="21"/>
  <c r="AC761" i="21"/>
  <c r="AD761" i="21"/>
  <c r="AE761" i="21"/>
  <c r="AF761" i="21"/>
  <c r="AG761" i="21"/>
  <c r="AH761" i="21"/>
  <c r="AI761" i="21"/>
  <c r="AJ761" i="21"/>
  <c r="E762" i="21"/>
  <c r="F762" i="21"/>
  <c r="G762" i="21"/>
  <c r="H762" i="21"/>
  <c r="I762" i="21"/>
  <c r="J762" i="21"/>
  <c r="K762" i="21"/>
  <c r="L762" i="21"/>
  <c r="M762" i="21"/>
  <c r="N762" i="21"/>
  <c r="O762" i="21"/>
  <c r="P762" i="21"/>
  <c r="Q762" i="21"/>
  <c r="R762" i="21"/>
  <c r="S762" i="21"/>
  <c r="T762" i="21"/>
  <c r="U762" i="21"/>
  <c r="V762" i="21"/>
  <c r="W762" i="21"/>
  <c r="X762" i="21"/>
  <c r="Y762" i="21"/>
  <c r="Z762" i="21"/>
  <c r="AA762" i="21"/>
  <c r="AB762" i="21"/>
  <c r="AC762" i="21"/>
  <c r="AD762" i="21"/>
  <c r="AE762" i="21"/>
  <c r="AF762" i="21"/>
  <c r="AG762" i="21"/>
  <c r="AH762" i="21"/>
  <c r="AI762" i="21"/>
  <c r="AJ762" i="21"/>
  <c r="E763" i="21"/>
  <c r="F763" i="21"/>
  <c r="G763" i="21"/>
  <c r="H763" i="21"/>
  <c r="I763" i="21"/>
  <c r="J763" i="21"/>
  <c r="K763" i="21"/>
  <c r="L763" i="21"/>
  <c r="M763" i="21"/>
  <c r="N763" i="21"/>
  <c r="O763" i="21"/>
  <c r="P763" i="21"/>
  <c r="Q763" i="21"/>
  <c r="R763" i="21"/>
  <c r="S763" i="21"/>
  <c r="T763" i="21"/>
  <c r="U763" i="21"/>
  <c r="V763" i="21"/>
  <c r="W763" i="21"/>
  <c r="X763" i="21"/>
  <c r="Y763" i="21"/>
  <c r="Z763" i="21"/>
  <c r="AA763" i="21"/>
  <c r="AB763" i="21"/>
  <c r="AC763" i="21"/>
  <c r="AD763" i="21"/>
  <c r="AE763" i="21"/>
  <c r="AF763" i="21"/>
  <c r="AG763" i="21"/>
  <c r="AH763" i="21"/>
  <c r="AI763" i="21"/>
  <c r="AJ763" i="21"/>
  <c r="E764" i="21"/>
  <c r="F764" i="21"/>
  <c r="G764" i="21"/>
  <c r="H764" i="21"/>
  <c r="I764" i="21"/>
  <c r="J764" i="21"/>
  <c r="K764" i="21"/>
  <c r="L764" i="21"/>
  <c r="M764" i="21"/>
  <c r="N764" i="21"/>
  <c r="O764" i="21"/>
  <c r="P764" i="21"/>
  <c r="Q764" i="21"/>
  <c r="R764" i="21"/>
  <c r="S764" i="21"/>
  <c r="T764" i="21"/>
  <c r="U764" i="21"/>
  <c r="V764" i="21"/>
  <c r="W764" i="21"/>
  <c r="X764" i="21"/>
  <c r="Y764" i="21"/>
  <c r="Z764" i="21"/>
  <c r="AA764" i="21"/>
  <c r="AB764" i="21"/>
  <c r="AC764" i="21"/>
  <c r="AD764" i="21"/>
  <c r="AE764" i="21"/>
  <c r="AF764" i="21"/>
  <c r="AG764" i="21"/>
  <c r="AH764" i="21"/>
  <c r="AI764" i="21"/>
  <c r="AJ764" i="21"/>
  <c r="E765" i="21"/>
  <c r="F765" i="21"/>
  <c r="G765" i="21"/>
  <c r="H765" i="21"/>
  <c r="I765" i="21"/>
  <c r="J765" i="21"/>
  <c r="K765" i="21"/>
  <c r="L765" i="21"/>
  <c r="M765" i="21"/>
  <c r="N765" i="21"/>
  <c r="O765" i="21"/>
  <c r="P765" i="21"/>
  <c r="Q765" i="21"/>
  <c r="R765" i="21"/>
  <c r="S765" i="21"/>
  <c r="T765" i="21"/>
  <c r="U765" i="21"/>
  <c r="V765" i="21"/>
  <c r="W765" i="21"/>
  <c r="X765" i="21"/>
  <c r="Y765" i="21"/>
  <c r="Z765" i="21"/>
  <c r="AA765" i="21"/>
  <c r="AB765" i="21"/>
  <c r="AC765" i="21"/>
  <c r="AD765" i="21"/>
  <c r="AE765" i="21"/>
  <c r="AF765" i="21"/>
  <c r="AG765" i="21"/>
  <c r="AH765" i="21"/>
  <c r="AI765" i="21"/>
  <c r="AJ765" i="21"/>
  <c r="E766" i="21"/>
  <c r="F766" i="21"/>
  <c r="G766" i="21"/>
  <c r="H766" i="21"/>
  <c r="I766" i="21"/>
  <c r="J766" i="21"/>
  <c r="K766" i="21"/>
  <c r="L766" i="21"/>
  <c r="M766" i="21"/>
  <c r="N766" i="21"/>
  <c r="O766" i="21"/>
  <c r="P766" i="21"/>
  <c r="Q766" i="21"/>
  <c r="R766" i="21"/>
  <c r="S766" i="21"/>
  <c r="T766" i="21"/>
  <c r="U766" i="21"/>
  <c r="V766" i="21"/>
  <c r="W766" i="21"/>
  <c r="X766" i="21"/>
  <c r="Y766" i="21"/>
  <c r="Z766" i="21"/>
  <c r="AA766" i="21"/>
  <c r="AB766" i="21"/>
  <c r="AC766" i="21"/>
  <c r="AD766" i="21"/>
  <c r="AE766" i="21"/>
  <c r="AF766" i="21"/>
  <c r="AG766" i="21"/>
  <c r="AH766" i="21"/>
  <c r="AI766" i="21"/>
  <c r="AJ766" i="21"/>
  <c r="E767" i="21"/>
  <c r="F767" i="21"/>
  <c r="G767" i="21"/>
  <c r="H767" i="21"/>
  <c r="I767" i="21"/>
  <c r="J767" i="21"/>
  <c r="K767" i="21"/>
  <c r="L767" i="21"/>
  <c r="M767" i="21"/>
  <c r="N767" i="21"/>
  <c r="O767" i="21"/>
  <c r="P767" i="21"/>
  <c r="Q767" i="21"/>
  <c r="R767" i="21"/>
  <c r="S767" i="21"/>
  <c r="T767" i="21"/>
  <c r="U767" i="21"/>
  <c r="V767" i="21"/>
  <c r="W767" i="21"/>
  <c r="X767" i="21"/>
  <c r="Y767" i="21"/>
  <c r="Z767" i="21"/>
  <c r="AA767" i="21"/>
  <c r="AB767" i="21"/>
  <c r="AC767" i="21"/>
  <c r="AD767" i="21"/>
  <c r="AE767" i="21"/>
  <c r="AF767" i="21"/>
  <c r="AG767" i="21"/>
  <c r="AH767" i="21"/>
  <c r="AI767" i="21"/>
  <c r="AJ767" i="21"/>
  <c r="E768" i="21"/>
  <c r="F768" i="21"/>
  <c r="G768" i="21"/>
  <c r="H768" i="21"/>
  <c r="I768" i="21"/>
  <c r="J768" i="21"/>
  <c r="K768" i="21"/>
  <c r="L768" i="21"/>
  <c r="M768" i="21"/>
  <c r="N768" i="21"/>
  <c r="O768" i="21"/>
  <c r="P768" i="21"/>
  <c r="Q768" i="21"/>
  <c r="R768" i="21"/>
  <c r="S768" i="21"/>
  <c r="T768" i="21"/>
  <c r="U768" i="21"/>
  <c r="V768" i="21"/>
  <c r="W768" i="21"/>
  <c r="X768" i="21"/>
  <c r="Y768" i="21"/>
  <c r="Z768" i="21"/>
  <c r="AA768" i="21"/>
  <c r="AB768" i="21"/>
  <c r="AC768" i="21"/>
  <c r="AD768" i="21"/>
  <c r="AE768" i="21"/>
  <c r="AF768" i="21"/>
  <c r="AG768" i="21"/>
  <c r="AH768" i="21"/>
  <c r="AI768" i="21"/>
  <c r="AJ768" i="21"/>
  <c r="E769" i="21"/>
  <c r="F769" i="21"/>
  <c r="G769" i="21"/>
  <c r="H769" i="21"/>
  <c r="I769" i="21"/>
  <c r="J769" i="21"/>
  <c r="K769" i="21"/>
  <c r="L769" i="21"/>
  <c r="M769" i="21"/>
  <c r="N769" i="21"/>
  <c r="O769" i="21"/>
  <c r="P769" i="21"/>
  <c r="Q769" i="21"/>
  <c r="R769" i="21"/>
  <c r="S769" i="21"/>
  <c r="T769" i="21"/>
  <c r="U769" i="21"/>
  <c r="V769" i="21"/>
  <c r="W769" i="21"/>
  <c r="X769" i="21"/>
  <c r="Y769" i="21"/>
  <c r="Z769" i="21"/>
  <c r="AA769" i="21"/>
  <c r="AB769" i="21"/>
  <c r="AC769" i="21"/>
  <c r="AD769" i="21"/>
  <c r="AE769" i="21"/>
  <c r="AF769" i="21"/>
  <c r="AG769" i="21"/>
  <c r="AH769" i="21"/>
  <c r="AI769" i="21"/>
  <c r="AJ769" i="21"/>
  <c r="E770" i="21"/>
  <c r="F770" i="21"/>
  <c r="G770" i="21"/>
  <c r="H770" i="21"/>
  <c r="I770" i="21"/>
  <c r="J770" i="21"/>
  <c r="K770" i="21"/>
  <c r="L770" i="21"/>
  <c r="M770" i="21"/>
  <c r="N770" i="21"/>
  <c r="O770" i="21"/>
  <c r="P770" i="21"/>
  <c r="Q770" i="21"/>
  <c r="R770" i="21"/>
  <c r="S770" i="21"/>
  <c r="T770" i="21"/>
  <c r="U770" i="21"/>
  <c r="V770" i="21"/>
  <c r="W770" i="21"/>
  <c r="X770" i="21"/>
  <c r="Y770" i="21"/>
  <c r="Z770" i="21"/>
  <c r="AA770" i="21"/>
  <c r="AB770" i="21"/>
  <c r="AC770" i="21"/>
  <c r="AD770" i="21"/>
  <c r="AE770" i="21"/>
  <c r="AF770" i="21"/>
  <c r="AG770" i="21"/>
  <c r="AH770" i="21"/>
  <c r="AI770" i="21"/>
  <c r="AJ770" i="21"/>
  <c r="E771" i="21"/>
  <c r="F771" i="21"/>
  <c r="G771" i="21"/>
  <c r="H771" i="21"/>
  <c r="I771" i="21"/>
  <c r="J771" i="21"/>
  <c r="K771" i="21"/>
  <c r="L771" i="21"/>
  <c r="M771" i="21"/>
  <c r="N771" i="21"/>
  <c r="O771" i="21"/>
  <c r="P771" i="21"/>
  <c r="Q771" i="21"/>
  <c r="R771" i="21"/>
  <c r="S771" i="21"/>
  <c r="T771" i="21"/>
  <c r="U771" i="21"/>
  <c r="V771" i="21"/>
  <c r="W771" i="21"/>
  <c r="X771" i="21"/>
  <c r="Y771" i="21"/>
  <c r="Z771" i="21"/>
  <c r="AA771" i="21"/>
  <c r="AB771" i="21"/>
  <c r="AC771" i="21"/>
  <c r="AD771" i="21"/>
  <c r="AE771" i="21"/>
  <c r="AF771" i="21"/>
  <c r="AG771" i="21"/>
  <c r="AH771" i="21"/>
  <c r="AI771" i="21"/>
  <c r="AJ771" i="21"/>
  <c r="E772" i="21"/>
  <c r="F772" i="21"/>
  <c r="G772" i="21"/>
  <c r="H772" i="21"/>
  <c r="I772" i="21"/>
  <c r="J772" i="21"/>
  <c r="K772" i="21"/>
  <c r="L772" i="21"/>
  <c r="M772" i="21"/>
  <c r="N772" i="21"/>
  <c r="O772" i="21"/>
  <c r="P772" i="21"/>
  <c r="Q772" i="21"/>
  <c r="R772" i="21"/>
  <c r="S772" i="21"/>
  <c r="T772" i="21"/>
  <c r="U772" i="21"/>
  <c r="V772" i="21"/>
  <c r="W772" i="21"/>
  <c r="X772" i="21"/>
  <c r="Y772" i="21"/>
  <c r="Z772" i="21"/>
  <c r="AA772" i="21"/>
  <c r="AB772" i="21"/>
  <c r="AC772" i="21"/>
  <c r="AD772" i="21"/>
  <c r="AE772" i="21"/>
  <c r="AF772" i="21"/>
  <c r="AG772" i="21"/>
  <c r="AH772" i="21"/>
  <c r="AI772" i="21"/>
  <c r="AJ772" i="21"/>
  <c r="E773" i="21"/>
  <c r="F773" i="21"/>
  <c r="G773" i="21"/>
  <c r="H773" i="21"/>
  <c r="I773" i="21"/>
  <c r="J773" i="21"/>
  <c r="K773" i="21"/>
  <c r="L773" i="21"/>
  <c r="M773" i="21"/>
  <c r="N773" i="21"/>
  <c r="O773" i="21"/>
  <c r="P773" i="21"/>
  <c r="Q773" i="21"/>
  <c r="R773" i="21"/>
  <c r="S773" i="21"/>
  <c r="T773" i="21"/>
  <c r="U773" i="21"/>
  <c r="V773" i="21"/>
  <c r="W773" i="21"/>
  <c r="X773" i="21"/>
  <c r="Y773" i="21"/>
  <c r="Z773" i="21"/>
  <c r="AA773" i="21"/>
  <c r="AB773" i="21"/>
  <c r="AC773" i="21"/>
  <c r="AD773" i="21"/>
  <c r="AE773" i="21"/>
  <c r="AF773" i="21"/>
  <c r="AG773" i="21"/>
  <c r="AH773" i="21"/>
  <c r="AI773" i="21"/>
  <c r="AJ773" i="21"/>
  <c r="E774" i="21"/>
  <c r="F774" i="21"/>
  <c r="G774" i="21"/>
  <c r="H774" i="21"/>
  <c r="I774" i="21"/>
  <c r="J774" i="21"/>
  <c r="K774" i="21"/>
  <c r="L774" i="21"/>
  <c r="M774" i="21"/>
  <c r="N774" i="21"/>
  <c r="O774" i="21"/>
  <c r="P774" i="21"/>
  <c r="Q774" i="21"/>
  <c r="R774" i="21"/>
  <c r="S774" i="21"/>
  <c r="T774" i="21"/>
  <c r="U774" i="21"/>
  <c r="V774" i="21"/>
  <c r="W774" i="21"/>
  <c r="X774" i="21"/>
  <c r="Y774" i="21"/>
  <c r="Z774" i="21"/>
  <c r="AA774" i="21"/>
  <c r="AB774" i="21"/>
  <c r="AC774" i="21"/>
  <c r="AD774" i="21"/>
  <c r="AE774" i="21"/>
  <c r="AF774" i="21"/>
  <c r="AG774" i="21"/>
  <c r="AH774" i="21"/>
  <c r="AI774" i="21"/>
  <c r="AJ774" i="21"/>
  <c r="E775" i="21"/>
  <c r="F775" i="21"/>
  <c r="G775" i="21"/>
  <c r="H775" i="21"/>
  <c r="I775" i="21"/>
  <c r="J775" i="21"/>
  <c r="K775" i="21"/>
  <c r="L775" i="21"/>
  <c r="M775" i="21"/>
  <c r="N775" i="21"/>
  <c r="O775" i="21"/>
  <c r="P775" i="21"/>
  <c r="Q775" i="21"/>
  <c r="R775" i="21"/>
  <c r="S775" i="21"/>
  <c r="T775" i="21"/>
  <c r="U775" i="21"/>
  <c r="V775" i="21"/>
  <c r="W775" i="21"/>
  <c r="X775" i="21"/>
  <c r="Y775" i="21"/>
  <c r="Z775" i="21"/>
  <c r="AA775" i="21"/>
  <c r="AB775" i="21"/>
  <c r="AC775" i="21"/>
  <c r="AD775" i="21"/>
  <c r="AE775" i="21"/>
  <c r="AF775" i="21"/>
  <c r="AG775" i="21"/>
  <c r="AH775" i="21"/>
  <c r="AI775" i="21"/>
  <c r="AJ775" i="21"/>
  <c r="E776" i="21"/>
  <c r="F776" i="21"/>
  <c r="G776" i="21"/>
  <c r="H776" i="21"/>
  <c r="I776" i="21"/>
  <c r="J776" i="21"/>
  <c r="K776" i="21"/>
  <c r="L776" i="21"/>
  <c r="M776" i="21"/>
  <c r="N776" i="21"/>
  <c r="O776" i="21"/>
  <c r="P776" i="21"/>
  <c r="Q776" i="21"/>
  <c r="R776" i="21"/>
  <c r="S776" i="21"/>
  <c r="T776" i="21"/>
  <c r="U776" i="21"/>
  <c r="V776" i="21"/>
  <c r="W776" i="21"/>
  <c r="X776" i="21"/>
  <c r="Y776" i="21"/>
  <c r="Z776" i="21"/>
  <c r="AA776" i="21"/>
  <c r="AB776" i="21"/>
  <c r="AC776" i="21"/>
  <c r="AD776" i="21"/>
  <c r="AE776" i="21"/>
  <c r="AF776" i="21"/>
  <c r="AG776" i="21"/>
  <c r="AH776" i="21"/>
  <c r="AI776" i="21"/>
  <c r="AJ776" i="21"/>
  <c r="E777" i="21"/>
  <c r="F777" i="21"/>
  <c r="G777" i="21"/>
  <c r="H777" i="21"/>
  <c r="I777" i="21"/>
  <c r="J777" i="21"/>
  <c r="K777" i="21"/>
  <c r="L777" i="21"/>
  <c r="M777" i="21"/>
  <c r="N777" i="21"/>
  <c r="O777" i="21"/>
  <c r="P777" i="21"/>
  <c r="Q777" i="21"/>
  <c r="R777" i="21"/>
  <c r="S777" i="21"/>
  <c r="T777" i="21"/>
  <c r="U777" i="21"/>
  <c r="V777" i="21"/>
  <c r="W777" i="21"/>
  <c r="X777" i="21"/>
  <c r="Y777" i="21"/>
  <c r="Z777" i="21"/>
  <c r="AA777" i="21"/>
  <c r="AB777" i="21"/>
  <c r="AC777" i="21"/>
  <c r="AD777" i="21"/>
  <c r="AE777" i="21"/>
  <c r="AF777" i="21"/>
  <c r="AG777" i="21"/>
  <c r="AH777" i="21"/>
  <c r="AI777" i="21"/>
  <c r="AJ777" i="21"/>
  <c r="E778" i="21"/>
  <c r="F778" i="21"/>
  <c r="G778" i="21"/>
  <c r="H778" i="21"/>
  <c r="I778" i="21"/>
  <c r="J778" i="21"/>
  <c r="K778" i="21"/>
  <c r="L778" i="21"/>
  <c r="M778" i="21"/>
  <c r="N778" i="21"/>
  <c r="O778" i="21"/>
  <c r="P778" i="21"/>
  <c r="Q778" i="21"/>
  <c r="R778" i="21"/>
  <c r="S778" i="21"/>
  <c r="T778" i="21"/>
  <c r="U778" i="21"/>
  <c r="V778" i="21"/>
  <c r="W778" i="21"/>
  <c r="X778" i="21"/>
  <c r="Y778" i="21"/>
  <c r="Z778" i="21"/>
  <c r="AA778" i="21"/>
  <c r="AB778" i="21"/>
  <c r="AC778" i="21"/>
  <c r="AD778" i="21"/>
  <c r="AE778" i="21"/>
  <c r="AF778" i="21"/>
  <c r="AG778" i="21"/>
  <c r="AH778" i="21"/>
  <c r="AI778" i="21"/>
  <c r="AJ778" i="21"/>
  <c r="E779" i="21"/>
  <c r="F779" i="21"/>
  <c r="G779" i="21"/>
  <c r="H779" i="21"/>
  <c r="I779" i="21"/>
  <c r="J779" i="21"/>
  <c r="K779" i="21"/>
  <c r="L779" i="21"/>
  <c r="M779" i="21"/>
  <c r="N779" i="21"/>
  <c r="O779" i="21"/>
  <c r="P779" i="21"/>
  <c r="Q779" i="21"/>
  <c r="R779" i="21"/>
  <c r="S779" i="21"/>
  <c r="T779" i="21"/>
  <c r="U779" i="21"/>
  <c r="V779" i="21"/>
  <c r="W779" i="21"/>
  <c r="X779" i="21"/>
  <c r="Y779" i="21"/>
  <c r="Z779" i="21"/>
  <c r="AA779" i="21"/>
  <c r="AB779" i="21"/>
  <c r="AC779" i="21"/>
  <c r="AD779" i="21"/>
  <c r="AE779" i="21"/>
  <c r="AF779" i="21"/>
  <c r="AG779" i="21"/>
  <c r="AH779" i="21"/>
  <c r="AI779" i="21"/>
  <c r="AJ779" i="21"/>
  <c r="E780" i="21"/>
  <c r="F780" i="21"/>
  <c r="G780" i="21"/>
  <c r="H780" i="21"/>
  <c r="I780" i="21"/>
  <c r="J780" i="21"/>
  <c r="K780" i="21"/>
  <c r="L780" i="21"/>
  <c r="M780" i="21"/>
  <c r="N780" i="21"/>
  <c r="O780" i="21"/>
  <c r="P780" i="21"/>
  <c r="Q780" i="21"/>
  <c r="R780" i="21"/>
  <c r="S780" i="21"/>
  <c r="T780" i="21"/>
  <c r="U780" i="21"/>
  <c r="V780" i="21"/>
  <c r="W780" i="21"/>
  <c r="X780" i="21"/>
  <c r="Y780" i="21"/>
  <c r="Z780" i="21"/>
  <c r="AA780" i="21"/>
  <c r="AB780" i="21"/>
  <c r="AC780" i="21"/>
  <c r="AD780" i="21"/>
  <c r="AE780" i="21"/>
  <c r="AF780" i="21"/>
  <c r="AG780" i="21"/>
  <c r="AH780" i="21"/>
  <c r="AI780" i="21"/>
  <c r="AJ780" i="21"/>
  <c r="E781" i="21"/>
  <c r="F781" i="21"/>
  <c r="G781" i="21"/>
  <c r="H781" i="21"/>
  <c r="I781" i="21"/>
  <c r="J781" i="21"/>
  <c r="K781" i="21"/>
  <c r="L781" i="21"/>
  <c r="M781" i="21"/>
  <c r="N781" i="21"/>
  <c r="O781" i="21"/>
  <c r="P781" i="21"/>
  <c r="Q781" i="21"/>
  <c r="R781" i="21"/>
  <c r="S781" i="21"/>
  <c r="T781" i="21"/>
  <c r="U781" i="21"/>
  <c r="V781" i="21"/>
  <c r="W781" i="21"/>
  <c r="X781" i="21"/>
  <c r="Y781" i="21"/>
  <c r="Z781" i="21"/>
  <c r="AA781" i="21"/>
  <c r="AB781" i="21"/>
  <c r="AC781" i="21"/>
  <c r="AD781" i="21"/>
  <c r="AE781" i="21"/>
  <c r="AF781" i="21"/>
  <c r="AG781" i="21"/>
  <c r="AH781" i="21"/>
  <c r="AI781" i="21"/>
  <c r="AJ781" i="21"/>
  <c r="E782" i="21"/>
  <c r="F782" i="21"/>
  <c r="G782" i="21"/>
  <c r="H782" i="21"/>
  <c r="I782" i="21"/>
  <c r="J782" i="21"/>
  <c r="K782" i="21"/>
  <c r="L782" i="21"/>
  <c r="M782" i="21"/>
  <c r="N782" i="21"/>
  <c r="O782" i="21"/>
  <c r="P782" i="21"/>
  <c r="Q782" i="21"/>
  <c r="R782" i="21"/>
  <c r="S782" i="21"/>
  <c r="T782" i="21"/>
  <c r="U782" i="21"/>
  <c r="V782" i="21"/>
  <c r="W782" i="21"/>
  <c r="X782" i="21"/>
  <c r="Y782" i="21"/>
  <c r="Z782" i="21"/>
  <c r="AA782" i="21"/>
  <c r="AB782" i="21"/>
  <c r="AC782" i="21"/>
  <c r="AD782" i="21"/>
  <c r="AE782" i="21"/>
  <c r="AF782" i="21"/>
  <c r="AG782" i="21"/>
  <c r="AH782" i="21"/>
  <c r="AI782" i="21"/>
  <c r="AJ782" i="21"/>
  <c r="E783" i="21"/>
  <c r="F783" i="21"/>
  <c r="G783" i="21"/>
  <c r="H783" i="21"/>
  <c r="I783" i="21"/>
  <c r="J783" i="21"/>
  <c r="K783" i="21"/>
  <c r="L783" i="21"/>
  <c r="M783" i="21"/>
  <c r="N783" i="21"/>
  <c r="O783" i="21"/>
  <c r="P783" i="21"/>
  <c r="Q783" i="21"/>
  <c r="R783" i="21"/>
  <c r="S783" i="21"/>
  <c r="T783" i="21"/>
  <c r="U783" i="21"/>
  <c r="V783" i="21"/>
  <c r="W783" i="21"/>
  <c r="X783" i="21"/>
  <c r="Y783" i="21"/>
  <c r="Z783" i="21"/>
  <c r="AA783" i="21"/>
  <c r="AB783" i="21"/>
  <c r="AC783" i="21"/>
  <c r="AD783" i="21"/>
  <c r="AE783" i="21"/>
  <c r="AF783" i="21"/>
  <c r="AG783" i="21"/>
  <c r="AH783" i="21"/>
  <c r="AI783" i="21"/>
  <c r="AJ783" i="21"/>
  <c r="E784" i="21"/>
  <c r="F784" i="21"/>
  <c r="G784" i="21"/>
  <c r="H784" i="21"/>
  <c r="I784" i="21"/>
  <c r="J784" i="21"/>
  <c r="K784" i="21"/>
  <c r="L784" i="21"/>
  <c r="M784" i="21"/>
  <c r="N784" i="21"/>
  <c r="O784" i="21"/>
  <c r="P784" i="21"/>
  <c r="Q784" i="21"/>
  <c r="R784" i="21"/>
  <c r="S784" i="21"/>
  <c r="T784" i="21"/>
  <c r="U784" i="21"/>
  <c r="V784" i="21"/>
  <c r="W784" i="21"/>
  <c r="X784" i="21"/>
  <c r="Y784" i="21"/>
  <c r="Z784" i="21"/>
  <c r="AA784" i="21"/>
  <c r="AB784" i="21"/>
  <c r="AC784" i="21"/>
  <c r="AD784" i="21"/>
  <c r="AE784" i="21"/>
  <c r="AF784" i="21"/>
  <c r="AG784" i="21"/>
  <c r="AH784" i="21"/>
  <c r="AI784" i="21"/>
  <c r="AJ784" i="21"/>
  <c r="E785" i="21"/>
  <c r="F785" i="21"/>
  <c r="G785" i="21"/>
  <c r="H785" i="21"/>
  <c r="I785" i="21"/>
  <c r="J785" i="21"/>
  <c r="K785" i="21"/>
  <c r="L785" i="21"/>
  <c r="M785" i="21"/>
  <c r="N785" i="21"/>
  <c r="O785" i="21"/>
  <c r="P785" i="21"/>
  <c r="Q785" i="21"/>
  <c r="R785" i="21"/>
  <c r="S785" i="21"/>
  <c r="T785" i="21"/>
  <c r="U785" i="21"/>
  <c r="V785" i="21"/>
  <c r="W785" i="21"/>
  <c r="X785" i="21"/>
  <c r="Y785" i="21"/>
  <c r="Z785" i="21"/>
  <c r="AA785" i="21"/>
  <c r="AB785" i="21"/>
  <c r="AC785" i="21"/>
  <c r="AD785" i="21"/>
  <c r="AE785" i="21"/>
  <c r="AF785" i="21"/>
  <c r="AG785" i="21"/>
  <c r="AH785" i="21"/>
  <c r="AI785" i="21"/>
  <c r="AJ785" i="21"/>
  <c r="E786" i="21"/>
  <c r="F786" i="21"/>
  <c r="G786" i="21"/>
  <c r="H786" i="21"/>
  <c r="I786" i="21"/>
  <c r="J786" i="21"/>
  <c r="K786" i="21"/>
  <c r="L786" i="21"/>
  <c r="M786" i="21"/>
  <c r="N786" i="21"/>
  <c r="O786" i="21"/>
  <c r="P786" i="21"/>
  <c r="Q786" i="21"/>
  <c r="R786" i="21"/>
  <c r="S786" i="21"/>
  <c r="T786" i="21"/>
  <c r="U786" i="21"/>
  <c r="V786" i="21"/>
  <c r="W786" i="21"/>
  <c r="X786" i="21"/>
  <c r="Y786" i="21"/>
  <c r="Z786" i="21"/>
  <c r="AA786" i="21"/>
  <c r="AB786" i="21"/>
  <c r="AC786" i="21"/>
  <c r="AD786" i="21"/>
  <c r="AE786" i="21"/>
  <c r="AF786" i="21"/>
  <c r="AG786" i="21"/>
  <c r="AH786" i="21"/>
  <c r="AI786" i="21"/>
  <c r="AJ786" i="21"/>
  <c r="E787" i="21"/>
  <c r="F787" i="21"/>
  <c r="G787" i="21"/>
  <c r="H787" i="21"/>
  <c r="I787" i="21"/>
  <c r="J787" i="21"/>
  <c r="K787" i="21"/>
  <c r="L787" i="21"/>
  <c r="M787" i="21"/>
  <c r="N787" i="21"/>
  <c r="O787" i="21"/>
  <c r="P787" i="21"/>
  <c r="Q787" i="21"/>
  <c r="R787" i="21"/>
  <c r="S787" i="21"/>
  <c r="T787" i="21"/>
  <c r="U787" i="21"/>
  <c r="V787" i="21"/>
  <c r="W787" i="21"/>
  <c r="X787" i="21"/>
  <c r="Y787" i="21"/>
  <c r="Z787" i="21"/>
  <c r="AA787" i="21"/>
  <c r="AB787" i="21"/>
  <c r="AC787" i="21"/>
  <c r="AD787" i="21"/>
  <c r="AE787" i="21"/>
  <c r="AF787" i="21"/>
  <c r="AG787" i="21"/>
  <c r="AH787" i="21"/>
  <c r="AI787" i="21"/>
  <c r="AJ787" i="21"/>
  <c r="E788" i="21"/>
  <c r="F788" i="21"/>
  <c r="G788" i="21"/>
  <c r="H788" i="21"/>
  <c r="I788" i="21"/>
  <c r="J788" i="21"/>
  <c r="K788" i="21"/>
  <c r="L788" i="21"/>
  <c r="M788" i="21"/>
  <c r="N788" i="21"/>
  <c r="O788" i="21"/>
  <c r="P788" i="21"/>
  <c r="Q788" i="21"/>
  <c r="R788" i="21"/>
  <c r="S788" i="21"/>
  <c r="T788" i="21"/>
  <c r="U788" i="21"/>
  <c r="V788" i="21"/>
  <c r="W788" i="21"/>
  <c r="X788" i="21"/>
  <c r="Y788" i="21"/>
  <c r="Z788" i="21"/>
  <c r="AA788" i="21"/>
  <c r="AB788" i="21"/>
  <c r="AC788" i="21"/>
  <c r="AD788" i="21"/>
  <c r="AE788" i="21"/>
  <c r="AF788" i="21"/>
  <c r="AG788" i="21"/>
  <c r="AH788" i="21"/>
  <c r="AI788" i="21"/>
  <c r="AJ788" i="21"/>
  <c r="E789" i="21"/>
  <c r="F789" i="21"/>
  <c r="G789" i="21"/>
  <c r="H789" i="21"/>
  <c r="I789" i="21"/>
  <c r="J789" i="21"/>
  <c r="K789" i="21"/>
  <c r="L789" i="21"/>
  <c r="M789" i="21"/>
  <c r="N789" i="21"/>
  <c r="O789" i="21"/>
  <c r="P789" i="21"/>
  <c r="Q789" i="21"/>
  <c r="R789" i="21"/>
  <c r="S789" i="21"/>
  <c r="T789" i="21"/>
  <c r="U789" i="21"/>
  <c r="V789" i="21"/>
  <c r="W789" i="21"/>
  <c r="X789" i="21"/>
  <c r="Y789" i="21"/>
  <c r="Z789" i="21"/>
  <c r="AA789" i="21"/>
  <c r="AB789" i="21"/>
  <c r="AC789" i="21"/>
  <c r="AD789" i="21"/>
  <c r="AE789" i="21"/>
  <c r="AF789" i="21"/>
  <c r="AG789" i="21"/>
  <c r="AH789" i="21"/>
  <c r="AI789" i="21"/>
  <c r="AJ789" i="21"/>
  <c r="E790" i="21"/>
  <c r="F790" i="21"/>
  <c r="G790" i="21"/>
  <c r="H790" i="21"/>
  <c r="I790" i="21"/>
  <c r="J790" i="21"/>
  <c r="K790" i="21"/>
  <c r="L790" i="21"/>
  <c r="M790" i="21"/>
  <c r="N790" i="21"/>
  <c r="O790" i="21"/>
  <c r="P790" i="21"/>
  <c r="Q790" i="21"/>
  <c r="R790" i="21"/>
  <c r="S790" i="21"/>
  <c r="T790" i="21"/>
  <c r="U790" i="21"/>
  <c r="V790" i="21"/>
  <c r="W790" i="21"/>
  <c r="X790" i="21"/>
  <c r="Y790" i="21"/>
  <c r="Z790" i="21"/>
  <c r="AA790" i="21"/>
  <c r="AB790" i="21"/>
  <c r="AC790" i="21"/>
  <c r="AD790" i="21"/>
  <c r="AE790" i="21"/>
  <c r="AF790" i="21"/>
  <c r="AG790" i="21"/>
  <c r="AH790" i="21"/>
  <c r="AI790" i="21"/>
  <c r="AJ790" i="21"/>
  <c r="E791" i="21"/>
  <c r="F791" i="21"/>
  <c r="G791" i="21"/>
  <c r="H791" i="21"/>
  <c r="I791" i="21"/>
  <c r="J791" i="21"/>
  <c r="K791" i="21"/>
  <c r="L791" i="21"/>
  <c r="M791" i="21"/>
  <c r="N791" i="21"/>
  <c r="O791" i="21"/>
  <c r="P791" i="21"/>
  <c r="Q791" i="21"/>
  <c r="R791" i="21"/>
  <c r="S791" i="21"/>
  <c r="T791" i="21"/>
  <c r="U791" i="21"/>
  <c r="V791" i="21"/>
  <c r="W791" i="21"/>
  <c r="X791" i="21"/>
  <c r="Y791" i="21"/>
  <c r="Z791" i="21"/>
  <c r="AA791" i="21"/>
  <c r="AB791" i="21"/>
  <c r="AC791" i="21"/>
  <c r="AD791" i="21"/>
  <c r="AE791" i="21"/>
  <c r="AF791" i="21"/>
  <c r="AG791" i="21"/>
  <c r="AH791" i="21"/>
  <c r="AI791" i="21"/>
  <c r="AJ791" i="21"/>
  <c r="E792" i="21"/>
  <c r="F792" i="21"/>
  <c r="G792" i="21"/>
  <c r="H792" i="21"/>
  <c r="I792" i="21"/>
  <c r="J792" i="21"/>
  <c r="K792" i="21"/>
  <c r="L792" i="21"/>
  <c r="M792" i="21"/>
  <c r="N792" i="21"/>
  <c r="O792" i="21"/>
  <c r="P792" i="21"/>
  <c r="Q792" i="21"/>
  <c r="R792" i="21"/>
  <c r="S792" i="21"/>
  <c r="T792" i="21"/>
  <c r="U792" i="21"/>
  <c r="V792" i="21"/>
  <c r="W792" i="21"/>
  <c r="X792" i="21"/>
  <c r="Y792" i="21"/>
  <c r="Z792" i="21"/>
  <c r="AA792" i="21"/>
  <c r="AB792" i="21"/>
  <c r="AC792" i="21"/>
  <c r="AD792" i="21"/>
  <c r="AE792" i="21"/>
  <c r="AF792" i="21"/>
  <c r="AG792" i="21"/>
  <c r="AH792" i="21"/>
  <c r="AI792" i="21"/>
  <c r="AJ792" i="21"/>
  <c r="E793" i="21"/>
  <c r="F793" i="21"/>
  <c r="G793" i="21"/>
  <c r="H793" i="21"/>
  <c r="I793" i="21"/>
  <c r="J793" i="21"/>
  <c r="K793" i="21"/>
  <c r="L793" i="21"/>
  <c r="M793" i="21"/>
  <c r="N793" i="21"/>
  <c r="O793" i="21"/>
  <c r="P793" i="21"/>
  <c r="Q793" i="21"/>
  <c r="R793" i="21"/>
  <c r="S793" i="21"/>
  <c r="T793" i="21"/>
  <c r="U793" i="21"/>
  <c r="V793" i="21"/>
  <c r="W793" i="21"/>
  <c r="X793" i="21"/>
  <c r="Y793" i="21"/>
  <c r="Z793" i="21"/>
  <c r="AA793" i="21"/>
  <c r="AB793" i="21"/>
  <c r="AC793" i="21"/>
  <c r="AD793" i="21"/>
  <c r="AE793" i="21"/>
  <c r="AF793" i="21"/>
  <c r="AG793" i="21"/>
  <c r="AH793" i="21"/>
  <c r="AI793" i="21"/>
  <c r="AJ793" i="21"/>
  <c r="E794" i="21"/>
  <c r="F794" i="21"/>
  <c r="G794" i="21"/>
  <c r="H794" i="21"/>
  <c r="I794" i="21"/>
  <c r="J794" i="21"/>
  <c r="K794" i="21"/>
  <c r="L794" i="21"/>
  <c r="M794" i="21"/>
  <c r="N794" i="21"/>
  <c r="O794" i="21"/>
  <c r="P794" i="21"/>
  <c r="Q794" i="21"/>
  <c r="R794" i="21"/>
  <c r="S794" i="21"/>
  <c r="T794" i="21"/>
  <c r="U794" i="21"/>
  <c r="V794" i="21"/>
  <c r="W794" i="21"/>
  <c r="X794" i="21"/>
  <c r="Y794" i="21"/>
  <c r="Z794" i="21"/>
  <c r="AA794" i="21"/>
  <c r="AB794" i="21"/>
  <c r="AC794" i="21"/>
  <c r="AD794" i="21"/>
  <c r="AE794" i="21"/>
  <c r="AF794" i="21"/>
  <c r="AG794" i="21"/>
  <c r="AH794" i="21"/>
  <c r="AI794" i="21"/>
  <c r="AJ794" i="21"/>
  <c r="E795" i="21"/>
  <c r="F795" i="21"/>
  <c r="G795" i="21"/>
  <c r="H795" i="21"/>
  <c r="I795" i="21"/>
  <c r="J795" i="21"/>
  <c r="K795" i="21"/>
  <c r="L795" i="21"/>
  <c r="M795" i="21"/>
  <c r="N795" i="21"/>
  <c r="O795" i="21"/>
  <c r="P795" i="21"/>
  <c r="Q795" i="21"/>
  <c r="R795" i="21"/>
  <c r="S795" i="21"/>
  <c r="T795" i="21"/>
  <c r="U795" i="21"/>
  <c r="V795" i="21"/>
  <c r="W795" i="21"/>
  <c r="X795" i="21"/>
  <c r="Y795" i="21"/>
  <c r="Z795" i="21"/>
  <c r="AA795" i="21"/>
  <c r="AB795" i="21"/>
  <c r="AC795" i="21"/>
  <c r="AD795" i="21"/>
  <c r="AE795" i="21"/>
  <c r="AF795" i="21"/>
  <c r="AG795" i="21"/>
  <c r="AH795" i="21"/>
  <c r="AI795" i="21"/>
  <c r="AJ795" i="21"/>
  <c r="E796" i="21"/>
  <c r="F796" i="21"/>
  <c r="G796" i="21"/>
  <c r="H796" i="21"/>
  <c r="I796" i="21"/>
  <c r="J796" i="21"/>
  <c r="K796" i="21"/>
  <c r="L796" i="21"/>
  <c r="M796" i="21"/>
  <c r="N796" i="21"/>
  <c r="O796" i="21"/>
  <c r="P796" i="21"/>
  <c r="Q796" i="21"/>
  <c r="R796" i="21"/>
  <c r="S796" i="21"/>
  <c r="T796" i="21"/>
  <c r="U796" i="21"/>
  <c r="V796" i="21"/>
  <c r="W796" i="21"/>
  <c r="X796" i="21"/>
  <c r="Y796" i="21"/>
  <c r="Z796" i="21"/>
  <c r="AA796" i="21"/>
  <c r="AB796" i="21"/>
  <c r="AC796" i="21"/>
  <c r="AD796" i="21"/>
  <c r="AE796" i="21"/>
  <c r="AF796" i="21"/>
  <c r="AG796" i="21"/>
  <c r="AH796" i="21"/>
  <c r="AI796" i="21"/>
  <c r="AJ796" i="21"/>
  <c r="E797" i="21"/>
  <c r="F797" i="21"/>
  <c r="G797" i="21"/>
  <c r="H797" i="21"/>
  <c r="I797" i="21"/>
  <c r="J797" i="21"/>
  <c r="K797" i="21"/>
  <c r="L797" i="21"/>
  <c r="M797" i="21"/>
  <c r="N797" i="21"/>
  <c r="O797" i="21"/>
  <c r="P797" i="21"/>
  <c r="Q797" i="21"/>
  <c r="R797" i="21"/>
  <c r="S797" i="21"/>
  <c r="T797" i="21"/>
  <c r="U797" i="21"/>
  <c r="V797" i="21"/>
  <c r="W797" i="21"/>
  <c r="X797" i="21"/>
  <c r="Y797" i="21"/>
  <c r="Z797" i="21"/>
  <c r="AA797" i="21"/>
  <c r="AB797" i="21"/>
  <c r="AC797" i="21"/>
  <c r="AD797" i="21"/>
  <c r="AE797" i="21"/>
  <c r="AF797" i="21"/>
  <c r="AG797" i="21"/>
  <c r="AH797" i="21"/>
  <c r="AI797" i="21"/>
  <c r="AJ797" i="21"/>
  <c r="E798" i="21"/>
  <c r="F798" i="21"/>
  <c r="G798" i="21"/>
  <c r="H798" i="21"/>
  <c r="I798" i="21"/>
  <c r="J798" i="21"/>
  <c r="K798" i="21"/>
  <c r="L798" i="21"/>
  <c r="M798" i="21"/>
  <c r="N798" i="21"/>
  <c r="O798" i="21"/>
  <c r="P798" i="21"/>
  <c r="Q798" i="21"/>
  <c r="R798" i="21"/>
  <c r="S798" i="21"/>
  <c r="T798" i="21"/>
  <c r="U798" i="21"/>
  <c r="V798" i="21"/>
  <c r="W798" i="21"/>
  <c r="X798" i="21"/>
  <c r="Y798" i="21"/>
  <c r="Z798" i="21"/>
  <c r="AA798" i="21"/>
  <c r="AB798" i="21"/>
  <c r="AC798" i="21"/>
  <c r="AD798" i="21"/>
  <c r="AE798" i="21"/>
  <c r="AF798" i="21"/>
  <c r="AG798" i="21"/>
  <c r="AH798" i="21"/>
  <c r="AI798" i="21"/>
  <c r="AJ798" i="21"/>
  <c r="D745" i="21"/>
  <c r="D746" i="21"/>
  <c r="D747" i="21"/>
  <c r="D748" i="21"/>
  <c r="D749" i="21"/>
  <c r="D750" i="21"/>
  <c r="D751" i="21"/>
  <c r="D752" i="21"/>
  <c r="D753" i="21"/>
  <c r="D754" i="21"/>
  <c r="D755" i="21"/>
  <c r="D756" i="21"/>
  <c r="D757" i="21"/>
  <c r="D758" i="21"/>
  <c r="D759" i="21"/>
  <c r="D760" i="21"/>
  <c r="D761" i="21"/>
  <c r="D762" i="21"/>
  <c r="D763" i="21"/>
  <c r="D764" i="21"/>
  <c r="D765" i="21"/>
  <c r="D766" i="21"/>
  <c r="D767" i="21"/>
  <c r="D768" i="21"/>
  <c r="D769" i="21"/>
  <c r="D770" i="21"/>
  <c r="D771" i="21"/>
  <c r="D772" i="21"/>
  <c r="D773" i="21"/>
  <c r="D774" i="21"/>
  <c r="D775" i="21"/>
  <c r="D776" i="21"/>
  <c r="D777" i="21"/>
  <c r="D778" i="21"/>
  <c r="D779" i="21"/>
  <c r="D780" i="21"/>
  <c r="D781" i="21"/>
  <c r="D782" i="21"/>
  <c r="D783" i="21"/>
  <c r="D784" i="21"/>
  <c r="D785" i="21"/>
  <c r="D786" i="21"/>
  <c r="D787" i="21"/>
  <c r="D788" i="21"/>
  <c r="D789" i="21"/>
  <c r="D790" i="21"/>
  <c r="D791" i="21"/>
  <c r="D792" i="21"/>
  <c r="D793" i="21"/>
  <c r="D794" i="21"/>
  <c r="D795" i="21"/>
  <c r="D796" i="21"/>
  <c r="D797" i="21"/>
  <c r="D798" i="21"/>
  <c r="D744" i="21"/>
  <c r="AH685" i="21"/>
  <c r="AI685" i="21"/>
  <c r="AJ685" i="21"/>
  <c r="AH686" i="21"/>
  <c r="AI686" i="21"/>
  <c r="AJ686" i="21"/>
  <c r="AH687" i="21"/>
  <c r="AI687" i="21"/>
  <c r="AJ687" i="21"/>
  <c r="AH688" i="21"/>
  <c r="AI688" i="21"/>
  <c r="AJ688" i="21"/>
  <c r="AH689" i="21"/>
  <c r="AI689" i="21"/>
  <c r="AJ689" i="21"/>
  <c r="AH690" i="21"/>
  <c r="AI690" i="21"/>
  <c r="AJ690" i="21"/>
  <c r="AH691" i="21"/>
  <c r="AI691" i="21"/>
  <c r="AJ691" i="21"/>
  <c r="AH692" i="21"/>
  <c r="AI692" i="21"/>
  <c r="AJ692" i="21"/>
  <c r="AH693" i="21"/>
  <c r="AI693" i="21"/>
  <c r="AJ693" i="21"/>
  <c r="AH694" i="21"/>
  <c r="AI694" i="21"/>
  <c r="AJ694" i="21"/>
  <c r="AH695" i="21"/>
  <c r="AI695" i="21"/>
  <c r="AJ695" i="21"/>
  <c r="AH696" i="21"/>
  <c r="AI696" i="21"/>
  <c r="AJ696" i="21"/>
  <c r="AH697" i="21"/>
  <c r="AI697" i="21"/>
  <c r="AJ697" i="21"/>
  <c r="AH698" i="21"/>
  <c r="AI698" i="21"/>
  <c r="AJ698" i="21"/>
  <c r="AH699" i="21"/>
  <c r="AI699" i="21"/>
  <c r="AJ699" i="21"/>
  <c r="AH700" i="21"/>
  <c r="AI700" i="21"/>
  <c r="AJ700" i="21"/>
  <c r="AH701" i="21"/>
  <c r="AI701" i="21"/>
  <c r="AJ701" i="21"/>
  <c r="AH702" i="21"/>
  <c r="AI702" i="21"/>
  <c r="AJ702" i="21"/>
  <c r="AH703" i="21"/>
  <c r="AI703" i="21"/>
  <c r="AJ703" i="21"/>
  <c r="AH704" i="21"/>
  <c r="AI704" i="21"/>
  <c r="AJ704" i="21"/>
  <c r="AH705" i="21"/>
  <c r="AI705" i="21"/>
  <c r="AJ705" i="21"/>
  <c r="AH706" i="21"/>
  <c r="AI706" i="21"/>
  <c r="AJ706" i="21"/>
  <c r="AH707" i="21"/>
  <c r="AI707" i="21"/>
  <c r="AJ707" i="21"/>
  <c r="AH708" i="21"/>
  <c r="AI708" i="21"/>
  <c r="AJ708" i="21"/>
  <c r="AH709" i="21"/>
  <c r="AI709" i="21"/>
  <c r="AJ709" i="21"/>
  <c r="AH710" i="21"/>
  <c r="AI710" i="21"/>
  <c r="AJ710" i="21"/>
  <c r="AH711" i="21"/>
  <c r="AI711" i="21"/>
  <c r="AJ711" i="21"/>
  <c r="AH712" i="21"/>
  <c r="AI712" i="21"/>
  <c r="AJ712" i="21"/>
  <c r="AH713" i="21"/>
  <c r="AI713" i="21"/>
  <c r="AJ713" i="21"/>
  <c r="AH714" i="21"/>
  <c r="AI714" i="21"/>
  <c r="AJ714" i="21"/>
  <c r="AH715" i="21"/>
  <c r="AI715" i="21"/>
  <c r="AJ715" i="21"/>
  <c r="AH716" i="21"/>
  <c r="AI716" i="21"/>
  <c r="AJ716" i="21"/>
  <c r="AH717" i="21"/>
  <c r="AI717" i="21"/>
  <c r="AJ717" i="21"/>
  <c r="AH718" i="21"/>
  <c r="AI718" i="21"/>
  <c r="AJ718" i="21"/>
  <c r="AH719" i="21"/>
  <c r="AI719" i="21"/>
  <c r="AJ719" i="21"/>
  <c r="AH720" i="21"/>
  <c r="AI720" i="21"/>
  <c r="AJ720" i="21"/>
  <c r="AH721" i="21"/>
  <c r="AI721" i="21"/>
  <c r="AJ721" i="21"/>
  <c r="AH722" i="21"/>
  <c r="AI722" i="21"/>
  <c r="AJ722" i="21"/>
  <c r="AH723" i="21"/>
  <c r="AI723" i="21"/>
  <c r="AJ723" i="21"/>
  <c r="AH724" i="21"/>
  <c r="AI724" i="21"/>
  <c r="AJ724" i="21"/>
  <c r="AH725" i="21"/>
  <c r="AI725" i="21"/>
  <c r="AJ725" i="21"/>
  <c r="AH726" i="21"/>
  <c r="AI726" i="21"/>
  <c r="AJ726" i="21"/>
  <c r="AH727" i="21"/>
  <c r="AI727" i="21"/>
  <c r="AJ727" i="21"/>
  <c r="AH728" i="21"/>
  <c r="AI728" i="21"/>
  <c r="AJ728" i="21"/>
  <c r="AH729" i="21"/>
  <c r="AI729" i="21"/>
  <c r="AJ729" i="21"/>
  <c r="AH730" i="21"/>
  <c r="AI730" i="21"/>
  <c r="AJ730" i="21"/>
  <c r="AH731" i="21"/>
  <c r="AI731" i="21"/>
  <c r="AJ731" i="21"/>
  <c r="AH732" i="21"/>
  <c r="AI732" i="21"/>
  <c r="AJ732" i="21"/>
  <c r="AH733" i="21"/>
  <c r="AI733" i="21"/>
  <c r="AJ733" i="21"/>
  <c r="AH734" i="21"/>
  <c r="AI734" i="21"/>
  <c r="AJ734" i="21"/>
  <c r="AH735" i="21"/>
  <c r="AI735" i="21"/>
  <c r="AJ735" i="21"/>
  <c r="AH736" i="21"/>
  <c r="AI736" i="21"/>
  <c r="AJ736" i="21"/>
  <c r="AH737" i="21"/>
  <c r="AI737" i="21"/>
  <c r="AJ737" i="21"/>
  <c r="AH738" i="21"/>
  <c r="AI738" i="21"/>
  <c r="AJ738" i="21"/>
  <c r="AH739" i="21"/>
  <c r="AI739" i="21"/>
  <c r="AJ739" i="21"/>
  <c r="E685" i="21"/>
  <c r="F685" i="21"/>
  <c r="G685" i="21"/>
  <c r="H685" i="21"/>
  <c r="I685" i="21"/>
  <c r="J685" i="21"/>
  <c r="K685" i="21"/>
  <c r="L685" i="21"/>
  <c r="M685" i="21"/>
  <c r="N685" i="21"/>
  <c r="O685" i="21"/>
  <c r="P685" i="21"/>
  <c r="Q685" i="21"/>
  <c r="R685" i="21"/>
  <c r="S685" i="21"/>
  <c r="T685" i="21"/>
  <c r="U685" i="21"/>
  <c r="V685" i="21"/>
  <c r="W685" i="21"/>
  <c r="X685" i="21"/>
  <c r="Y685" i="21"/>
  <c r="Z685" i="21"/>
  <c r="AA685" i="21"/>
  <c r="AB685" i="21"/>
  <c r="AC685" i="21"/>
  <c r="AD685" i="21"/>
  <c r="AE685" i="21"/>
  <c r="AF685" i="21"/>
  <c r="AG685" i="21"/>
  <c r="E686" i="21"/>
  <c r="F686" i="21"/>
  <c r="G686" i="21"/>
  <c r="H686" i="21"/>
  <c r="I686" i="21"/>
  <c r="J686" i="21"/>
  <c r="K686" i="21"/>
  <c r="L686" i="21"/>
  <c r="M686" i="21"/>
  <c r="N686" i="21"/>
  <c r="O686" i="21"/>
  <c r="P686" i="21"/>
  <c r="Q686" i="21"/>
  <c r="R686" i="21"/>
  <c r="S686" i="21"/>
  <c r="T686" i="21"/>
  <c r="U686" i="21"/>
  <c r="V686" i="21"/>
  <c r="W686" i="21"/>
  <c r="X686" i="21"/>
  <c r="Y686" i="21"/>
  <c r="Z686" i="21"/>
  <c r="AA686" i="21"/>
  <c r="AB686" i="21"/>
  <c r="AC686" i="21"/>
  <c r="AD686" i="21"/>
  <c r="AE686" i="21"/>
  <c r="AF686" i="21"/>
  <c r="AG686" i="21"/>
  <c r="E687" i="21"/>
  <c r="F687" i="21"/>
  <c r="G687" i="21"/>
  <c r="H687" i="21"/>
  <c r="I687" i="21"/>
  <c r="J687" i="21"/>
  <c r="K687" i="21"/>
  <c r="L687" i="21"/>
  <c r="M687" i="21"/>
  <c r="N687" i="21"/>
  <c r="O687" i="21"/>
  <c r="P687" i="21"/>
  <c r="Q687" i="21"/>
  <c r="R687" i="21"/>
  <c r="S687" i="21"/>
  <c r="T687" i="21"/>
  <c r="U687" i="21"/>
  <c r="V687" i="21"/>
  <c r="W687" i="21"/>
  <c r="X687" i="21"/>
  <c r="Y687" i="21"/>
  <c r="Z687" i="21"/>
  <c r="AA687" i="21"/>
  <c r="AB687" i="21"/>
  <c r="AC687" i="21"/>
  <c r="AD687" i="21"/>
  <c r="AE687" i="21"/>
  <c r="AF687" i="21"/>
  <c r="AG687" i="21"/>
  <c r="E688" i="21"/>
  <c r="F688" i="21"/>
  <c r="G688" i="21"/>
  <c r="H688" i="21"/>
  <c r="I688" i="21"/>
  <c r="J688" i="21"/>
  <c r="K688" i="21"/>
  <c r="L688" i="21"/>
  <c r="M688" i="21"/>
  <c r="N688" i="21"/>
  <c r="O688" i="21"/>
  <c r="P688" i="21"/>
  <c r="Q688" i="21"/>
  <c r="R688" i="21"/>
  <c r="S688" i="21"/>
  <c r="T688" i="21"/>
  <c r="U688" i="21"/>
  <c r="V688" i="21"/>
  <c r="W688" i="21"/>
  <c r="X688" i="21"/>
  <c r="Y688" i="21"/>
  <c r="Z688" i="21"/>
  <c r="AA688" i="21"/>
  <c r="AB688" i="21"/>
  <c r="AC688" i="21"/>
  <c r="AD688" i="21"/>
  <c r="AE688" i="21"/>
  <c r="AF688" i="21"/>
  <c r="AG688" i="21"/>
  <c r="E689" i="21"/>
  <c r="F689" i="21"/>
  <c r="G689" i="21"/>
  <c r="H689" i="21"/>
  <c r="I689" i="21"/>
  <c r="J689" i="21"/>
  <c r="K689" i="21"/>
  <c r="L689" i="21"/>
  <c r="M689" i="21"/>
  <c r="N689" i="21"/>
  <c r="O689" i="21"/>
  <c r="P689" i="21"/>
  <c r="Q689" i="21"/>
  <c r="R689" i="21"/>
  <c r="S689" i="21"/>
  <c r="T689" i="21"/>
  <c r="U689" i="21"/>
  <c r="V689" i="21"/>
  <c r="W689" i="21"/>
  <c r="X689" i="21"/>
  <c r="Y689" i="21"/>
  <c r="Z689" i="21"/>
  <c r="AA689" i="21"/>
  <c r="AB689" i="21"/>
  <c r="AC689" i="21"/>
  <c r="AD689" i="21"/>
  <c r="AE689" i="21"/>
  <c r="AF689" i="21"/>
  <c r="AG689" i="21"/>
  <c r="E690" i="21"/>
  <c r="F690" i="21"/>
  <c r="G690" i="21"/>
  <c r="H690" i="21"/>
  <c r="I690" i="21"/>
  <c r="J690" i="21"/>
  <c r="K690" i="21"/>
  <c r="L690" i="21"/>
  <c r="M690" i="21"/>
  <c r="N690" i="21"/>
  <c r="O690" i="21"/>
  <c r="P690" i="21"/>
  <c r="Q690" i="21"/>
  <c r="R690" i="21"/>
  <c r="S690" i="21"/>
  <c r="T690" i="21"/>
  <c r="U690" i="21"/>
  <c r="V690" i="21"/>
  <c r="W690" i="21"/>
  <c r="X690" i="21"/>
  <c r="Y690" i="21"/>
  <c r="Z690" i="21"/>
  <c r="AA690" i="21"/>
  <c r="AB690" i="21"/>
  <c r="AC690" i="21"/>
  <c r="AD690" i="21"/>
  <c r="AE690" i="21"/>
  <c r="AF690" i="21"/>
  <c r="AG690" i="21"/>
  <c r="E691" i="21"/>
  <c r="F691" i="21"/>
  <c r="G691" i="21"/>
  <c r="H691" i="21"/>
  <c r="I691" i="21"/>
  <c r="J691" i="21"/>
  <c r="K691" i="21"/>
  <c r="L691" i="21"/>
  <c r="M691" i="21"/>
  <c r="N691" i="21"/>
  <c r="O691" i="21"/>
  <c r="P691" i="21"/>
  <c r="Q691" i="21"/>
  <c r="R691" i="21"/>
  <c r="S691" i="21"/>
  <c r="T691" i="21"/>
  <c r="U691" i="21"/>
  <c r="V691" i="21"/>
  <c r="W691" i="21"/>
  <c r="X691" i="21"/>
  <c r="Y691" i="21"/>
  <c r="Z691" i="21"/>
  <c r="AA691" i="21"/>
  <c r="AB691" i="21"/>
  <c r="AC691" i="21"/>
  <c r="AD691" i="21"/>
  <c r="AE691" i="21"/>
  <c r="AF691" i="21"/>
  <c r="AG691" i="21"/>
  <c r="E692" i="21"/>
  <c r="F692" i="21"/>
  <c r="G692" i="21"/>
  <c r="H692" i="21"/>
  <c r="I692" i="21"/>
  <c r="J692" i="21"/>
  <c r="K692" i="21"/>
  <c r="L692" i="21"/>
  <c r="M692" i="21"/>
  <c r="N692" i="21"/>
  <c r="O692" i="21"/>
  <c r="P692" i="21"/>
  <c r="Q692" i="21"/>
  <c r="R692" i="21"/>
  <c r="S692" i="21"/>
  <c r="T692" i="21"/>
  <c r="U692" i="21"/>
  <c r="V692" i="21"/>
  <c r="W692" i="21"/>
  <c r="X692" i="21"/>
  <c r="Y692" i="21"/>
  <c r="Z692" i="21"/>
  <c r="AA692" i="21"/>
  <c r="AB692" i="21"/>
  <c r="AC692" i="21"/>
  <c r="AD692" i="21"/>
  <c r="AE692" i="21"/>
  <c r="AF692" i="21"/>
  <c r="AG692" i="21"/>
  <c r="E693" i="21"/>
  <c r="F693" i="21"/>
  <c r="G693" i="21"/>
  <c r="H693" i="21"/>
  <c r="I693" i="21"/>
  <c r="J693" i="21"/>
  <c r="K693" i="21"/>
  <c r="L693" i="21"/>
  <c r="M693" i="21"/>
  <c r="N693" i="21"/>
  <c r="O693" i="21"/>
  <c r="P693" i="21"/>
  <c r="Q693" i="21"/>
  <c r="R693" i="21"/>
  <c r="S693" i="21"/>
  <c r="T693" i="21"/>
  <c r="U693" i="21"/>
  <c r="V693" i="21"/>
  <c r="W693" i="21"/>
  <c r="X693" i="21"/>
  <c r="Y693" i="21"/>
  <c r="Z693" i="21"/>
  <c r="AA693" i="21"/>
  <c r="AB693" i="21"/>
  <c r="AC693" i="21"/>
  <c r="AD693" i="21"/>
  <c r="AE693" i="21"/>
  <c r="AF693" i="21"/>
  <c r="AG693" i="21"/>
  <c r="E694" i="21"/>
  <c r="F694" i="21"/>
  <c r="G694" i="21"/>
  <c r="H694" i="21"/>
  <c r="I694" i="21"/>
  <c r="J694" i="21"/>
  <c r="K694" i="21"/>
  <c r="L694" i="21"/>
  <c r="M694" i="21"/>
  <c r="N694" i="21"/>
  <c r="O694" i="21"/>
  <c r="P694" i="21"/>
  <c r="Q694" i="21"/>
  <c r="R694" i="21"/>
  <c r="S694" i="21"/>
  <c r="T694" i="21"/>
  <c r="U694" i="21"/>
  <c r="V694" i="21"/>
  <c r="W694" i="21"/>
  <c r="X694" i="21"/>
  <c r="Y694" i="21"/>
  <c r="Z694" i="21"/>
  <c r="AA694" i="21"/>
  <c r="AB694" i="21"/>
  <c r="AC694" i="21"/>
  <c r="AD694" i="21"/>
  <c r="AE694" i="21"/>
  <c r="AF694" i="21"/>
  <c r="AG694" i="21"/>
  <c r="E695" i="21"/>
  <c r="F695" i="21"/>
  <c r="G695" i="21"/>
  <c r="H695" i="21"/>
  <c r="I695" i="21"/>
  <c r="J695" i="21"/>
  <c r="K695" i="21"/>
  <c r="L695" i="21"/>
  <c r="M695" i="21"/>
  <c r="N695" i="21"/>
  <c r="O695" i="21"/>
  <c r="P695" i="21"/>
  <c r="Q695" i="21"/>
  <c r="R695" i="21"/>
  <c r="S695" i="21"/>
  <c r="T695" i="21"/>
  <c r="U695" i="21"/>
  <c r="V695" i="21"/>
  <c r="W695" i="21"/>
  <c r="X695" i="21"/>
  <c r="Y695" i="21"/>
  <c r="Z695" i="21"/>
  <c r="AA695" i="21"/>
  <c r="AB695" i="21"/>
  <c r="AC695" i="21"/>
  <c r="AD695" i="21"/>
  <c r="AE695" i="21"/>
  <c r="AF695" i="21"/>
  <c r="AG695" i="21"/>
  <c r="E696" i="21"/>
  <c r="F696" i="21"/>
  <c r="G696" i="21"/>
  <c r="H696" i="21"/>
  <c r="I696" i="21"/>
  <c r="J696" i="21"/>
  <c r="K696" i="21"/>
  <c r="L696" i="21"/>
  <c r="M696" i="21"/>
  <c r="N696" i="21"/>
  <c r="O696" i="21"/>
  <c r="P696" i="21"/>
  <c r="Q696" i="21"/>
  <c r="R696" i="21"/>
  <c r="S696" i="21"/>
  <c r="T696" i="21"/>
  <c r="U696" i="21"/>
  <c r="V696" i="21"/>
  <c r="W696" i="21"/>
  <c r="X696" i="21"/>
  <c r="Y696" i="21"/>
  <c r="Z696" i="21"/>
  <c r="AA696" i="21"/>
  <c r="AB696" i="21"/>
  <c r="AC696" i="21"/>
  <c r="AD696" i="21"/>
  <c r="AE696" i="21"/>
  <c r="AF696" i="21"/>
  <c r="AG696" i="21"/>
  <c r="E697" i="21"/>
  <c r="F697" i="21"/>
  <c r="G697" i="21"/>
  <c r="H697" i="21"/>
  <c r="I697" i="21"/>
  <c r="J697" i="21"/>
  <c r="K697" i="21"/>
  <c r="L697" i="21"/>
  <c r="M697" i="21"/>
  <c r="N697" i="21"/>
  <c r="O697" i="21"/>
  <c r="P697" i="21"/>
  <c r="Q697" i="21"/>
  <c r="R697" i="21"/>
  <c r="S697" i="21"/>
  <c r="T697" i="21"/>
  <c r="U697" i="21"/>
  <c r="V697" i="21"/>
  <c r="W697" i="21"/>
  <c r="X697" i="21"/>
  <c r="Y697" i="21"/>
  <c r="Z697" i="21"/>
  <c r="AA697" i="21"/>
  <c r="AB697" i="21"/>
  <c r="AC697" i="21"/>
  <c r="AD697" i="21"/>
  <c r="AE697" i="21"/>
  <c r="AF697" i="21"/>
  <c r="AG697" i="21"/>
  <c r="E698" i="21"/>
  <c r="F698" i="21"/>
  <c r="G698" i="21"/>
  <c r="H698" i="21"/>
  <c r="I698" i="21"/>
  <c r="J698" i="21"/>
  <c r="K698" i="21"/>
  <c r="L698" i="21"/>
  <c r="M698" i="21"/>
  <c r="N698" i="21"/>
  <c r="O698" i="21"/>
  <c r="P698" i="21"/>
  <c r="Q698" i="21"/>
  <c r="R698" i="21"/>
  <c r="S698" i="21"/>
  <c r="T698" i="21"/>
  <c r="U698" i="21"/>
  <c r="V698" i="21"/>
  <c r="W698" i="21"/>
  <c r="X698" i="21"/>
  <c r="Y698" i="21"/>
  <c r="Z698" i="21"/>
  <c r="AA698" i="21"/>
  <c r="AB698" i="21"/>
  <c r="AC698" i="21"/>
  <c r="AD698" i="21"/>
  <c r="AE698" i="21"/>
  <c r="AF698" i="21"/>
  <c r="AG698" i="21"/>
  <c r="E699" i="21"/>
  <c r="F699" i="21"/>
  <c r="G699" i="21"/>
  <c r="H699" i="21"/>
  <c r="I699" i="21"/>
  <c r="J699" i="21"/>
  <c r="K699" i="21"/>
  <c r="L699" i="21"/>
  <c r="M699" i="21"/>
  <c r="N699" i="21"/>
  <c r="O699" i="21"/>
  <c r="P699" i="21"/>
  <c r="Q699" i="21"/>
  <c r="R699" i="21"/>
  <c r="S699" i="21"/>
  <c r="T699" i="21"/>
  <c r="U699" i="21"/>
  <c r="V699" i="21"/>
  <c r="W699" i="21"/>
  <c r="X699" i="21"/>
  <c r="Y699" i="21"/>
  <c r="Z699" i="21"/>
  <c r="AA699" i="21"/>
  <c r="AB699" i="21"/>
  <c r="AC699" i="21"/>
  <c r="AD699" i="21"/>
  <c r="AE699" i="21"/>
  <c r="AF699" i="21"/>
  <c r="AG699" i="21"/>
  <c r="E700" i="21"/>
  <c r="F700" i="21"/>
  <c r="G700" i="21"/>
  <c r="H700" i="21"/>
  <c r="I700" i="21"/>
  <c r="J700" i="21"/>
  <c r="K700" i="21"/>
  <c r="L700" i="21"/>
  <c r="M700" i="21"/>
  <c r="N700" i="21"/>
  <c r="O700" i="21"/>
  <c r="P700" i="21"/>
  <c r="Q700" i="21"/>
  <c r="R700" i="21"/>
  <c r="S700" i="21"/>
  <c r="T700" i="21"/>
  <c r="U700" i="21"/>
  <c r="V700" i="21"/>
  <c r="W700" i="21"/>
  <c r="X700" i="21"/>
  <c r="Y700" i="21"/>
  <c r="Z700" i="21"/>
  <c r="AA700" i="21"/>
  <c r="AB700" i="21"/>
  <c r="AC700" i="21"/>
  <c r="AD700" i="21"/>
  <c r="AE700" i="21"/>
  <c r="AF700" i="21"/>
  <c r="AG700" i="21"/>
  <c r="E701" i="21"/>
  <c r="F701" i="21"/>
  <c r="G701" i="21"/>
  <c r="H701" i="21"/>
  <c r="I701" i="21"/>
  <c r="J701" i="21"/>
  <c r="K701" i="21"/>
  <c r="L701" i="21"/>
  <c r="M701" i="21"/>
  <c r="N701" i="21"/>
  <c r="O701" i="21"/>
  <c r="P701" i="21"/>
  <c r="Q701" i="21"/>
  <c r="R701" i="21"/>
  <c r="S701" i="21"/>
  <c r="T701" i="21"/>
  <c r="U701" i="21"/>
  <c r="V701" i="21"/>
  <c r="W701" i="21"/>
  <c r="X701" i="21"/>
  <c r="Y701" i="21"/>
  <c r="Z701" i="21"/>
  <c r="AA701" i="21"/>
  <c r="AB701" i="21"/>
  <c r="AC701" i="21"/>
  <c r="AD701" i="21"/>
  <c r="AE701" i="21"/>
  <c r="AF701" i="21"/>
  <c r="AG701" i="21"/>
  <c r="E702" i="21"/>
  <c r="F702" i="21"/>
  <c r="G702" i="21"/>
  <c r="H702" i="21"/>
  <c r="I702" i="21"/>
  <c r="J702" i="21"/>
  <c r="K702" i="21"/>
  <c r="L702" i="21"/>
  <c r="M702" i="21"/>
  <c r="N702" i="21"/>
  <c r="O702" i="21"/>
  <c r="P702" i="21"/>
  <c r="Q702" i="21"/>
  <c r="R702" i="21"/>
  <c r="S702" i="21"/>
  <c r="T702" i="21"/>
  <c r="U702" i="21"/>
  <c r="V702" i="21"/>
  <c r="W702" i="21"/>
  <c r="X702" i="21"/>
  <c r="Y702" i="21"/>
  <c r="Z702" i="21"/>
  <c r="AA702" i="21"/>
  <c r="AB702" i="21"/>
  <c r="AC702" i="21"/>
  <c r="AD702" i="21"/>
  <c r="AE702" i="21"/>
  <c r="AF702" i="21"/>
  <c r="AG702" i="21"/>
  <c r="E703" i="21"/>
  <c r="F703" i="21"/>
  <c r="G703" i="21"/>
  <c r="H703" i="21"/>
  <c r="I703" i="21"/>
  <c r="J703" i="21"/>
  <c r="K703" i="21"/>
  <c r="L703" i="21"/>
  <c r="M703" i="21"/>
  <c r="N703" i="21"/>
  <c r="O703" i="21"/>
  <c r="P703" i="21"/>
  <c r="Q703" i="21"/>
  <c r="R703" i="21"/>
  <c r="S703" i="21"/>
  <c r="T703" i="21"/>
  <c r="U703" i="21"/>
  <c r="V703" i="21"/>
  <c r="W703" i="21"/>
  <c r="X703" i="21"/>
  <c r="Y703" i="21"/>
  <c r="Z703" i="21"/>
  <c r="AA703" i="21"/>
  <c r="AB703" i="21"/>
  <c r="AC703" i="21"/>
  <c r="AD703" i="21"/>
  <c r="AE703" i="21"/>
  <c r="AF703" i="21"/>
  <c r="AG703" i="21"/>
  <c r="E704" i="21"/>
  <c r="F704" i="21"/>
  <c r="G704" i="21"/>
  <c r="H704" i="21"/>
  <c r="I704" i="21"/>
  <c r="J704" i="21"/>
  <c r="K704" i="21"/>
  <c r="L704" i="21"/>
  <c r="M704" i="21"/>
  <c r="N704" i="21"/>
  <c r="O704" i="21"/>
  <c r="P704" i="21"/>
  <c r="Q704" i="21"/>
  <c r="R704" i="21"/>
  <c r="S704" i="21"/>
  <c r="T704" i="21"/>
  <c r="U704" i="21"/>
  <c r="V704" i="21"/>
  <c r="W704" i="21"/>
  <c r="X704" i="21"/>
  <c r="Y704" i="21"/>
  <c r="Z704" i="21"/>
  <c r="AA704" i="21"/>
  <c r="AB704" i="21"/>
  <c r="AC704" i="21"/>
  <c r="AD704" i="21"/>
  <c r="AE704" i="21"/>
  <c r="AF704" i="21"/>
  <c r="AG704" i="21"/>
  <c r="E705" i="21"/>
  <c r="F705" i="21"/>
  <c r="G705" i="21"/>
  <c r="H705" i="21"/>
  <c r="I705" i="21"/>
  <c r="J705" i="21"/>
  <c r="K705" i="21"/>
  <c r="L705" i="21"/>
  <c r="M705" i="21"/>
  <c r="N705" i="21"/>
  <c r="O705" i="21"/>
  <c r="P705" i="21"/>
  <c r="Q705" i="21"/>
  <c r="R705" i="21"/>
  <c r="S705" i="21"/>
  <c r="T705" i="21"/>
  <c r="U705" i="21"/>
  <c r="V705" i="21"/>
  <c r="W705" i="21"/>
  <c r="X705" i="21"/>
  <c r="Y705" i="21"/>
  <c r="Z705" i="21"/>
  <c r="AA705" i="21"/>
  <c r="AB705" i="21"/>
  <c r="AC705" i="21"/>
  <c r="AD705" i="21"/>
  <c r="AE705" i="21"/>
  <c r="AF705" i="21"/>
  <c r="AG705" i="21"/>
  <c r="E706" i="21"/>
  <c r="F706" i="21"/>
  <c r="G706" i="21"/>
  <c r="H706" i="21"/>
  <c r="I706" i="21"/>
  <c r="J706" i="21"/>
  <c r="K706" i="21"/>
  <c r="L706" i="21"/>
  <c r="M706" i="21"/>
  <c r="N706" i="21"/>
  <c r="O706" i="21"/>
  <c r="P706" i="21"/>
  <c r="Q706" i="21"/>
  <c r="R706" i="21"/>
  <c r="S706" i="21"/>
  <c r="T706" i="21"/>
  <c r="U706" i="21"/>
  <c r="V706" i="21"/>
  <c r="W706" i="21"/>
  <c r="X706" i="21"/>
  <c r="Y706" i="21"/>
  <c r="Z706" i="21"/>
  <c r="AA706" i="21"/>
  <c r="AB706" i="21"/>
  <c r="AC706" i="21"/>
  <c r="AD706" i="21"/>
  <c r="AE706" i="21"/>
  <c r="AF706" i="21"/>
  <c r="AG706" i="21"/>
  <c r="E707" i="21"/>
  <c r="F707" i="21"/>
  <c r="G707" i="21"/>
  <c r="H707" i="21"/>
  <c r="I707" i="21"/>
  <c r="J707" i="21"/>
  <c r="K707" i="21"/>
  <c r="L707" i="21"/>
  <c r="M707" i="21"/>
  <c r="N707" i="21"/>
  <c r="O707" i="21"/>
  <c r="P707" i="21"/>
  <c r="Q707" i="21"/>
  <c r="R707" i="21"/>
  <c r="S707" i="21"/>
  <c r="T707" i="21"/>
  <c r="U707" i="21"/>
  <c r="V707" i="21"/>
  <c r="W707" i="21"/>
  <c r="X707" i="21"/>
  <c r="Y707" i="21"/>
  <c r="Z707" i="21"/>
  <c r="AA707" i="21"/>
  <c r="AB707" i="21"/>
  <c r="AC707" i="21"/>
  <c r="AD707" i="21"/>
  <c r="AE707" i="21"/>
  <c r="AF707" i="21"/>
  <c r="AG707" i="21"/>
  <c r="E708" i="21"/>
  <c r="F708" i="21"/>
  <c r="G708" i="21"/>
  <c r="H708" i="21"/>
  <c r="I708" i="21"/>
  <c r="J708" i="21"/>
  <c r="K708" i="21"/>
  <c r="L708" i="21"/>
  <c r="M708" i="21"/>
  <c r="N708" i="21"/>
  <c r="O708" i="21"/>
  <c r="P708" i="21"/>
  <c r="Q708" i="21"/>
  <c r="R708" i="21"/>
  <c r="S708" i="21"/>
  <c r="T708" i="21"/>
  <c r="U708" i="21"/>
  <c r="V708" i="21"/>
  <c r="W708" i="21"/>
  <c r="X708" i="21"/>
  <c r="Y708" i="21"/>
  <c r="Z708" i="21"/>
  <c r="AA708" i="21"/>
  <c r="AB708" i="21"/>
  <c r="AC708" i="21"/>
  <c r="AD708" i="21"/>
  <c r="AE708" i="21"/>
  <c r="AF708" i="21"/>
  <c r="AG708" i="21"/>
  <c r="E709" i="21"/>
  <c r="F709" i="21"/>
  <c r="G709" i="21"/>
  <c r="H709" i="21"/>
  <c r="I709" i="21"/>
  <c r="J709" i="21"/>
  <c r="K709" i="21"/>
  <c r="L709" i="21"/>
  <c r="M709" i="21"/>
  <c r="N709" i="21"/>
  <c r="O709" i="21"/>
  <c r="P709" i="21"/>
  <c r="Q709" i="21"/>
  <c r="R709" i="21"/>
  <c r="S709" i="21"/>
  <c r="T709" i="21"/>
  <c r="U709" i="21"/>
  <c r="V709" i="21"/>
  <c r="W709" i="21"/>
  <c r="X709" i="21"/>
  <c r="Y709" i="21"/>
  <c r="Z709" i="21"/>
  <c r="AA709" i="21"/>
  <c r="AB709" i="21"/>
  <c r="AC709" i="21"/>
  <c r="AD709" i="21"/>
  <c r="AE709" i="21"/>
  <c r="AF709" i="21"/>
  <c r="AG709" i="21"/>
  <c r="E710" i="21"/>
  <c r="F710" i="21"/>
  <c r="G710" i="21"/>
  <c r="H710" i="21"/>
  <c r="I710" i="21"/>
  <c r="J710" i="21"/>
  <c r="K710" i="21"/>
  <c r="L710" i="21"/>
  <c r="M710" i="21"/>
  <c r="N710" i="21"/>
  <c r="O710" i="21"/>
  <c r="P710" i="21"/>
  <c r="Q710" i="21"/>
  <c r="R710" i="21"/>
  <c r="S710" i="21"/>
  <c r="T710" i="21"/>
  <c r="U710" i="21"/>
  <c r="V710" i="21"/>
  <c r="W710" i="21"/>
  <c r="X710" i="21"/>
  <c r="Y710" i="21"/>
  <c r="Z710" i="21"/>
  <c r="AA710" i="21"/>
  <c r="AB710" i="21"/>
  <c r="AC710" i="21"/>
  <c r="AD710" i="21"/>
  <c r="AE710" i="21"/>
  <c r="AF710" i="21"/>
  <c r="AG710" i="21"/>
  <c r="E711" i="21"/>
  <c r="F711" i="21"/>
  <c r="G711" i="21"/>
  <c r="H711" i="21"/>
  <c r="I711" i="21"/>
  <c r="J711" i="21"/>
  <c r="K711" i="21"/>
  <c r="L711" i="21"/>
  <c r="M711" i="21"/>
  <c r="N711" i="21"/>
  <c r="O711" i="21"/>
  <c r="P711" i="21"/>
  <c r="Q711" i="21"/>
  <c r="R711" i="21"/>
  <c r="S711" i="21"/>
  <c r="T711" i="21"/>
  <c r="U711" i="21"/>
  <c r="V711" i="21"/>
  <c r="W711" i="21"/>
  <c r="X711" i="21"/>
  <c r="Y711" i="21"/>
  <c r="Z711" i="21"/>
  <c r="AA711" i="21"/>
  <c r="AB711" i="21"/>
  <c r="AC711" i="21"/>
  <c r="AD711" i="21"/>
  <c r="AE711" i="21"/>
  <c r="AF711" i="21"/>
  <c r="AG711" i="21"/>
  <c r="E712" i="21"/>
  <c r="F712" i="21"/>
  <c r="G712" i="21"/>
  <c r="H712" i="21"/>
  <c r="I712" i="21"/>
  <c r="J712" i="21"/>
  <c r="K712" i="21"/>
  <c r="L712" i="21"/>
  <c r="M712" i="21"/>
  <c r="N712" i="21"/>
  <c r="O712" i="21"/>
  <c r="P712" i="21"/>
  <c r="Q712" i="21"/>
  <c r="R712" i="21"/>
  <c r="S712" i="21"/>
  <c r="T712" i="21"/>
  <c r="U712" i="21"/>
  <c r="V712" i="21"/>
  <c r="W712" i="21"/>
  <c r="X712" i="21"/>
  <c r="Y712" i="21"/>
  <c r="Z712" i="21"/>
  <c r="AA712" i="21"/>
  <c r="AB712" i="21"/>
  <c r="AC712" i="21"/>
  <c r="AD712" i="21"/>
  <c r="AE712" i="21"/>
  <c r="AF712" i="21"/>
  <c r="AG712" i="21"/>
  <c r="E713" i="21"/>
  <c r="F713" i="21"/>
  <c r="G713" i="21"/>
  <c r="H713" i="21"/>
  <c r="I713" i="21"/>
  <c r="J713" i="21"/>
  <c r="K713" i="21"/>
  <c r="L713" i="21"/>
  <c r="M713" i="21"/>
  <c r="N713" i="21"/>
  <c r="O713" i="21"/>
  <c r="P713" i="21"/>
  <c r="Q713" i="21"/>
  <c r="R713" i="21"/>
  <c r="S713" i="21"/>
  <c r="T713" i="21"/>
  <c r="U713" i="21"/>
  <c r="V713" i="21"/>
  <c r="W713" i="21"/>
  <c r="X713" i="21"/>
  <c r="Y713" i="21"/>
  <c r="Z713" i="21"/>
  <c r="AA713" i="21"/>
  <c r="AB713" i="21"/>
  <c r="AC713" i="21"/>
  <c r="AD713" i="21"/>
  <c r="AE713" i="21"/>
  <c r="AF713" i="21"/>
  <c r="AG713" i="21"/>
  <c r="E714" i="21"/>
  <c r="F714" i="21"/>
  <c r="G714" i="21"/>
  <c r="H714" i="21"/>
  <c r="I714" i="21"/>
  <c r="J714" i="21"/>
  <c r="K714" i="21"/>
  <c r="L714" i="21"/>
  <c r="M714" i="21"/>
  <c r="N714" i="21"/>
  <c r="O714" i="21"/>
  <c r="P714" i="21"/>
  <c r="Q714" i="21"/>
  <c r="R714" i="21"/>
  <c r="S714" i="21"/>
  <c r="T714" i="21"/>
  <c r="U714" i="21"/>
  <c r="V714" i="21"/>
  <c r="W714" i="21"/>
  <c r="X714" i="21"/>
  <c r="Y714" i="21"/>
  <c r="Z714" i="21"/>
  <c r="AA714" i="21"/>
  <c r="AB714" i="21"/>
  <c r="AC714" i="21"/>
  <c r="AD714" i="21"/>
  <c r="AE714" i="21"/>
  <c r="AF714" i="21"/>
  <c r="AG714" i="21"/>
  <c r="E715" i="21"/>
  <c r="F715" i="21"/>
  <c r="G715" i="21"/>
  <c r="H715" i="21"/>
  <c r="I715" i="21"/>
  <c r="J715" i="21"/>
  <c r="K715" i="21"/>
  <c r="L715" i="21"/>
  <c r="M715" i="21"/>
  <c r="N715" i="21"/>
  <c r="O715" i="21"/>
  <c r="P715" i="21"/>
  <c r="Q715" i="21"/>
  <c r="R715" i="21"/>
  <c r="S715" i="21"/>
  <c r="T715" i="21"/>
  <c r="U715" i="21"/>
  <c r="V715" i="21"/>
  <c r="W715" i="21"/>
  <c r="X715" i="21"/>
  <c r="Y715" i="21"/>
  <c r="Z715" i="21"/>
  <c r="AA715" i="21"/>
  <c r="AB715" i="21"/>
  <c r="AC715" i="21"/>
  <c r="AD715" i="21"/>
  <c r="AE715" i="21"/>
  <c r="AF715" i="21"/>
  <c r="AG715" i="21"/>
  <c r="E716" i="21"/>
  <c r="F716" i="21"/>
  <c r="G716" i="21"/>
  <c r="H716" i="21"/>
  <c r="I716" i="21"/>
  <c r="J716" i="21"/>
  <c r="K716" i="21"/>
  <c r="L716" i="21"/>
  <c r="M716" i="21"/>
  <c r="N716" i="21"/>
  <c r="O716" i="21"/>
  <c r="P716" i="21"/>
  <c r="Q716" i="21"/>
  <c r="R716" i="21"/>
  <c r="S716" i="21"/>
  <c r="T716" i="21"/>
  <c r="U716" i="21"/>
  <c r="V716" i="21"/>
  <c r="W716" i="21"/>
  <c r="X716" i="21"/>
  <c r="Y716" i="21"/>
  <c r="Z716" i="21"/>
  <c r="AA716" i="21"/>
  <c r="AB716" i="21"/>
  <c r="AC716" i="21"/>
  <c r="AD716" i="21"/>
  <c r="AE716" i="21"/>
  <c r="AF716" i="21"/>
  <c r="AG716" i="21"/>
  <c r="E717" i="21"/>
  <c r="F717" i="21"/>
  <c r="G717" i="21"/>
  <c r="H717" i="21"/>
  <c r="I717" i="21"/>
  <c r="J717" i="21"/>
  <c r="K717" i="21"/>
  <c r="L717" i="21"/>
  <c r="M717" i="21"/>
  <c r="N717" i="21"/>
  <c r="O717" i="21"/>
  <c r="P717" i="21"/>
  <c r="Q717" i="21"/>
  <c r="R717" i="21"/>
  <c r="S717" i="21"/>
  <c r="T717" i="21"/>
  <c r="U717" i="21"/>
  <c r="V717" i="21"/>
  <c r="W717" i="21"/>
  <c r="X717" i="21"/>
  <c r="Y717" i="21"/>
  <c r="Z717" i="21"/>
  <c r="AA717" i="21"/>
  <c r="AB717" i="21"/>
  <c r="AC717" i="21"/>
  <c r="AD717" i="21"/>
  <c r="AE717" i="21"/>
  <c r="AF717" i="21"/>
  <c r="AG717" i="21"/>
  <c r="E718" i="21"/>
  <c r="F718" i="21"/>
  <c r="G718" i="21"/>
  <c r="H718" i="21"/>
  <c r="I718" i="21"/>
  <c r="J718" i="21"/>
  <c r="K718" i="21"/>
  <c r="L718" i="21"/>
  <c r="M718" i="21"/>
  <c r="N718" i="21"/>
  <c r="O718" i="21"/>
  <c r="P718" i="21"/>
  <c r="Q718" i="21"/>
  <c r="R718" i="21"/>
  <c r="S718" i="21"/>
  <c r="T718" i="21"/>
  <c r="U718" i="21"/>
  <c r="V718" i="21"/>
  <c r="W718" i="21"/>
  <c r="X718" i="21"/>
  <c r="Y718" i="21"/>
  <c r="Z718" i="21"/>
  <c r="AA718" i="21"/>
  <c r="AB718" i="21"/>
  <c r="AC718" i="21"/>
  <c r="AD718" i="21"/>
  <c r="AE718" i="21"/>
  <c r="AF718" i="21"/>
  <c r="AG718" i="21"/>
  <c r="E719" i="21"/>
  <c r="F719" i="21"/>
  <c r="G719" i="21"/>
  <c r="H719" i="21"/>
  <c r="I719" i="21"/>
  <c r="J719" i="21"/>
  <c r="K719" i="21"/>
  <c r="L719" i="21"/>
  <c r="M719" i="21"/>
  <c r="N719" i="21"/>
  <c r="O719" i="21"/>
  <c r="P719" i="21"/>
  <c r="Q719" i="21"/>
  <c r="R719" i="21"/>
  <c r="S719" i="21"/>
  <c r="T719" i="21"/>
  <c r="U719" i="21"/>
  <c r="V719" i="21"/>
  <c r="W719" i="21"/>
  <c r="X719" i="21"/>
  <c r="Y719" i="21"/>
  <c r="Z719" i="21"/>
  <c r="AA719" i="21"/>
  <c r="AB719" i="21"/>
  <c r="AC719" i="21"/>
  <c r="AD719" i="21"/>
  <c r="AE719" i="21"/>
  <c r="AF719" i="21"/>
  <c r="AG719" i="21"/>
  <c r="E720" i="21"/>
  <c r="F720" i="21"/>
  <c r="G720" i="21"/>
  <c r="H720" i="21"/>
  <c r="I720" i="21"/>
  <c r="J720" i="21"/>
  <c r="K720" i="21"/>
  <c r="L720" i="21"/>
  <c r="M720" i="21"/>
  <c r="N720" i="21"/>
  <c r="O720" i="21"/>
  <c r="P720" i="21"/>
  <c r="Q720" i="21"/>
  <c r="R720" i="21"/>
  <c r="S720" i="21"/>
  <c r="T720" i="21"/>
  <c r="U720" i="21"/>
  <c r="V720" i="21"/>
  <c r="W720" i="21"/>
  <c r="X720" i="21"/>
  <c r="Y720" i="21"/>
  <c r="Z720" i="21"/>
  <c r="AA720" i="21"/>
  <c r="AB720" i="21"/>
  <c r="AC720" i="21"/>
  <c r="AD720" i="21"/>
  <c r="AE720" i="21"/>
  <c r="AF720" i="21"/>
  <c r="AG720" i="21"/>
  <c r="E721" i="21"/>
  <c r="F721" i="21"/>
  <c r="G721" i="21"/>
  <c r="H721" i="21"/>
  <c r="I721" i="21"/>
  <c r="J721" i="21"/>
  <c r="K721" i="21"/>
  <c r="L721" i="21"/>
  <c r="M721" i="21"/>
  <c r="N721" i="21"/>
  <c r="O721" i="21"/>
  <c r="P721" i="21"/>
  <c r="Q721" i="21"/>
  <c r="R721" i="21"/>
  <c r="S721" i="21"/>
  <c r="T721" i="21"/>
  <c r="U721" i="21"/>
  <c r="V721" i="21"/>
  <c r="W721" i="21"/>
  <c r="X721" i="21"/>
  <c r="Y721" i="21"/>
  <c r="Z721" i="21"/>
  <c r="AA721" i="21"/>
  <c r="AB721" i="21"/>
  <c r="AC721" i="21"/>
  <c r="AD721" i="21"/>
  <c r="AE721" i="21"/>
  <c r="AF721" i="21"/>
  <c r="AG721" i="21"/>
  <c r="E722" i="21"/>
  <c r="F722" i="21"/>
  <c r="G722" i="21"/>
  <c r="H722" i="21"/>
  <c r="I722" i="21"/>
  <c r="J722" i="21"/>
  <c r="K722" i="21"/>
  <c r="L722" i="21"/>
  <c r="M722" i="21"/>
  <c r="N722" i="21"/>
  <c r="O722" i="21"/>
  <c r="P722" i="21"/>
  <c r="Q722" i="21"/>
  <c r="R722" i="21"/>
  <c r="S722" i="21"/>
  <c r="T722" i="21"/>
  <c r="U722" i="21"/>
  <c r="V722" i="21"/>
  <c r="W722" i="21"/>
  <c r="X722" i="21"/>
  <c r="Y722" i="21"/>
  <c r="Z722" i="21"/>
  <c r="AA722" i="21"/>
  <c r="AB722" i="21"/>
  <c r="AC722" i="21"/>
  <c r="AD722" i="21"/>
  <c r="AE722" i="21"/>
  <c r="AF722" i="21"/>
  <c r="AG722" i="21"/>
  <c r="E723" i="21"/>
  <c r="F723" i="21"/>
  <c r="G723" i="21"/>
  <c r="H723" i="21"/>
  <c r="I723" i="21"/>
  <c r="J723" i="21"/>
  <c r="K723" i="21"/>
  <c r="L723" i="21"/>
  <c r="M723" i="21"/>
  <c r="N723" i="21"/>
  <c r="O723" i="21"/>
  <c r="P723" i="21"/>
  <c r="Q723" i="21"/>
  <c r="R723" i="21"/>
  <c r="S723" i="21"/>
  <c r="T723" i="21"/>
  <c r="U723" i="21"/>
  <c r="V723" i="21"/>
  <c r="W723" i="21"/>
  <c r="X723" i="21"/>
  <c r="Y723" i="21"/>
  <c r="Z723" i="21"/>
  <c r="AA723" i="21"/>
  <c r="AB723" i="21"/>
  <c r="AC723" i="21"/>
  <c r="AD723" i="21"/>
  <c r="AE723" i="21"/>
  <c r="AF723" i="21"/>
  <c r="AG723" i="21"/>
  <c r="E724" i="21"/>
  <c r="F724" i="21"/>
  <c r="G724" i="21"/>
  <c r="H724" i="21"/>
  <c r="I724" i="21"/>
  <c r="J724" i="21"/>
  <c r="K724" i="21"/>
  <c r="L724" i="21"/>
  <c r="M724" i="21"/>
  <c r="N724" i="21"/>
  <c r="O724" i="21"/>
  <c r="P724" i="21"/>
  <c r="Q724" i="21"/>
  <c r="R724" i="21"/>
  <c r="S724" i="21"/>
  <c r="T724" i="21"/>
  <c r="U724" i="21"/>
  <c r="V724" i="21"/>
  <c r="W724" i="21"/>
  <c r="X724" i="21"/>
  <c r="Y724" i="21"/>
  <c r="Z724" i="21"/>
  <c r="AA724" i="21"/>
  <c r="AB724" i="21"/>
  <c r="AC724" i="21"/>
  <c r="AD724" i="21"/>
  <c r="AE724" i="21"/>
  <c r="AF724" i="21"/>
  <c r="AG724" i="21"/>
  <c r="E725" i="21"/>
  <c r="F725" i="21"/>
  <c r="G725" i="21"/>
  <c r="H725" i="21"/>
  <c r="I725" i="21"/>
  <c r="J725" i="21"/>
  <c r="K725" i="21"/>
  <c r="L725" i="21"/>
  <c r="M725" i="21"/>
  <c r="N725" i="21"/>
  <c r="O725" i="21"/>
  <c r="P725" i="21"/>
  <c r="Q725" i="21"/>
  <c r="R725" i="21"/>
  <c r="S725" i="21"/>
  <c r="T725" i="21"/>
  <c r="U725" i="21"/>
  <c r="V725" i="21"/>
  <c r="W725" i="21"/>
  <c r="X725" i="21"/>
  <c r="Y725" i="21"/>
  <c r="Z725" i="21"/>
  <c r="AA725" i="21"/>
  <c r="AB725" i="21"/>
  <c r="AC725" i="21"/>
  <c r="AD725" i="21"/>
  <c r="AE725" i="21"/>
  <c r="AF725" i="21"/>
  <c r="AG725" i="21"/>
  <c r="E726" i="21"/>
  <c r="F726" i="21"/>
  <c r="G726" i="21"/>
  <c r="H726" i="21"/>
  <c r="I726" i="21"/>
  <c r="J726" i="21"/>
  <c r="K726" i="21"/>
  <c r="L726" i="21"/>
  <c r="M726" i="21"/>
  <c r="N726" i="21"/>
  <c r="O726" i="21"/>
  <c r="P726" i="21"/>
  <c r="Q726" i="21"/>
  <c r="R726" i="21"/>
  <c r="S726" i="21"/>
  <c r="T726" i="21"/>
  <c r="U726" i="21"/>
  <c r="V726" i="21"/>
  <c r="W726" i="21"/>
  <c r="X726" i="21"/>
  <c r="Y726" i="21"/>
  <c r="Z726" i="21"/>
  <c r="AA726" i="21"/>
  <c r="AB726" i="21"/>
  <c r="AC726" i="21"/>
  <c r="AD726" i="21"/>
  <c r="AE726" i="21"/>
  <c r="AF726" i="21"/>
  <c r="AG726" i="21"/>
  <c r="E727" i="21"/>
  <c r="F727" i="21"/>
  <c r="G727" i="21"/>
  <c r="H727" i="21"/>
  <c r="I727" i="21"/>
  <c r="J727" i="21"/>
  <c r="K727" i="21"/>
  <c r="L727" i="21"/>
  <c r="M727" i="21"/>
  <c r="N727" i="21"/>
  <c r="O727" i="21"/>
  <c r="P727" i="21"/>
  <c r="Q727" i="21"/>
  <c r="R727" i="21"/>
  <c r="S727" i="21"/>
  <c r="T727" i="21"/>
  <c r="U727" i="21"/>
  <c r="V727" i="21"/>
  <c r="W727" i="21"/>
  <c r="X727" i="21"/>
  <c r="Y727" i="21"/>
  <c r="Z727" i="21"/>
  <c r="AA727" i="21"/>
  <c r="AB727" i="21"/>
  <c r="AC727" i="21"/>
  <c r="AD727" i="21"/>
  <c r="AE727" i="21"/>
  <c r="AF727" i="21"/>
  <c r="AG727" i="21"/>
  <c r="E728" i="21"/>
  <c r="F728" i="21"/>
  <c r="G728" i="21"/>
  <c r="H728" i="21"/>
  <c r="I728" i="21"/>
  <c r="J728" i="21"/>
  <c r="K728" i="21"/>
  <c r="L728" i="21"/>
  <c r="M728" i="21"/>
  <c r="N728" i="21"/>
  <c r="O728" i="21"/>
  <c r="P728" i="21"/>
  <c r="Q728" i="21"/>
  <c r="R728" i="21"/>
  <c r="S728" i="21"/>
  <c r="T728" i="21"/>
  <c r="U728" i="21"/>
  <c r="V728" i="21"/>
  <c r="W728" i="21"/>
  <c r="X728" i="21"/>
  <c r="Y728" i="21"/>
  <c r="Z728" i="21"/>
  <c r="AA728" i="21"/>
  <c r="AB728" i="21"/>
  <c r="AC728" i="21"/>
  <c r="AD728" i="21"/>
  <c r="AE728" i="21"/>
  <c r="AF728" i="21"/>
  <c r="AG728" i="21"/>
  <c r="E729" i="21"/>
  <c r="F729" i="21"/>
  <c r="G729" i="21"/>
  <c r="H729" i="21"/>
  <c r="I729" i="21"/>
  <c r="J729" i="21"/>
  <c r="K729" i="21"/>
  <c r="L729" i="21"/>
  <c r="M729" i="21"/>
  <c r="N729" i="21"/>
  <c r="O729" i="21"/>
  <c r="P729" i="21"/>
  <c r="Q729" i="21"/>
  <c r="R729" i="21"/>
  <c r="S729" i="21"/>
  <c r="T729" i="21"/>
  <c r="U729" i="21"/>
  <c r="V729" i="21"/>
  <c r="W729" i="21"/>
  <c r="X729" i="21"/>
  <c r="Y729" i="21"/>
  <c r="Z729" i="21"/>
  <c r="AA729" i="21"/>
  <c r="AB729" i="21"/>
  <c r="AC729" i="21"/>
  <c r="AD729" i="21"/>
  <c r="AE729" i="21"/>
  <c r="AF729" i="21"/>
  <c r="AG729" i="21"/>
  <c r="E730" i="21"/>
  <c r="F730" i="21"/>
  <c r="G730" i="21"/>
  <c r="H730" i="21"/>
  <c r="I730" i="21"/>
  <c r="J730" i="21"/>
  <c r="K730" i="21"/>
  <c r="L730" i="21"/>
  <c r="M730" i="21"/>
  <c r="N730" i="21"/>
  <c r="O730" i="21"/>
  <c r="P730" i="21"/>
  <c r="Q730" i="21"/>
  <c r="R730" i="21"/>
  <c r="S730" i="21"/>
  <c r="T730" i="21"/>
  <c r="U730" i="21"/>
  <c r="V730" i="21"/>
  <c r="W730" i="21"/>
  <c r="X730" i="21"/>
  <c r="Y730" i="21"/>
  <c r="Z730" i="21"/>
  <c r="AA730" i="21"/>
  <c r="AB730" i="21"/>
  <c r="AC730" i="21"/>
  <c r="AD730" i="21"/>
  <c r="AE730" i="21"/>
  <c r="AF730" i="21"/>
  <c r="AG730" i="21"/>
  <c r="E731" i="21"/>
  <c r="F731" i="21"/>
  <c r="G731" i="21"/>
  <c r="H731" i="21"/>
  <c r="I731" i="21"/>
  <c r="J731" i="21"/>
  <c r="K731" i="21"/>
  <c r="L731" i="21"/>
  <c r="M731" i="21"/>
  <c r="N731" i="21"/>
  <c r="O731" i="21"/>
  <c r="P731" i="21"/>
  <c r="Q731" i="21"/>
  <c r="R731" i="21"/>
  <c r="S731" i="21"/>
  <c r="T731" i="21"/>
  <c r="U731" i="21"/>
  <c r="V731" i="21"/>
  <c r="W731" i="21"/>
  <c r="X731" i="21"/>
  <c r="Y731" i="21"/>
  <c r="Z731" i="21"/>
  <c r="AA731" i="21"/>
  <c r="AB731" i="21"/>
  <c r="AC731" i="21"/>
  <c r="AD731" i="21"/>
  <c r="AE731" i="21"/>
  <c r="AF731" i="21"/>
  <c r="AG731" i="21"/>
  <c r="E732" i="21"/>
  <c r="F732" i="21"/>
  <c r="G732" i="21"/>
  <c r="H732" i="21"/>
  <c r="I732" i="21"/>
  <c r="J732" i="21"/>
  <c r="K732" i="21"/>
  <c r="L732" i="21"/>
  <c r="M732" i="21"/>
  <c r="N732" i="21"/>
  <c r="O732" i="21"/>
  <c r="P732" i="21"/>
  <c r="Q732" i="21"/>
  <c r="R732" i="21"/>
  <c r="S732" i="21"/>
  <c r="T732" i="21"/>
  <c r="U732" i="21"/>
  <c r="V732" i="21"/>
  <c r="W732" i="21"/>
  <c r="X732" i="21"/>
  <c r="Y732" i="21"/>
  <c r="Z732" i="21"/>
  <c r="AA732" i="21"/>
  <c r="AB732" i="21"/>
  <c r="AC732" i="21"/>
  <c r="AD732" i="21"/>
  <c r="AE732" i="21"/>
  <c r="AF732" i="21"/>
  <c r="AG732" i="21"/>
  <c r="E733" i="21"/>
  <c r="F733" i="21"/>
  <c r="G733" i="21"/>
  <c r="H733" i="21"/>
  <c r="I733" i="21"/>
  <c r="J733" i="21"/>
  <c r="K733" i="21"/>
  <c r="L733" i="21"/>
  <c r="M733" i="21"/>
  <c r="N733" i="21"/>
  <c r="O733" i="21"/>
  <c r="P733" i="21"/>
  <c r="Q733" i="21"/>
  <c r="R733" i="21"/>
  <c r="S733" i="21"/>
  <c r="T733" i="21"/>
  <c r="U733" i="21"/>
  <c r="V733" i="21"/>
  <c r="W733" i="21"/>
  <c r="X733" i="21"/>
  <c r="Y733" i="21"/>
  <c r="Z733" i="21"/>
  <c r="AA733" i="21"/>
  <c r="AB733" i="21"/>
  <c r="AC733" i="21"/>
  <c r="AD733" i="21"/>
  <c r="AE733" i="21"/>
  <c r="AF733" i="21"/>
  <c r="AG733" i="21"/>
  <c r="E734" i="21"/>
  <c r="F734" i="21"/>
  <c r="G734" i="21"/>
  <c r="H734" i="21"/>
  <c r="I734" i="21"/>
  <c r="J734" i="21"/>
  <c r="K734" i="21"/>
  <c r="L734" i="21"/>
  <c r="M734" i="21"/>
  <c r="N734" i="21"/>
  <c r="O734" i="21"/>
  <c r="P734" i="21"/>
  <c r="Q734" i="21"/>
  <c r="R734" i="21"/>
  <c r="S734" i="21"/>
  <c r="T734" i="21"/>
  <c r="U734" i="21"/>
  <c r="V734" i="21"/>
  <c r="W734" i="21"/>
  <c r="X734" i="21"/>
  <c r="Y734" i="21"/>
  <c r="Z734" i="21"/>
  <c r="AA734" i="21"/>
  <c r="AB734" i="21"/>
  <c r="AC734" i="21"/>
  <c r="AD734" i="21"/>
  <c r="AE734" i="21"/>
  <c r="AF734" i="21"/>
  <c r="AG734" i="21"/>
  <c r="E735" i="21"/>
  <c r="F735" i="21"/>
  <c r="G735" i="21"/>
  <c r="H735" i="21"/>
  <c r="I735" i="21"/>
  <c r="J735" i="21"/>
  <c r="K735" i="21"/>
  <c r="L735" i="21"/>
  <c r="M735" i="21"/>
  <c r="N735" i="21"/>
  <c r="O735" i="21"/>
  <c r="P735" i="21"/>
  <c r="Q735" i="21"/>
  <c r="R735" i="21"/>
  <c r="S735" i="21"/>
  <c r="T735" i="21"/>
  <c r="U735" i="21"/>
  <c r="V735" i="21"/>
  <c r="W735" i="21"/>
  <c r="X735" i="21"/>
  <c r="Y735" i="21"/>
  <c r="Z735" i="21"/>
  <c r="AA735" i="21"/>
  <c r="AB735" i="21"/>
  <c r="AC735" i="21"/>
  <c r="AD735" i="21"/>
  <c r="AE735" i="21"/>
  <c r="AF735" i="21"/>
  <c r="AG735" i="21"/>
  <c r="E736" i="21"/>
  <c r="F736" i="21"/>
  <c r="G736" i="21"/>
  <c r="H736" i="21"/>
  <c r="I736" i="21"/>
  <c r="J736" i="21"/>
  <c r="K736" i="21"/>
  <c r="L736" i="21"/>
  <c r="M736" i="21"/>
  <c r="N736" i="21"/>
  <c r="O736" i="21"/>
  <c r="P736" i="21"/>
  <c r="Q736" i="21"/>
  <c r="R736" i="21"/>
  <c r="S736" i="21"/>
  <c r="T736" i="21"/>
  <c r="U736" i="21"/>
  <c r="V736" i="21"/>
  <c r="W736" i="21"/>
  <c r="X736" i="21"/>
  <c r="Y736" i="21"/>
  <c r="Z736" i="21"/>
  <c r="AA736" i="21"/>
  <c r="AB736" i="21"/>
  <c r="AC736" i="21"/>
  <c r="AD736" i="21"/>
  <c r="AE736" i="21"/>
  <c r="AF736" i="21"/>
  <c r="AG736" i="21"/>
  <c r="E737" i="21"/>
  <c r="F737" i="21"/>
  <c r="G737" i="21"/>
  <c r="H737" i="21"/>
  <c r="I737" i="21"/>
  <c r="J737" i="21"/>
  <c r="K737" i="21"/>
  <c r="L737" i="21"/>
  <c r="M737" i="21"/>
  <c r="N737" i="21"/>
  <c r="O737" i="21"/>
  <c r="P737" i="21"/>
  <c r="Q737" i="21"/>
  <c r="R737" i="21"/>
  <c r="S737" i="21"/>
  <c r="T737" i="21"/>
  <c r="U737" i="21"/>
  <c r="V737" i="21"/>
  <c r="W737" i="21"/>
  <c r="X737" i="21"/>
  <c r="Y737" i="21"/>
  <c r="Z737" i="21"/>
  <c r="AA737" i="21"/>
  <c r="AB737" i="21"/>
  <c r="AC737" i="21"/>
  <c r="AD737" i="21"/>
  <c r="AE737" i="21"/>
  <c r="AF737" i="21"/>
  <c r="AG737" i="21"/>
  <c r="E738" i="21"/>
  <c r="F738" i="21"/>
  <c r="G738" i="21"/>
  <c r="H738" i="21"/>
  <c r="I738" i="21"/>
  <c r="J738" i="21"/>
  <c r="K738" i="21"/>
  <c r="L738" i="21"/>
  <c r="M738" i="21"/>
  <c r="N738" i="21"/>
  <c r="O738" i="21"/>
  <c r="P738" i="21"/>
  <c r="Q738" i="21"/>
  <c r="R738" i="21"/>
  <c r="S738" i="21"/>
  <c r="T738" i="21"/>
  <c r="U738" i="21"/>
  <c r="V738" i="21"/>
  <c r="W738" i="21"/>
  <c r="X738" i="21"/>
  <c r="Y738" i="21"/>
  <c r="Z738" i="21"/>
  <c r="AA738" i="21"/>
  <c r="AB738" i="21"/>
  <c r="AC738" i="21"/>
  <c r="AD738" i="21"/>
  <c r="AE738" i="21"/>
  <c r="AF738" i="21"/>
  <c r="AG738" i="21"/>
  <c r="E739" i="21"/>
  <c r="F739" i="21"/>
  <c r="G739" i="21"/>
  <c r="H739" i="21"/>
  <c r="I739" i="21"/>
  <c r="J739" i="21"/>
  <c r="K739" i="21"/>
  <c r="L739" i="21"/>
  <c r="M739" i="21"/>
  <c r="N739" i="21"/>
  <c r="O739" i="21"/>
  <c r="P739" i="21"/>
  <c r="Q739" i="21"/>
  <c r="R739" i="21"/>
  <c r="S739" i="21"/>
  <c r="T739" i="21"/>
  <c r="U739" i="21"/>
  <c r="V739" i="21"/>
  <c r="W739" i="21"/>
  <c r="X739" i="21"/>
  <c r="Y739" i="21"/>
  <c r="Z739" i="21"/>
  <c r="AA739" i="21"/>
  <c r="AB739" i="21"/>
  <c r="AC739" i="21"/>
  <c r="AD739" i="21"/>
  <c r="AE739" i="21"/>
  <c r="AF739" i="21"/>
  <c r="AG739" i="21"/>
  <c r="D686" i="21"/>
  <c r="D687" i="21"/>
  <c r="D688" i="21"/>
  <c r="D689" i="21"/>
  <c r="D690" i="21"/>
  <c r="D691" i="21"/>
  <c r="D692" i="21"/>
  <c r="D693" i="21"/>
  <c r="D694" i="21"/>
  <c r="D695" i="21"/>
  <c r="D696" i="21"/>
  <c r="D697" i="21"/>
  <c r="D698" i="21"/>
  <c r="D699" i="21"/>
  <c r="D700" i="21"/>
  <c r="D701" i="21"/>
  <c r="D702" i="21"/>
  <c r="D703" i="21"/>
  <c r="D704" i="21"/>
  <c r="D705" i="21"/>
  <c r="D706" i="21"/>
  <c r="D707" i="21"/>
  <c r="D708" i="21"/>
  <c r="D709" i="21"/>
  <c r="D710" i="21"/>
  <c r="D711" i="21"/>
  <c r="D712" i="21"/>
  <c r="D713" i="21"/>
  <c r="D714" i="21"/>
  <c r="D715" i="21"/>
  <c r="D716" i="21"/>
  <c r="D717" i="21"/>
  <c r="D718" i="21"/>
  <c r="D719" i="21"/>
  <c r="D720" i="21"/>
  <c r="D721" i="21"/>
  <c r="D722" i="21"/>
  <c r="D723" i="21"/>
  <c r="D724" i="21"/>
  <c r="D725" i="21"/>
  <c r="D726" i="21"/>
  <c r="D727" i="21"/>
  <c r="D728" i="21"/>
  <c r="D729" i="21"/>
  <c r="D730" i="21"/>
  <c r="D731" i="21"/>
  <c r="D732" i="21"/>
  <c r="D733" i="21"/>
  <c r="D734" i="21"/>
  <c r="D735" i="21"/>
  <c r="D736" i="21"/>
  <c r="D737" i="21"/>
  <c r="D738" i="21"/>
  <c r="D739" i="21"/>
  <c r="D685" i="21"/>
  <c r="I3" i="7" l="1"/>
  <c r="H3" i="7"/>
  <c r="H4" i="7"/>
  <c r="I4" i="7" s="1"/>
  <c r="H5" i="7"/>
  <c r="I5" i="7" s="1"/>
  <c r="H2" i="7"/>
  <c r="I2" i="7" s="1"/>
  <c r="G6" i="7"/>
  <c r="E16" i="12"/>
  <c r="E18" i="12"/>
  <c r="F4" i="17"/>
  <c r="E4" i="17"/>
  <c r="D4" i="17"/>
  <c r="C4" i="17"/>
  <c r="E17" i="12"/>
  <c r="E15" i="12"/>
  <c r="E14" i="12"/>
  <c r="E13" i="12"/>
  <c r="E33" i="12"/>
  <c r="E31" i="12"/>
  <c r="E32" i="12"/>
  <c r="E30" i="12"/>
  <c r="E5" i="3"/>
  <c r="E23" i="12"/>
  <c r="E24" i="12"/>
  <c r="E25" i="12"/>
  <c r="E26" i="12"/>
  <c r="E27" i="12"/>
  <c r="E28" i="12"/>
  <c r="E29" i="12"/>
  <c r="E22" i="12"/>
  <c r="E20" i="12"/>
  <c r="E19" i="12"/>
  <c r="E11" i="12"/>
  <c r="E10" i="12"/>
  <c r="C9" i="7"/>
  <c r="D9" i="7" s="1"/>
  <c r="D35" i="9"/>
  <c r="F33" i="9"/>
  <c r="G33" i="9"/>
  <c r="E33" i="9"/>
  <c r="G31" i="9"/>
  <c r="F31" i="9"/>
  <c r="F29" i="9"/>
  <c r="G29" i="9"/>
  <c r="H29" i="9"/>
  <c r="I29" i="9"/>
  <c r="E29" i="9"/>
  <c r="D29" i="9"/>
  <c r="F26" i="9"/>
  <c r="G26" i="9"/>
  <c r="H26" i="9"/>
  <c r="I26" i="9"/>
  <c r="E26" i="9"/>
  <c r="C8" i="7"/>
  <c r="D8" i="7" s="1"/>
  <c r="B16" i="7"/>
  <c r="C16" i="7" s="1"/>
  <c r="D16" i="7" s="1"/>
  <c r="B15" i="7"/>
  <c r="C15" i="7" s="1"/>
  <c r="D15" i="7" s="1"/>
  <c r="A2" i="24" l="1"/>
  <c r="A2" i="22"/>
  <c r="A2" i="23"/>
  <c r="A2" i="25"/>
  <c r="H6" i="7"/>
  <c r="I6" i="7" s="1"/>
  <c r="E12" i="12"/>
  <c r="F16" i="12" s="1"/>
  <c r="C17" i="7"/>
  <c r="D17" i="7" s="1"/>
  <c r="C32" i="8"/>
  <c r="D33" i="8"/>
  <c r="C33" i="8"/>
  <c r="C4" i="7"/>
  <c r="D4" i="7" s="1"/>
  <c r="C17" i="9"/>
  <c r="C16" i="9"/>
  <c r="C13" i="9"/>
  <c r="D32" i="8"/>
  <c r="B7" i="8"/>
  <c r="B9" i="8" s="1"/>
  <c r="C15" i="10"/>
  <c r="C12" i="10"/>
  <c r="C13" i="10" s="1"/>
  <c r="C11" i="10"/>
  <c r="C8" i="10"/>
  <c r="C9" i="10" s="1"/>
  <c r="C10" i="10" s="1"/>
  <c r="H1" i="10"/>
  <c r="H2" i="10"/>
  <c r="C18" i="9"/>
  <c r="C15" i="9"/>
  <c r="C11" i="9"/>
  <c r="C10" i="9"/>
  <c r="C9" i="9"/>
  <c r="C8" i="9"/>
  <c r="C14" i="9"/>
  <c r="C12" i="9"/>
  <c r="H1" i="9"/>
  <c r="H2" i="9"/>
  <c r="C28" i="8"/>
  <c r="C27" i="8"/>
  <c r="B19" i="8"/>
  <c r="B18" i="8"/>
  <c r="B20" i="8" s="1"/>
  <c r="E16" i="18" l="1" a="1"/>
  <c r="E16" i="18" s="1"/>
  <c r="F16" i="24" a="1"/>
  <c r="F16" i="24" s="1"/>
  <c r="F16" i="22" a="1"/>
  <c r="F16" i="22" s="1"/>
  <c r="F16" i="23" a="1"/>
  <c r="F16" i="23" s="1"/>
  <c r="F16" i="25" a="1"/>
  <c r="F16" i="25" s="1"/>
  <c r="G16" i="12"/>
  <c r="F17" i="12"/>
  <c r="F14" i="12"/>
  <c r="F18" i="12"/>
  <c r="F15" i="12"/>
  <c r="F13" i="12"/>
  <c r="D39" i="8"/>
  <c r="D38" i="8"/>
  <c r="B3" i="7"/>
  <c r="C3" i="7" s="1"/>
  <c r="B8" i="8"/>
  <c r="C38" i="8" s="1"/>
  <c r="B21" i="8"/>
  <c r="C39" i="8" s="1"/>
  <c r="C14" i="10"/>
  <c r="C16" i="10"/>
  <c r="C17" i="10" s="1"/>
  <c r="E17" i="8"/>
  <c r="D11" i="3"/>
  <c r="G11" i="2"/>
  <c r="E39" i="6"/>
  <c r="D6" i="3"/>
  <c r="D7" i="3" s="1"/>
  <c r="D8" i="3" s="1"/>
  <c r="D9" i="3" s="1"/>
  <c r="D10" i="3" s="1"/>
  <c r="D12" i="3" s="1"/>
  <c r="D13" i="3" s="1"/>
  <c r="D14" i="3" s="1"/>
  <c r="E6" i="3"/>
  <c r="E7" i="3" s="1"/>
  <c r="E8" i="3" s="1"/>
  <c r="E9" i="3" s="1"/>
  <c r="E10" i="3" s="1"/>
  <c r="E12" i="3" s="1"/>
  <c r="E13" i="3" s="1"/>
  <c r="E14" i="3" s="1"/>
  <c r="H1" i="3"/>
  <c r="H2" i="3"/>
  <c r="M5" i="2"/>
  <c r="M4" i="2"/>
  <c r="F13" i="22" l="1" a="1"/>
  <c r="F13" i="22" s="1"/>
  <c r="E13" i="18" a="1"/>
  <c r="E13" i="18" s="1"/>
  <c r="F13" i="23" a="1"/>
  <c r="F13" i="23" s="1"/>
  <c r="F13" i="25" a="1"/>
  <c r="F13" i="25" s="1"/>
  <c r="F13" i="24" a="1"/>
  <c r="F13" i="24" s="1"/>
  <c r="F15" i="22" a="1"/>
  <c r="F15" i="22" s="1"/>
  <c r="E15" i="18" a="1"/>
  <c r="E15" i="18" s="1"/>
  <c r="F15" i="25" a="1"/>
  <c r="F15" i="25" s="1"/>
  <c r="F15" i="23" a="1"/>
  <c r="F15" i="23" s="1"/>
  <c r="F15" i="24" a="1"/>
  <c r="F15" i="24" s="1"/>
  <c r="F18" i="22" a="1"/>
  <c r="F18" i="22" s="1"/>
  <c r="F18" i="23" a="1"/>
  <c r="F18" i="23" s="1"/>
  <c r="E18" i="18" a="1"/>
  <c r="E18" i="18" s="1"/>
  <c r="F18" i="25" a="1"/>
  <c r="F18" i="25" s="1"/>
  <c r="F18" i="24" a="1"/>
  <c r="F18" i="24" s="1"/>
  <c r="F14" i="22" a="1"/>
  <c r="F14" i="22" s="1"/>
  <c r="E14" i="18" a="1"/>
  <c r="E14" i="18" s="1"/>
  <c r="F14" i="25" a="1"/>
  <c r="F14" i="25" s="1"/>
  <c r="F14" i="24" a="1"/>
  <c r="F14" i="24" s="1"/>
  <c r="F14" i="23" a="1"/>
  <c r="F14" i="23" s="1"/>
  <c r="F17" i="22" a="1"/>
  <c r="F17" i="22" s="1"/>
  <c r="E17" i="18" a="1"/>
  <c r="E17" i="18" s="1"/>
  <c r="F17" i="24" a="1"/>
  <c r="F17" i="24" s="1"/>
  <c r="F17" i="23" a="1"/>
  <c r="F17" i="23" s="1"/>
  <c r="F17" i="25" a="1"/>
  <c r="F17" i="25" s="1"/>
  <c r="G16" i="22" a="1"/>
  <c r="G16" i="22" s="1"/>
  <c r="F16" i="18" a="1"/>
  <c r="F16" i="18" s="1"/>
  <c r="G16" i="24" a="1"/>
  <c r="G16" i="24" s="1"/>
  <c r="G16" i="25" a="1"/>
  <c r="G16" i="25" s="1"/>
  <c r="G16" i="23" a="1"/>
  <c r="G16" i="23" s="1"/>
  <c r="G15" i="12"/>
  <c r="G18" i="12"/>
  <c r="G14" i="12"/>
  <c r="H16" i="12"/>
  <c r="G13" i="12"/>
  <c r="G17" i="12"/>
  <c r="G12" i="12"/>
  <c r="F12" i="12"/>
  <c r="E11" i="3"/>
  <c r="C7" i="7" s="1"/>
  <c r="D3" i="7"/>
  <c r="C2" i="7"/>
  <c r="B22" i="8"/>
  <c r="L5" i="2"/>
  <c r="L4" i="2"/>
  <c r="G16" i="1"/>
  <c r="D2" i="2"/>
  <c r="H23" i="1"/>
  <c r="H17" i="1"/>
  <c r="H22" i="1" s="1"/>
  <c r="D24" i="1"/>
  <c r="G20" i="1"/>
  <c r="G19" i="1"/>
  <c r="G15" i="1"/>
  <c r="F12" i="22" l="1"/>
  <c r="F12" i="24"/>
  <c r="F12" i="25"/>
  <c r="F17" i="18" a="1"/>
  <c r="F17" i="18" s="1"/>
  <c r="G17" i="25" a="1"/>
  <c r="G17" i="25" s="1"/>
  <c r="G17" i="22" a="1"/>
  <c r="G17" i="22" s="1"/>
  <c r="G17" i="23" a="1"/>
  <c r="G17" i="23" s="1"/>
  <c r="G17" i="24" a="1"/>
  <c r="G17" i="24" s="1"/>
  <c r="G13" i="22" a="1"/>
  <c r="G13" i="22" s="1"/>
  <c r="F13" i="18" a="1"/>
  <c r="F13" i="18" s="1"/>
  <c r="F12" i="18" s="1"/>
  <c r="G13" i="24" a="1"/>
  <c r="G13" i="24" s="1"/>
  <c r="G13" i="23" a="1"/>
  <c r="G13" i="23" s="1"/>
  <c r="G13" i="25" a="1"/>
  <c r="G13" i="25" s="1"/>
  <c r="H16" i="22" a="1"/>
  <c r="H16" i="22" s="1"/>
  <c r="G16" i="18" a="1"/>
  <c r="G16" i="18" s="1"/>
  <c r="H16" i="23" a="1"/>
  <c r="H16" i="23" s="1"/>
  <c r="H16" i="25" a="1"/>
  <c r="H16" i="25" s="1"/>
  <c r="H16" i="24" a="1"/>
  <c r="H16" i="24" s="1"/>
  <c r="F14" i="18" a="1"/>
  <c r="F14" i="18" s="1"/>
  <c r="G14" i="22" a="1"/>
  <c r="G14" i="22" s="1"/>
  <c r="G14" i="23" a="1"/>
  <c r="G14" i="23" s="1"/>
  <c r="G14" i="25" a="1"/>
  <c r="G14" i="25" s="1"/>
  <c r="G14" i="24" a="1"/>
  <c r="G14" i="24" s="1"/>
  <c r="F18" i="18" a="1"/>
  <c r="F18" i="18" s="1"/>
  <c r="G18" i="23" a="1"/>
  <c r="G18" i="23" s="1"/>
  <c r="G18" i="25" a="1"/>
  <c r="G18" i="25" s="1"/>
  <c r="G18" i="24" a="1"/>
  <c r="G18" i="24" s="1"/>
  <c r="G18" i="22" a="1"/>
  <c r="G18" i="22" s="1"/>
  <c r="F15" i="18" a="1"/>
  <c r="F15" i="18" s="1"/>
  <c r="G15" i="24" a="1"/>
  <c r="G15" i="24" s="1"/>
  <c r="G15" i="22" a="1"/>
  <c r="G15" i="22" s="1"/>
  <c r="G15" i="25" a="1"/>
  <c r="G15" i="25" s="1"/>
  <c r="G15" i="23" a="1"/>
  <c r="G15" i="23" s="1"/>
  <c r="F12" i="23"/>
  <c r="E12" i="18"/>
  <c r="H17" i="12"/>
  <c r="H13" i="12"/>
  <c r="I16" i="12"/>
  <c r="H18" i="12"/>
  <c r="H14" i="12"/>
  <c r="H15" i="12"/>
  <c r="D2" i="7"/>
  <c r="F5" i="12"/>
  <c r="F6" i="12"/>
  <c r="F7" i="12"/>
  <c r="F8" i="12"/>
  <c r="F10" i="12"/>
  <c r="F11" i="12"/>
  <c r="F23" i="12"/>
  <c r="F9" i="12"/>
  <c r="F19" i="12"/>
  <c r="F20" i="12"/>
  <c r="F21" i="12"/>
  <c r="F22" i="12"/>
  <c r="F24" i="12"/>
  <c r="F26" i="12"/>
  <c r="F27" i="12"/>
  <c r="F30" i="12"/>
  <c r="F33" i="12"/>
  <c r="F25" i="12"/>
  <c r="F28" i="12"/>
  <c r="F29" i="12"/>
  <c r="F31" i="12"/>
  <c r="F32" i="12"/>
  <c r="F4" i="12"/>
  <c r="G10" i="2"/>
  <c r="D8" i="2"/>
  <c r="G9" i="2" s="1"/>
  <c r="H18" i="1"/>
  <c r="C6" i="7"/>
  <c r="C11" i="7" s="1"/>
  <c r="D7" i="7"/>
  <c r="G12" i="22" l="1"/>
  <c r="G12" i="24"/>
  <c r="E25" i="18" a="1"/>
  <c r="E25" i="18" s="1"/>
  <c r="F25" i="23" a="1"/>
  <c r="F25" i="23" s="1"/>
  <c r="F25" i="22" a="1"/>
  <c r="F25" i="22" s="1"/>
  <c r="F25" i="24" a="1"/>
  <c r="F25" i="24" s="1"/>
  <c r="F25" i="25" a="1"/>
  <c r="F25" i="25" s="1"/>
  <c r="F33" i="23" a="1"/>
  <c r="F33" i="23" s="1"/>
  <c r="E33" i="18" a="1"/>
  <c r="E33" i="18" s="1"/>
  <c r="F33" i="24" a="1"/>
  <c r="F33" i="24" s="1"/>
  <c r="F33" i="25" a="1"/>
  <c r="F33" i="25" s="1"/>
  <c r="F33" i="22" a="1"/>
  <c r="F33" i="22" s="1"/>
  <c r="E30" i="18" a="1"/>
  <c r="E30" i="18" s="1"/>
  <c r="F30" i="22" a="1"/>
  <c r="F30" i="22" s="1"/>
  <c r="F30" i="24" a="1"/>
  <c r="F30" i="24" s="1"/>
  <c r="F30" i="23" a="1"/>
  <c r="F30" i="23" s="1"/>
  <c r="F30" i="25" a="1"/>
  <c r="F30" i="25" s="1"/>
  <c r="E27" i="18" a="1"/>
  <c r="E27" i="18" s="1"/>
  <c r="F27" i="22" a="1"/>
  <c r="F27" i="22" s="1"/>
  <c r="F27" i="23" a="1"/>
  <c r="F27" i="23" s="1"/>
  <c r="F27" i="24" a="1"/>
  <c r="F27" i="24" s="1"/>
  <c r="F27" i="25" a="1"/>
  <c r="F27" i="25" s="1"/>
  <c r="E26" i="18" a="1"/>
  <c r="E26" i="18" s="1"/>
  <c r="F26" i="22" a="1"/>
  <c r="F26" i="22" s="1"/>
  <c r="F26" i="24" a="1"/>
  <c r="F26" i="24" s="1"/>
  <c r="F26" i="25" a="1"/>
  <c r="F26" i="25" s="1"/>
  <c r="F26" i="23" a="1"/>
  <c r="F26" i="23" s="1"/>
  <c r="E24" i="18" a="1"/>
  <c r="E24" i="18" s="1"/>
  <c r="F24" i="22" a="1"/>
  <c r="F24" i="22" s="1"/>
  <c r="F24" i="25" a="1"/>
  <c r="F24" i="25" s="1"/>
  <c r="F24" i="24" a="1"/>
  <c r="F24" i="24" s="1"/>
  <c r="F24" i="23" a="1"/>
  <c r="F24" i="23" s="1"/>
  <c r="F20" i="22" a="1"/>
  <c r="F20" i="22" s="1"/>
  <c r="E20" i="18" a="1"/>
  <c r="E20" i="18" s="1"/>
  <c r="F20" i="24" a="1"/>
  <c r="F20" i="24" s="1"/>
  <c r="F20" i="25" a="1"/>
  <c r="F20" i="25" s="1"/>
  <c r="F20" i="23" a="1"/>
  <c r="F20" i="23" s="1"/>
  <c r="E4" i="18" a="1"/>
  <c r="E4" i="18" s="1"/>
  <c r="F4" i="24" a="1"/>
  <c r="F4" i="24" s="1"/>
  <c r="F4" i="22" a="1"/>
  <c r="F4" i="22" s="1"/>
  <c r="F4" i="25" a="1"/>
  <c r="F4" i="25" s="1"/>
  <c r="F4" i="23" a="1"/>
  <c r="F4" i="23" s="1"/>
  <c r="G17" i="18" a="1"/>
  <c r="G17" i="18" s="1"/>
  <c r="H17" i="22" a="1"/>
  <c r="H17" i="22" s="1"/>
  <c r="H17" i="25" a="1"/>
  <c r="H17" i="25" s="1"/>
  <c r="H17" i="24" a="1"/>
  <c r="H17" i="24" s="1"/>
  <c r="H17" i="23" a="1"/>
  <c r="H17" i="23" s="1"/>
  <c r="E31" i="18" a="1"/>
  <c r="E31" i="18" s="1"/>
  <c r="F31" i="22" a="1"/>
  <c r="F31" i="22" s="1"/>
  <c r="F31" i="23" a="1"/>
  <c r="F31" i="23" s="1"/>
  <c r="F31" i="24" a="1"/>
  <c r="F31" i="24" s="1"/>
  <c r="F31" i="25" a="1"/>
  <c r="F31" i="25" s="1"/>
  <c r="E29" i="18" a="1"/>
  <c r="E29" i="18" s="1"/>
  <c r="F29" i="22" a="1"/>
  <c r="F29" i="22" s="1"/>
  <c r="F29" i="23" a="1"/>
  <c r="F29" i="23" s="1"/>
  <c r="F29" i="25" a="1"/>
  <c r="F29" i="25" s="1"/>
  <c r="F29" i="24" a="1"/>
  <c r="F29" i="24" s="1"/>
  <c r="E22" i="18" a="1"/>
  <c r="E22" i="18" s="1"/>
  <c r="F22" i="22" a="1"/>
  <c r="F22" i="22" s="1"/>
  <c r="F22" i="25" a="1"/>
  <c r="F22" i="25" s="1"/>
  <c r="F22" i="24" a="1"/>
  <c r="F22" i="24" s="1"/>
  <c r="F22" i="23" a="1"/>
  <c r="F22" i="23" s="1"/>
  <c r="E21" i="18" a="1"/>
  <c r="E21" i="18" s="1"/>
  <c r="F21" i="22" a="1"/>
  <c r="F21" i="22" s="1"/>
  <c r="F21" i="24" a="1"/>
  <c r="F21" i="24" s="1"/>
  <c r="F21" i="25" a="1"/>
  <c r="F21" i="25" s="1"/>
  <c r="F21" i="23" a="1"/>
  <c r="F21" i="23" s="1"/>
  <c r="F19" i="22" a="1"/>
  <c r="F19" i="22" s="1"/>
  <c r="E19" i="18" a="1"/>
  <c r="E19" i="18" s="1"/>
  <c r="F19" i="25" a="1"/>
  <c r="F19" i="25" s="1"/>
  <c r="F19" i="24" a="1"/>
  <c r="F19" i="24" s="1"/>
  <c r="F19" i="23" a="1"/>
  <c r="F19" i="23" s="1"/>
  <c r="F9" i="23" a="1"/>
  <c r="F9" i="23" s="1"/>
  <c r="E9" i="18" a="1"/>
  <c r="E9" i="18" s="1"/>
  <c r="F9" i="22" a="1"/>
  <c r="F9" i="22" s="1"/>
  <c r="F9" i="24" a="1"/>
  <c r="F9" i="24" s="1"/>
  <c r="F9" i="25" a="1"/>
  <c r="F9" i="25" s="1"/>
  <c r="E23" i="18" a="1"/>
  <c r="E23" i="18" s="1"/>
  <c r="F23" i="22" a="1"/>
  <c r="F23" i="22" s="1"/>
  <c r="F23" i="25" a="1"/>
  <c r="F23" i="25" s="1"/>
  <c r="F23" i="23" a="1"/>
  <c r="F23" i="23" s="1"/>
  <c r="F23" i="24" a="1"/>
  <c r="F23" i="24" s="1"/>
  <c r="E11" i="18" a="1"/>
  <c r="E11" i="18" s="1"/>
  <c r="F11" i="23" a="1"/>
  <c r="F11" i="23" s="1"/>
  <c r="F11" i="22" a="1"/>
  <c r="F11" i="22" s="1"/>
  <c r="F11" i="25" a="1"/>
  <c r="F11" i="25" s="1"/>
  <c r="F11" i="24" a="1"/>
  <c r="F11" i="24" s="1"/>
  <c r="F10" i="22" a="1"/>
  <c r="F10" i="22" s="1"/>
  <c r="E10" i="18" a="1"/>
  <c r="E10" i="18" s="1"/>
  <c r="F10" i="23" a="1"/>
  <c r="F10" i="23" s="1"/>
  <c r="F10" i="24" a="1"/>
  <c r="F10" i="24" s="1"/>
  <c r="F10" i="25" a="1"/>
  <c r="F10" i="25" s="1"/>
  <c r="F8" i="25" a="1"/>
  <c r="F8" i="25" s="1"/>
  <c r="F8" i="24" a="1"/>
  <c r="F8" i="24" s="1"/>
  <c r="E8" i="18" a="1"/>
  <c r="E8" i="18" s="1"/>
  <c r="F8" i="22" a="1"/>
  <c r="F8" i="22" s="1"/>
  <c r="F8" i="23" a="1"/>
  <c r="F8" i="23" s="1"/>
  <c r="E7" i="18" a="1"/>
  <c r="E7" i="18" s="1"/>
  <c r="F7" i="22" a="1"/>
  <c r="F7" i="22" s="1"/>
  <c r="F7" i="25" a="1"/>
  <c r="F7" i="25" s="1"/>
  <c r="F7" i="24" a="1"/>
  <c r="F7" i="24" s="1"/>
  <c r="F7" i="23" a="1"/>
  <c r="F7" i="23" s="1"/>
  <c r="E6" i="18" a="1"/>
  <c r="E6" i="18" s="1"/>
  <c r="F6" i="23" a="1"/>
  <c r="F6" i="23" s="1"/>
  <c r="F6" i="25" a="1"/>
  <c r="F6" i="25" s="1"/>
  <c r="F6" i="22" a="1"/>
  <c r="F6" i="22" s="1"/>
  <c r="F6" i="24" a="1"/>
  <c r="F6" i="24" s="1"/>
  <c r="E5" i="18" a="1"/>
  <c r="E5" i="18" s="1"/>
  <c r="F5" i="24" a="1"/>
  <c r="F5" i="24" s="1"/>
  <c r="F5" i="22" a="1"/>
  <c r="F5" i="22" s="1"/>
  <c r="F5" i="25" a="1"/>
  <c r="F5" i="25" s="1"/>
  <c r="F5" i="23" a="1"/>
  <c r="F5" i="23" s="1"/>
  <c r="G18" i="18" a="1"/>
  <c r="G18" i="18" s="1"/>
  <c r="H18" i="23" a="1"/>
  <c r="H18" i="23" s="1"/>
  <c r="H18" i="22" a="1"/>
  <c r="H18" i="22" s="1"/>
  <c r="H18" i="25" a="1"/>
  <c r="H18" i="25" s="1"/>
  <c r="H18" i="24" a="1"/>
  <c r="H18" i="24" s="1"/>
  <c r="E32" i="18" a="1"/>
  <c r="E32" i="18" s="1"/>
  <c r="F32" i="22" a="1"/>
  <c r="F32" i="22" s="1"/>
  <c r="F32" i="23" a="1"/>
  <c r="F32" i="23" s="1"/>
  <c r="F32" i="24" a="1"/>
  <c r="F32" i="24" s="1"/>
  <c r="F32" i="25" a="1"/>
  <c r="F32" i="25" s="1"/>
  <c r="E28" i="18" a="1"/>
  <c r="E28" i="18" s="1"/>
  <c r="F28" i="22" a="1"/>
  <c r="F28" i="22" s="1"/>
  <c r="F28" i="25" a="1"/>
  <c r="F28" i="25" s="1"/>
  <c r="F28" i="23" a="1"/>
  <c r="F28" i="23" s="1"/>
  <c r="F28" i="24" a="1"/>
  <c r="F28" i="24" s="1"/>
  <c r="H15" i="22" a="1"/>
  <c r="H15" i="22" s="1"/>
  <c r="G15" i="18" a="1"/>
  <c r="G15" i="18" s="1"/>
  <c r="H15" i="23" a="1"/>
  <c r="H15" i="23" s="1"/>
  <c r="H15" i="24" a="1"/>
  <c r="H15" i="24" s="1"/>
  <c r="H15" i="25" a="1"/>
  <c r="H15" i="25" s="1"/>
  <c r="G12" i="25"/>
  <c r="I16" i="22" a="1"/>
  <c r="I16" i="22" s="1"/>
  <c r="H16" i="18" a="1"/>
  <c r="H16" i="18" s="1"/>
  <c r="I16" i="25" a="1"/>
  <c r="I16" i="25" s="1"/>
  <c r="I16" i="24" a="1"/>
  <c r="I16" i="24" s="1"/>
  <c r="I16" i="23" a="1"/>
  <c r="I16" i="23" s="1"/>
  <c r="H13" i="22" a="1"/>
  <c r="H13" i="22" s="1"/>
  <c r="G13" i="18" a="1"/>
  <c r="G13" i="18" s="1"/>
  <c r="H13" i="25" a="1"/>
  <c r="H13" i="25" s="1"/>
  <c r="H13" i="23" a="1"/>
  <c r="H13" i="23" s="1"/>
  <c r="H13" i="24" a="1"/>
  <c r="H13" i="24" s="1"/>
  <c r="G14" i="18" a="1"/>
  <c r="G14" i="18" s="1"/>
  <c r="H14" i="22" a="1"/>
  <c r="H14" i="22" s="1"/>
  <c r="H14" i="25" a="1"/>
  <c r="H14" i="25" s="1"/>
  <c r="H14" i="24" a="1"/>
  <c r="H14" i="24" s="1"/>
  <c r="H14" i="23" a="1"/>
  <c r="H14" i="23" s="1"/>
  <c r="G12" i="23"/>
  <c r="G32" i="12"/>
  <c r="G31" i="12"/>
  <c r="J16" i="12"/>
  <c r="G27" i="12"/>
  <c r="G26" i="12"/>
  <c r="G22" i="12"/>
  <c r="I14" i="12"/>
  <c r="G28" i="12"/>
  <c r="G25" i="12"/>
  <c r="G33" i="12"/>
  <c r="I17" i="12"/>
  <c r="G24" i="12"/>
  <c r="G21" i="12"/>
  <c r="G10" i="12"/>
  <c r="I15" i="12"/>
  <c r="G20" i="12"/>
  <c r="G19" i="12"/>
  <c r="G23" i="12"/>
  <c r="G29" i="12"/>
  <c r="I18" i="12"/>
  <c r="G30" i="12"/>
  <c r="I13" i="12"/>
  <c r="H12" i="12"/>
  <c r="G11" i="12"/>
  <c r="F35" i="12"/>
  <c r="H10" i="12"/>
  <c r="D6" i="7"/>
  <c r="D11" i="7" s="1"/>
  <c r="C13" i="7"/>
  <c r="D13" i="7" s="1"/>
  <c r="F35" i="24" l="1"/>
  <c r="F35" i="23"/>
  <c r="F35" i="25"/>
  <c r="I13" i="22" a="1"/>
  <c r="I13" i="22" s="1"/>
  <c r="H13" i="18" a="1"/>
  <c r="H13" i="18" s="1"/>
  <c r="I13" i="25" a="1"/>
  <c r="I13" i="25" s="1"/>
  <c r="I13" i="23" a="1"/>
  <c r="I13" i="23" s="1"/>
  <c r="I13" i="24" a="1"/>
  <c r="I13" i="24" s="1"/>
  <c r="H12" i="25"/>
  <c r="G20" i="22" a="1"/>
  <c r="G20" i="22" s="1"/>
  <c r="F20" i="18" a="1"/>
  <c r="F20" i="18" s="1"/>
  <c r="G20" i="25" a="1"/>
  <c r="G20" i="25" s="1"/>
  <c r="G20" i="23" a="1"/>
  <c r="G20" i="23" s="1"/>
  <c r="G20" i="24" a="1"/>
  <c r="G20" i="24" s="1"/>
  <c r="I15" i="22" a="1"/>
  <c r="I15" i="22" s="1"/>
  <c r="H15" i="18" a="1"/>
  <c r="H15" i="18" s="1"/>
  <c r="I15" i="23" a="1"/>
  <c r="I15" i="23" s="1"/>
  <c r="I15" i="24" a="1"/>
  <c r="I15" i="24" s="1"/>
  <c r="I15" i="25" a="1"/>
  <c r="I15" i="25" s="1"/>
  <c r="G12" i="18"/>
  <c r="H12" i="23"/>
  <c r="F10" i="18" a="1"/>
  <c r="F10" i="18" s="1"/>
  <c r="G10" i="22" a="1"/>
  <c r="G10" i="22" s="1"/>
  <c r="G10" i="23" a="1"/>
  <c r="G10" i="23" s="1"/>
  <c r="G10" i="25" a="1"/>
  <c r="G10" i="25" s="1"/>
  <c r="G10" i="24" a="1"/>
  <c r="G10" i="24" s="1"/>
  <c r="H12" i="22"/>
  <c r="H12" i="24"/>
  <c r="G19" i="22" a="1"/>
  <c r="G19" i="22" s="1"/>
  <c r="F19" i="18" a="1"/>
  <c r="F19" i="18" s="1"/>
  <c r="G19" i="23" a="1"/>
  <c r="G19" i="23" s="1"/>
  <c r="G19" i="24" a="1"/>
  <c r="G19" i="24" s="1"/>
  <c r="G19" i="25" a="1"/>
  <c r="G19" i="25" s="1"/>
  <c r="F21" i="18" a="1"/>
  <c r="F21" i="18" s="1"/>
  <c r="G21" i="22" a="1"/>
  <c r="G21" i="22" s="1"/>
  <c r="G21" i="23" a="1"/>
  <c r="G21" i="23" s="1"/>
  <c r="G21" i="25" a="1"/>
  <c r="G21" i="25" s="1"/>
  <c r="G21" i="24" a="1"/>
  <c r="G21" i="24" s="1"/>
  <c r="G29" i="22" a="1"/>
  <c r="G29" i="22" s="1"/>
  <c r="F29" i="18" a="1"/>
  <c r="F29" i="18" s="1"/>
  <c r="G29" i="24" a="1"/>
  <c r="G29" i="24" s="1"/>
  <c r="G29" i="25" a="1"/>
  <c r="G29" i="25" s="1"/>
  <c r="G29" i="23" a="1"/>
  <c r="G29" i="23" s="1"/>
  <c r="G23" i="22" a="1"/>
  <c r="G23" i="22" s="1"/>
  <c r="F23" i="18" a="1"/>
  <c r="F23" i="18" s="1"/>
  <c r="G23" i="23" a="1"/>
  <c r="G23" i="23" s="1"/>
  <c r="G23" i="25" a="1"/>
  <c r="G23" i="25" s="1"/>
  <c r="G23" i="24" a="1"/>
  <c r="G23" i="24" s="1"/>
  <c r="F25" i="18" a="1"/>
  <c r="F25" i="18" s="1"/>
  <c r="G25" i="23" a="1"/>
  <c r="G25" i="23" s="1"/>
  <c r="G25" i="22" a="1"/>
  <c r="G25" i="22" s="1"/>
  <c r="G25" i="25" a="1"/>
  <c r="G25" i="25" s="1"/>
  <c r="G25" i="24" a="1"/>
  <c r="G25" i="24" s="1"/>
  <c r="G28" i="23" a="1"/>
  <c r="G28" i="23" s="1"/>
  <c r="G28" i="22" a="1"/>
  <c r="G28" i="22" s="1"/>
  <c r="F28" i="18" a="1"/>
  <c r="F28" i="18" s="1"/>
  <c r="G28" i="24" a="1"/>
  <c r="G28" i="24" s="1"/>
  <c r="G28" i="25" a="1"/>
  <c r="G28" i="25" s="1"/>
  <c r="F30" i="18" a="1"/>
  <c r="F30" i="18" s="1"/>
  <c r="G30" i="24" a="1"/>
  <c r="G30" i="24" s="1"/>
  <c r="G30" i="22" a="1"/>
  <c r="G30" i="22" s="1"/>
  <c r="G30" i="25" a="1"/>
  <c r="G30" i="25" s="1"/>
  <c r="G30" i="23" a="1"/>
  <c r="G30" i="23" s="1"/>
  <c r="G31" i="22" a="1"/>
  <c r="G31" i="22" s="1"/>
  <c r="F31" i="18" a="1"/>
  <c r="F31" i="18" s="1"/>
  <c r="G31" i="24" a="1"/>
  <c r="G31" i="24" s="1"/>
  <c r="G31" i="25" a="1"/>
  <c r="G31" i="25" s="1"/>
  <c r="G31" i="23" a="1"/>
  <c r="G31" i="23" s="1"/>
  <c r="H17" i="18" a="1"/>
  <c r="H17" i="18" s="1"/>
  <c r="I17" i="22" a="1"/>
  <c r="I17" i="22" s="1"/>
  <c r="I17" i="23" a="1"/>
  <c r="I17" i="23" s="1"/>
  <c r="I17" i="25" a="1"/>
  <c r="I17" i="25" s="1"/>
  <c r="I17" i="24" a="1"/>
  <c r="I17" i="24" s="1"/>
  <c r="F33" i="18" a="1"/>
  <c r="F33" i="18" s="1"/>
  <c r="G33" i="22" a="1"/>
  <c r="G33" i="22" s="1"/>
  <c r="G33" i="23" a="1"/>
  <c r="G33" i="23" s="1"/>
  <c r="G33" i="24" a="1"/>
  <c r="G33" i="24" s="1"/>
  <c r="G33" i="25" a="1"/>
  <c r="G33" i="25" s="1"/>
  <c r="H14" i="18" a="1"/>
  <c r="H14" i="18" s="1"/>
  <c r="I14" i="22" a="1"/>
  <c r="I14" i="22" s="1"/>
  <c r="I14" i="23" a="1"/>
  <c r="I14" i="23" s="1"/>
  <c r="I14" i="24" a="1"/>
  <c r="I14" i="24" s="1"/>
  <c r="I14" i="25" a="1"/>
  <c r="I14" i="25" s="1"/>
  <c r="F22" i="18" a="1"/>
  <c r="F22" i="18" s="1"/>
  <c r="G22" i="22" a="1"/>
  <c r="G22" i="22" s="1"/>
  <c r="G22" i="25" a="1"/>
  <c r="G22" i="25" s="1"/>
  <c r="G22" i="23" a="1"/>
  <c r="G22" i="23" s="1"/>
  <c r="G22" i="24" a="1"/>
  <c r="G22" i="24" s="1"/>
  <c r="F26" i="18" a="1"/>
  <c r="F26" i="18" s="1"/>
  <c r="G26" i="22" a="1"/>
  <c r="G26" i="22" s="1"/>
  <c r="G26" i="24" a="1"/>
  <c r="G26" i="24" s="1"/>
  <c r="G26" i="23" a="1"/>
  <c r="G26" i="23" s="1"/>
  <c r="G26" i="25" a="1"/>
  <c r="G26" i="25" s="1"/>
  <c r="F27" i="18" a="1"/>
  <c r="F27" i="18" s="1"/>
  <c r="G27" i="24" a="1"/>
  <c r="G27" i="24" s="1"/>
  <c r="G27" i="22" a="1"/>
  <c r="G27" i="22" s="1"/>
  <c r="G27" i="23" a="1"/>
  <c r="G27" i="23" s="1"/>
  <c r="G27" i="25" a="1"/>
  <c r="G27" i="25" s="1"/>
  <c r="J16" i="22" a="1"/>
  <c r="J16" i="22" s="1"/>
  <c r="I16" i="18" a="1"/>
  <c r="I16" i="18" s="1"/>
  <c r="J16" i="24" a="1"/>
  <c r="J16" i="24" s="1"/>
  <c r="J16" i="25" a="1"/>
  <c r="J16" i="25" s="1"/>
  <c r="J16" i="23" a="1"/>
  <c r="J16" i="23" s="1"/>
  <c r="G32" i="22" a="1"/>
  <c r="G32" i="22" s="1"/>
  <c r="F32" i="18" a="1"/>
  <c r="F32" i="18" s="1"/>
  <c r="G32" i="24" a="1"/>
  <c r="G32" i="24" s="1"/>
  <c r="G32" i="23" a="1"/>
  <c r="G32" i="23" s="1"/>
  <c r="G32" i="25" a="1"/>
  <c r="G32" i="25" s="1"/>
  <c r="F24" i="18" a="1"/>
  <c r="F24" i="18" s="1"/>
  <c r="G24" i="22" a="1"/>
  <c r="G24" i="22" s="1"/>
  <c r="G24" i="23" a="1"/>
  <c r="G24" i="23" s="1"/>
  <c r="G24" i="24" a="1"/>
  <c r="G24" i="24" s="1"/>
  <c r="G24" i="25" a="1"/>
  <c r="G24" i="25" s="1"/>
  <c r="F35" i="22"/>
  <c r="H30" i="12"/>
  <c r="G10" i="18" a="1"/>
  <c r="G10" i="18" s="1"/>
  <c r="H10" i="22" a="1"/>
  <c r="H10" i="22" s="1"/>
  <c r="H10" i="23" a="1"/>
  <c r="H10" i="23" s="1"/>
  <c r="H10" i="25" a="1"/>
  <c r="H10" i="25" s="1"/>
  <c r="H10" i="24" a="1"/>
  <c r="H10" i="24" s="1"/>
  <c r="G11" i="22" a="1"/>
  <c r="G11" i="22" s="1"/>
  <c r="F11" i="18" a="1"/>
  <c r="F11" i="18" s="1"/>
  <c r="G11" i="23" a="1"/>
  <c r="G11" i="23" s="1"/>
  <c r="G11" i="24" a="1"/>
  <c r="G11" i="24" s="1"/>
  <c r="G11" i="25" a="1"/>
  <c r="G11" i="25" s="1"/>
  <c r="H18" i="18" a="1"/>
  <c r="H18" i="18" s="1"/>
  <c r="I18" i="22" a="1"/>
  <c r="I18" i="22" s="1"/>
  <c r="I18" i="25" a="1"/>
  <c r="I18" i="25" s="1"/>
  <c r="I18" i="24" a="1"/>
  <c r="I18" i="24" s="1"/>
  <c r="I18" i="23" a="1"/>
  <c r="I18" i="23" s="1"/>
  <c r="E35" i="18"/>
  <c r="J15" i="12"/>
  <c r="H21" i="12"/>
  <c r="J13" i="12"/>
  <c r="I12" i="12"/>
  <c r="J18" i="12"/>
  <c r="H29" i="12"/>
  <c r="H19" i="12"/>
  <c r="I30" i="12"/>
  <c r="H24" i="12"/>
  <c r="J17" i="12"/>
  <c r="H11" i="12"/>
  <c r="H33" i="12"/>
  <c r="H25" i="12"/>
  <c r="H28" i="12"/>
  <c r="J14" i="12"/>
  <c r="H22" i="12"/>
  <c r="H26" i="12"/>
  <c r="H27" i="12"/>
  <c r="K16" i="12"/>
  <c r="H23" i="12"/>
  <c r="H20" i="12"/>
  <c r="H31" i="12"/>
  <c r="H32" i="12"/>
  <c r="G35" i="12"/>
  <c r="I10" i="12"/>
  <c r="G35" i="23" l="1"/>
  <c r="G35" i="25"/>
  <c r="H25" i="23" a="1"/>
  <c r="H25" i="23" s="1"/>
  <c r="G25" i="18" a="1"/>
  <c r="G25" i="18" s="1"/>
  <c r="H25" i="22" a="1"/>
  <c r="H25" i="22" s="1"/>
  <c r="H25" i="25" a="1"/>
  <c r="H25" i="25" s="1"/>
  <c r="H25" i="24" a="1"/>
  <c r="H25" i="24" s="1"/>
  <c r="H11" i="22" a="1"/>
  <c r="H11" i="22" s="1"/>
  <c r="G11" i="18" a="1"/>
  <c r="G11" i="18" s="1"/>
  <c r="H11" i="24" a="1"/>
  <c r="H11" i="24" s="1"/>
  <c r="H11" i="23" a="1"/>
  <c r="H11" i="23" s="1"/>
  <c r="H11" i="25" a="1"/>
  <c r="H11" i="25" s="1"/>
  <c r="G30" i="18" a="1"/>
  <c r="G30" i="18" s="1"/>
  <c r="H30" i="22" a="1"/>
  <c r="H30" i="22" s="1"/>
  <c r="H30" i="24" a="1"/>
  <c r="H30" i="24" s="1"/>
  <c r="H30" i="25" a="1"/>
  <c r="H30" i="25" s="1"/>
  <c r="H30" i="23" a="1"/>
  <c r="H30" i="23" s="1"/>
  <c r="I17" i="18" a="1"/>
  <c r="I17" i="18" s="1"/>
  <c r="J17" i="22" a="1"/>
  <c r="J17" i="22" s="1"/>
  <c r="J17" i="23" a="1"/>
  <c r="J17" i="23" s="1"/>
  <c r="J17" i="24" a="1"/>
  <c r="J17" i="24" s="1"/>
  <c r="J17" i="25" a="1"/>
  <c r="J17" i="25" s="1"/>
  <c r="H27" i="22" a="1"/>
  <c r="H27" i="22" s="1"/>
  <c r="G27" i="18" a="1"/>
  <c r="G27" i="18" s="1"/>
  <c r="H27" i="25" a="1"/>
  <c r="H27" i="25" s="1"/>
  <c r="H27" i="23" a="1"/>
  <c r="H27" i="23" s="1"/>
  <c r="H27" i="24" a="1"/>
  <c r="H27" i="24" s="1"/>
  <c r="H26" i="22" a="1"/>
  <c r="H26" i="22" s="1"/>
  <c r="G26" i="18" a="1"/>
  <c r="G26" i="18" s="1"/>
  <c r="H26" i="25" a="1"/>
  <c r="H26" i="25" s="1"/>
  <c r="H26" i="24" a="1"/>
  <c r="H26" i="24" s="1"/>
  <c r="H26" i="23" a="1"/>
  <c r="H26" i="23" s="1"/>
  <c r="H22" i="23" a="1"/>
  <c r="H22" i="23" s="1"/>
  <c r="G22" i="18" a="1"/>
  <c r="G22" i="18" s="1"/>
  <c r="H22" i="22" a="1"/>
  <c r="H22" i="22" s="1"/>
  <c r="H22" i="24" a="1"/>
  <c r="H22" i="24" s="1"/>
  <c r="H22" i="25" a="1"/>
  <c r="H22" i="25" s="1"/>
  <c r="K16" i="22" a="1"/>
  <c r="K16" i="22" s="1"/>
  <c r="J16" i="18" a="1"/>
  <c r="J16" i="18" s="1"/>
  <c r="K16" i="24" a="1"/>
  <c r="K16" i="24" s="1"/>
  <c r="K16" i="25" a="1"/>
  <c r="K16" i="25" s="1"/>
  <c r="K16" i="23" a="1"/>
  <c r="K16" i="23" s="1"/>
  <c r="H29" i="23" a="1"/>
  <c r="H29" i="23" s="1"/>
  <c r="H29" i="22" a="1"/>
  <c r="H29" i="22" s="1"/>
  <c r="G29" i="18" a="1"/>
  <c r="G29" i="18" s="1"/>
  <c r="H29" i="25" a="1"/>
  <c r="H29" i="25" s="1"/>
  <c r="H29" i="24" a="1"/>
  <c r="H29" i="24" s="1"/>
  <c r="I18" i="18" a="1"/>
  <c r="I18" i="18" s="1"/>
  <c r="J18" i="22" a="1"/>
  <c r="J18" i="22" s="1"/>
  <c r="J18" i="23" a="1"/>
  <c r="J18" i="23" s="1"/>
  <c r="J18" i="25" a="1"/>
  <c r="J18" i="25" s="1"/>
  <c r="J18" i="24" a="1"/>
  <c r="J18" i="24" s="1"/>
  <c r="G35" i="24"/>
  <c r="I10" i="22" a="1"/>
  <c r="I10" i="22" s="1"/>
  <c r="H10" i="18" a="1"/>
  <c r="H10" i="18" s="1"/>
  <c r="I10" i="23" a="1"/>
  <c r="I10" i="23" s="1"/>
  <c r="I10" i="25" a="1"/>
  <c r="I10" i="25" s="1"/>
  <c r="I10" i="24" a="1"/>
  <c r="I10" i="24" s="1"/>
  <c r="G32" i="18" a="1"/>
  <c r="G32" i="18" s="1"/>
  <c r="H32" i="22" a="1"/>
  <c r="H32" i="22" s="1"/>
  <c r="H32" i="24" a="1"/>
  <c r="H32" i="24" s="1"/>
  <c r="H32" i="23" a="1"/>
  <c r="H32" i="23" s="1"/>
  <c r="H32" i="25" a="1"/>
  <c r="H32" i="25" s="1"/>
  <c r="H31" i="22" a="1"/>
  <c r="H31" i="22" s="1"/>
  <c r="G31" i="18" a="1"/>
  <c r="G31" i="18" s="1"/>
  <c r="H31" i="25" a="1"/>
  <c r="H31" i="25" s="1"/>
  <c r="H31" i="23" a="1"/>
  <c r="H31" i="23" s="1"/>
  <c r="H31" i="24" a="1"/>
  <c r="H31" i="24" s="1"/>
  <c r="G20" i="18" a="1"/>
  <c r="G20" i="18" s="1"/>
  <c r="H20" i="23" a="1"/>
  <c r="H20" i="23" s="1"/>
  <c r="H20" i="24" a="1"/>
  <c r="H20" i="24" s="1"/>
  <c r="H20" i="22" a="1"/>
  <c r="H20" i="22" s="1"/>
  <c r="H20" i="25" a="1"/>
  <c r="H20" i="25" s="1"/>
  <c r="G35" i="22"/>
  <c r="G28" i="18" a="1"/>
  <c r="G28" i="18" s="1"/>
  <c r="H28" i="23" a="1"/>
  <c r="H28" i="23" s="1"/>
  <c r="H28" i="24" a="1"/>
  <c r="H28" i="24" s="1"/>
  <c r="H28" i="22" a="1"/>
  <c r="H28" i="22" s="1"/>
  <c r="H28" i="25" a="1"/>
  <c r="H28" i="25" s="1"/>
  <c r="H23" i="22" a="1"/>
  <c r="H23" i="22" s="1"/>
  <c r="G23" i="18" a="1"/>
  <c r="G23" i="18" s="1"/>
  <c r="H23" i="23" a="1"/>
  <c r="H23" i="23" s="1"/>
  <c r="H23" i="25" a="1"/>
  <c r="H23" i="25" s="1"/>
  <c r="H23" i="24" a="1"/>
  <c r="H23" i="24" s="1"/>
  <c r="J13" i="22" a="1"/>
  <c r="J13" i="22" s="1"/>
  <c r="I13" i="18" a="1"/>
  <c r="I13" i="18" s="1"/>
  <c r="J13" i="23" a="1"/>
  <c r="J13" i="23" s="1"/>
  <c r="J13" i="24" a="1"/>
  <c r="J13" i="24" s="1"/>
  <c r="J13" i="25" a="1"/>
  <c r="J13" i="25" s="1"/>
  <c r="G21" i="18" a="1"/>
  <c r="G21" i="18" s="1"/>
  <c r="H21" i="25" a="1"/>
  <c r="H21" i="25" s="1"/>
  <c r="H21" i="23" a="1"/>
  <c r="H21" i="23" s="1"/>
  <c r="H21" i="22" a="1"/>
  <c r="H21" i="22" s="1"/>
  <c r="H21" i="24" a="1"/>
  <c r="H21" i="24" s="1"/>
  <c r="J15" i="22" a="1"/>
  <c r="J15" i="22" s="1"/>
  <c r="I15" i="18" a="1"/>
  <c r="I15" i="18" s="1"/>
  <c r="J15" i="23" a="1"/>
  <c r="J15" i="23" s="1"/>
  <c r="J15" i="25" a="1"/>
  <c r="J15" i="25" s="1"/>
  <c r="J15" i="24" a="1"/>
  <c r="J15" i="24" s="1"/>
  <c r="G24" i="18" a="1"/>
  <c r="G24" i="18" s="1"/>
  <c r="H24" i="22" a="1"/>
  <c r="H24" i="22" s="1"/>
  <c r="H24" i="23" a="1"/>
  <c r="H24" i="23" s="1"/>
  <c r="H24" i="24" a="1"/>
  <c r="H24" i="24" s="1"/>
  <c r="H24" i="25" a="1"/>
  <c r="H24" i="25" s="1"/>
  <c r="I30" i="22" a="1"/>
  <c r="I30" i="22" s="1"/>
  <c r="H30" i="18" a="1"/>
  <c r="H30" i="18" s="1"/>
  <c r="I30" i="25" a="1"/>
  <c r="I30" i="25" s="1"/>
  <c r="I30" i="23" a="1"/>
  <c r="I30" i="23" s="1"/>
  <c r="I30" i="24" a="1"/>
  <c r="I30" i="24" s="1"/>
  <c r="H19" i="22" a="1"/>
  <c r="H19" i="22" s="1"/>
  <c r="G19" i="18" a="1"/>
  <c r="G19" i="18" s="1"/>
  <c r="H19" i="23" a="1"/>
  <c r="H19" i="23" s="1"/>
  <c r="H19" i="24" a="1"/>
  <c r="H19" i="24" s="1"/>
  <c r="H19" i="25" a="1"/>
  <c r="H19" i="25" s="1"/>
  <c r="I12" i="24"/>
  <c r="I12" i="23"/>
  <c r="I14" i="18" a="1"/>
  <c r="I14" i="18" s="1"/>
  <c r="J14" i="25" a="1"/>
  <c r="J14" i="25" s="1"/>
  <c r="J14" i="22" a="1"/>
  <c r="J14" i="22" s="1"/>
  <c r="J14" i="23" a="1"/>
  <c r="J14" i="23" s="1"/>
  <c r="J14" i="24" a="1"/>
  <c r="J14" i="24" s="1"/>
  <c r="I12" i="25"/>
  <c r="G33" i="18" a="1"/>
  <c r="G33" i="18" s="1"/>
  <c r="H33" i="24" a="1"/>
  <c r="H33" i="24" s="1"/>
  <c r="H33" i="23" a="1"/>
  <c r="H33" i="23" s="1"/>
  <c r="H33" i="25" a="1"/>
  <c r="H33" i="25" s="1"/>
  <c r="H33" i="22" a="1"/>
  <c r="H33" i="22" s="1"/>
  <c r="H12" i="18"/>
  <c r="I12" i="22"/>
  <c r="F35" i="18"/>
  <c r="I28" i="12"/>
  <c r="I21" i="12"/>
  <c r="I22" i="12"/>
  <c r="I25" i="12"/>
  <c r="I23" i="12"/>
  <c r="H35" i="12"/>
  <c r="I33" i="12"/>
  <c r="I11" i="12"/>
  <c r="K17" i="12"/>
  <c r="I32" i="12"/>
  <c r="I24" i="12"/>
  <c r="J30" i="12"/>
  <c r="I20" i="12"/>
  <c r="I19" i="12"/>
  <c r="I29" i="12"/>
  <c r="I31" i="12"/>
  <c r="K18" i="12"/>
  <c r="I27" i="12"/>
  <c r="K13" i="12"/>
  <c r="J12" i="12"/>
  <c r="L16" i="12"/>
  <c r="I26" i="12"/>
  <c r="K15" i="12"/>
  <c r="K14" i="12"/>
  <c r="J10" i="12"/>
  <c r="H35" i="23" l="1"/>
  <c r="H35" i="22"/>
  <c r="H35" i="24"/>
  <c r="J12" i="25"/>
  <c r="H35" i="25"/>
  <c r="J12" i="22"/>
  <c r="H31" i="18" a="1"/>
  <c r="H31" i="18" s="1"/>
  <c r="I31" i="25" a="1"/>
  <c r="I31" i="25" s="1"/>
  <c r="I31" i="22" a="1"/>
  <c r="I31" i="22" s="1"/>
  <c r="I31" i="24" a="1"/>
  <c r="I31" i="24" s="1"/>
  <c r="I31" i="23" a="1"/>
  <c r="I31" i="23" s="1"/>
  <c r="J12" i="23"/>
  <c r="J17" i="18" a="1"/>
  <c r="J17" i="18" s="1"/>
  <c r="K17" i="22" a="1"/>
  <c r="K17" i="22" s="1"/>
  <c r="K17" i="25" a="1"/>
  <c r="K17" i="25" s="1"/>
  <c r="K17" i="24" a="1"/>
  <c r="K17" i="24" s="1"/>
  <c r="K17" i="23" a="1"/>
  <c r="K17" i="23" s="1"/>
  <c r="K15" i="22" a="1"/>
  <c r="K15" i="22" s="1"/>
  <c r="J15" i="18" a="1"/>
  <c r="J15" i="18" s="1"/>
  <c r="K15" i="23" a="1"/>
  <c r="K15" i="23" s="1"/>
  <c r="K15" i="25" a="1"/>
  <c r="K15" i="25" s="1"/>
  <c r="K15" i="24" a="1"/>
  <c r="K15" i="24" s="1"/>
  <c r="J12" i="24"/>
  <c r="I32" i="22" a="1"/>
  <c r="I32" i="22" s="1"/>
  <c r="H32" i="18" a="1"/>
  <c r="H32" i="18" s="1"/>
  <c r="I32" i="24" a="1"/>
  <c r="I32" i="24" s="1"/>
  <c r="I32" i="23" a="1"/>
  <c r="I32" i="23" s="1"/>
  <c r="I32" i="25" a="1"/>
  <c r="I32" i="25" s="1"/>
  <c r="I25" i="23" a="1"/>
  <c r="I25" i="23" s="1"/>
  <c r="I25" i="22" a="1"/>
  <c r="I25" i="22" s="1"/>
  <c r="H25" i="18" a="1"/>
  <c r="H25" i="18" s="1"/>
  <c r="I25" i="25" a="1"/>
  <c r="I25" i="25" s="1"/>
  <c r="I25" i="24" a="1"/>
  <c r="I25" i="24" s="1"/>
  <c r="H22" i="18" a="1"/>
  <c r="H22" i="18" s="1"/>
  <c r="I22" i="22" a="1"/>
  <c r="I22" i="22" s="1"/>
  <c r="I22" i="25" a="1"/>
  <c r="I22" i="25" s="1"/>
  <c r="I22" i="23" a="1"/>
  <c r="I22" i="23" s="1"/>
  <c r="I22" i="24" a="1"/>
  <c r="I22" i="24" s="1"/>
  <c r="H21" i="18" a="1"/>
  <c r="H21" i="18" s="1"/>
  <c r="I21" i="22" a="1"/>
  <c r="I21" i="22" s="1"/>
  <c r="I21" i="23" a="1"/>
  <c r="I21" i="23" s="1"/>
  <c r="I21" i="24" a="1"/>
  <c r="I21" i="24" s="1"/>
  <c r="I21" i="25" a="1"/>
  <c r="I21" i="25" s="1"/>
  <c r="I11" i="22" a="1"/>
  <c r="I11" i="22" s="1"/>
  <c r="H11" i="18" a="1"/>
  <c r="H11" i="18" s="1"/>
  <c r="I11" i="25" a="1"/>
  <c r="I11" i="25" s="1"/>
  <c r="I11" i="24" a="1"/>
  <c r="I11" i="24" s="1"/>
  <c r="I11" i="23" a="1"/>
  <c r="I11" i="23" s="1"/>
  <c r="I33" i="25" a="1"/>
  <c r="I33" i="25" s="1"/>
  <c r="H33" i="18" a="1"/>
  <c r="H33" i="18" s="1"/>
  <c r="I33" i="22" a="1"/>
  <c r="I33" i="22" s="1"/>
  <c r="I33" i="24" a="1"/>
  <c r="I33" i="24" s="1"/>
  <c r="I33" i="23" a="1"/>
  <c r="I33" i="23" s="1"/>
  <c r="H23" i="18" a="1"/>
  <c r="H23" i="18" s="1"/>
  <c r="I23" i="24" a="1"/>
  <c r="I23" i="24" s="1"/>
  <c r="I23" i="22" a="1"/>
  <c r="I23" i="22" s="1"/>
  <c r="I23" i="23" a="1"/>
  <c r="I23" i="23" s="1"/>
  <c r="I23" i="25" a="1"/>
  <c r="I23" i="25" s="1"/>
  <c r="I28" i="22" a="1"/>
  <c r="I28" i="22" s="1"/>
  <c r="H28" i="18" a="1"/>
  <c r="H28" i="18" s="1"/>
  <c r="I28" i="25" a="1"/>
  <c r="I28" i="25" s="1"/>
  <c r="I28" i="24" a="1"/>
  <c r="I28" i="24" s="1"/>
  <c r="I28" i="23" a="1"/>
  <c r="I28" i="23" s="1"/>
  <c r="K13" i="22" a="1"/>
  <c r="K13" i="22" s="1"/>
  <c r="J13" i="18" a="1"/>
  <c r="J13" i="18" s="1"/>
  <c r="K13" i="25" a="1"/>
  <c r="K13" i="25" s="1"/>
  <c r="K13" i="23" a="1"/>
  <c r="K13" i="23" s="1"/>
  <c r="K13" i="24" a="1"/>
  <c r="K13" i="24" s="1"/>
  <c r="I29" i="23" a="1"/>
  <c r="I29" i="23" s="1"/>
  <c r="I29" i="22" a="1"/>
  <c r="I29" i="22" s="1"/>
  <c r="H29" i="18" a="1"/>
  <c r="H29" i="18" s="1"/>
  <c r="I29" i="24" a="1"/>
  <c r="I29" i="24" s="1"/>
  <c r="I29" i="25" a="1"/>
  <c r="I29" i="25" s="1"/>
  <c r="J18" i="18" a="1"/>
  <c r="J18" i="18" s="1"/>
  <c r="K18" i="22" a="1"/>
  <c r="K18" i="22" s="1"/>
  <c r="K18" i="25" a="1"/>
  <c r="K18" i="25" s="1"/>
  <c r="K18" i="24" a="1"/>
  <c r="K18" i="24" s="1"/>
  <c r="K18" i="23" a="1"/>
  <c r="K18" i="23" s="1"/>
  <c r="K10" i="12"/>
  <c r="J10" i="22" a="1"/>
  <c r="J10" i="22" s="1"/>
  <c r="J10" i="23" a="1"/>
  <c r="J10" i="23" s="1"/>
  <c r="I10" i="18" a="1"/>
  <c r="I10" i="18" s="1"/>
  <c r="J10" i="25" a="1"/>
  <c r="J10" i="25" s="1"/>
  <c r="J10" i="24" a="1"/>
  <c r="J10" i="24" s="1"/>
  <c r="I26" i="22" a="1"/>
  <c r="I26" i="22" s="1"/>
  <c r="H26" i="18" a="1"/>
  <c r="H26" i="18" s="1"/>
  <c r="I26" i="23" a="1"/>
  <c r="I26" i="23" s="1"/>
  <c r="I26" i="25" a="1"/>
  <c r="I26" i="25" s="1"/>
  <c r="I26" i="24" a="1"/>
  <c r="I26" i="24" s="1"/>
  <c r="L16" i="23" a="1"/>
  <c r="L16" i="23" s="1"/>
  <c r="L16" i="22" a="1"/>
  <c r="L16" i="22" s="1"/>
  <c r="K16" i="18" a="1"/>
  <c r="K16" i="18" s="1"/>
  <c r="L16" i="25" a="1"/>
  <c r="L16" i="25" s="1"/>
  <c r="L16" i="24" a="1"/>
  <c r="L16" i="24" s="1"/>
  <c r="I27" i="22" a="1"/>
  <c r="I27" i="22" s="1"/>
  <c r="H27" i="18" a="1"/>
  <c r="H27" i="18" s="1"/>
  <c r="I27" i="25" a="1"/>
  <c r="I27" i="25" s="1"/>
  <c r="I27" i="24" a="1"/>
  <c r="I27" i="24" s="1"/>
  <c r="I27" i="23" a="1"/>
  <c r="I27" i="23" s="1"/>
  <c r="I19" i="22" a="1"/>
  <c r="I19" i="22" s="1"/>
  <c r="H19" i="18" a="1"/>
  <c r="H19" i="18" s="1"/>
  <c r="I19" i="24" a="1"/>
  <c r="I19" i="24" s="1"/>
  <c r="I19" i="25" a="1"/>
  <c r="I19" i="25" s="1"/>
  <c r="I19" i="23" a="1"/>
  <c r="I19" i="23" s="1"/>
  <c r="H20" i="18" a="1"/>
  <c r="H20" i="18" s="1"/>
  <c r="I20" i="22" a="1"/>
  <c r="I20" i="22" s="1"/>
  <c r="I20" i="24" a="1"/>
  <c r="I20" i="24" s="1"/>
  <c r="I20" i="23" a="1"/>
  <c r="I20" i="23" s="1"/>
  <c r="I20" i="25" a="1"/>
  <c r="I20" i="25" s="1"/>
  <c r="J30" i="22" a="1"/>
  <c r="J30" i="22" s="1"/>
  <c r="I30" i="18" a="1"/>
  <c r="I30" i="18" s="1"/>
  <c r="J30" i="24" a="1"/>
  <c r="J30" i="24" s="1"/>
  <c r="J30" i="23" a="1"/>
  <c r="J30" i="23" s="1"/>
  <c r="J30" i="25" a="1"/>
  <c r="J30" i="25" s="1"/>
  <c r="H24" i="18" a="1"/>
  <c r="H24" i="18" s="1"/>
  <c r="I24" i="22" a="1"/>
  <c r="I24" i="22" s="1"/>
  <c r="I24" i="24" a="1"/>
  <c r="I24" i="24" s="1"/>
  <c r="I24" i="23" a="1"/>
  <c r="I24" i="23" s="1"/>
  <c r="I24" i="25" a="1"/>
  <c r="I24" i="25" s="1"/>
  <c r="J14" i="18" a="1"/>
  <c r="J14" i="18" s="1"/>
  <c r="K14" i="23" a="1"/>
  <c r="K14" i="23" s="1"/>
  <c r="K14" i="25" a="1"/>
  <c r="K14" i="25" s="1"/>
  <c r="K14" i="22" a="1"/>
  <c r="K14" i="22" s="1"/>
  <c r="K14" i="24" a="1"/>
  <c r="K14" i="24" s="1"/>
  <c r="I12" i="18"/>
  <c r="J19" i="12"/>
  <c r="J22" i="12"/>
  <c r="J31" i="12"/>
  <c r="J29" i="12"/>
  <c r="J20" i="12"/>
  <c r="K30" i="12"/>
  <c r="J24" i="12"/>
  <c r="J32" i="12"/>
  <c r="L14" i="12"/>
  <c r="G35" i="18"/>
  <c r="J33" i="12"/>
  <c r="L15" i="12"/>
  <c r="L17" i="12"/>
  <c r="J11" i="12"/>
  <c r="J26" i="12"/>
  <c r="I35" i="12"/>
  <c r="M16" i="12"/>
  <c r="J23" i="12"/>
  <c r="J25" i="12"/>
  <c r="L13" i="12"/>
  <c r="K12" i="12"/>
  <c r="L18" i="12"/>
  <c r="J27" i="12"/>
  <c r="J21" i="12"/>
  <c r="J28" i="12"/>
  <c r="L10" i="12"/>
  <c r="I35" i="23" l="1"/>
  <c r="I35" i="24"/>
  <c r="I35" i="25"/>
  <c r="I35" i="22"/>
  <c r="K12" i="22"/>
  <c r="K18" i="18" a="1"/>
  <c r="K18" i="18" s="1"/>
  <c r="L18" i="22" a="1"/>
  <c r="L18" i="22" s="1"/>
  <c r="L18" i="25" a="1"/>
  <c r="L18" i="25" s="1"/>
  <c r="L18" i="23" a="1"/>
  <c r="L18" i="23" s="1"/>
  <c r="L18" i="24" a="1"/>
  <c r="L18" i="24" s="1"/>
  <c r="I27" i="18" a="1"/>
  <c r="I27" i="18" s="1"/>
  <c r="J27" i="25" a="1"/>
  <c r="J27" i="25" s="1"/>
  <c r="J27" i="22" a="1"/>
  <c r="J27" i="22" s="1"/>
  <c r="J27" i="23" a="1"/>
  <c r="J27" i="23" s="1"/>
  <c r="J27" i="24" a="1"/>
  <c r="J27" i="24" s="1"/>
  <c r="L13" i="22" a="1"/>
  <c r="L13" i="22" s="1"/>
  <c r="K13" i="18" a="1"/>
  <c r="K13" i="18" s="1"/>
  <c r="L13" i="25" a="1"/>
  <c r="L13" i="25" s="1"/>
  <c r="L13" i="23" a="1"/>
  <c r="L13" i="23" s="1"/>
  <c r="L13" i="24" a="1"/>
  <c r="L13" i="24" s="1"/>
  <c r="J35" i="12"/>
  <c r="I21" i="18" a="1"/>
  <c r="I21" i="18" s="1"/>
  <c r="J21" i="22" a="1"/>
  <c r="J21" i="22" s="1"/>
  <c r="J21" i="24" a="1"/>
  <c r="J21" i="24" s="1"/>
  <c r="J21" i="25" a="1"/>
  <c r="J21" i="25" s="1"/>
  <c r="J21" i="23" a="1"/>
  <c r="J21" i="23" s="1"/>
  <c r="M16" i="22" a="1"/>
  <c r="M16" i="22" s="1"/>
  <c r="L16" i="18" a="1"/>
  <c r="L16" i="18" s="1"/>
  <c r="M16" i="25" a="1"/>
  <c r="M16" i="25" s="1"/>
  <c r="M16" i="23" a="1"/>
  <c r="M16" i="23" s="1"/>
  <c r="M16" i="24" a="1"/>
  <c r="M16" i="24" s="1"/>
  <c r="J32" i="22" a="1"/>
  <c r="J32" i="22" s="1"/>
  <c r="I32" i="18" a="1"/>
  <c r="I32" i="18" s="1"/>
  <c r="J32" i="24" a="1"/>
  <c r="J32" i="24" s="1"/>
  <c r="J32" i="25" a="1"/>
  <c r="J32" i="25" s="1"/>
  <c r="J32" i="23" a="1"/>
  <c r="J32" i="23" s="1"/>
  <c r="K10" i="22" a="1"/>
  <c r="K10" i="22" s="1"/>
  <c r="K10" i="23" a="1"/>
  <c r="K10" i="23" s="1"/>
  <c r="J10" i="18" a="1"/>
  <c r="J10" i="18" s="1"/>
  <c r="K10" i="25" a="1"/>
  <c r="K10" i="25" s="1"/>
  <c r="K10" i="24" a="1"/>
  <c r="K10" i="24" s="1"/>
  <c r="I24" i="18" a="1"/>
  <c r="I24" i="18" s="1"/>
  <c r="J24" i="22" a="1"/>
  <c r="J24" i="22" s="1"/>
  <c r="J24" i="25" a="1"/>
  <c r="J24" i="25" s="1"/>
  <c r="J24" i="23" a="1"/>
  <c r="J24" i="23" s="1"/>
  <c r="J24" i="24" a="1"/>
  <c r="J24" i="24" s="1"/>
  <c r="J30" i="18" a="1"/>
  <c r="J30" i="18" s="1"/>
  <c r="K30" i="22" a="1"/>
  <c r="K30" i="22" s="1"/>
  <c r="K30" i="25" a="1"/>
  <c r="K30" i="25" s="1"/>
  <c r="K30" i="23" a="1"/>
  <c r="K30" i="23" s="1"/>
  <c r="K30" i="24" a="1"/>
  <c r="K30" i="24" s="1"/>
  <c r="I26" i="18" a="1"/>
  <c r="I26" i="18" s="1"/>
  <c r="J26" i="25" a="1"/>
  <c r="J26" i="25" s="1"/>
  <c r="J26" i="23" a="1"/>
  <c r="J26" i="23" s="1"/>
  <c r="J26" i="22" a="1"/>
  <c r="J26" i="22" s="1"/>
  <c r="J26" i="24" a="1"/>
  <c r="J26" i="24" s="1"/>
  <c r="J11" i="22" a="1"/>
  <c r="J11" i="22" s="1"/>
  <c r="I11" i="18" a="1"/>
  <c r="I11" i="18" s="1"/>
  <c r="J11" i="25" a="1"/>
  <c r="J11" i="25" s="1"/>
  <c r="J11" i="23" a="1"/>
  <c r="J11" i="23" s="1"/>
  <c r="J11" i="24" a="1"/>
  <c r="J11" i="24" s="1"/>
  <c r="K17" i="18" a="1"/>
  <c r="K17" i="18" s="1"/>
  <c r="L17" i="25" a="1"/>
  <c r="L17" i="25" s="1"/>
  <c r="L17" i="23" a="1"/>
  <c r="L17" i="23" s="1"/>
  <c r="L17" i="24" a="1"/>
  <c r="L17" i="24" s="1"/>
  <c r="L17" i="22" a="1"/>
  <c r="L17" i="22" s="1"/>
  <c r="L15" i="22" a="1"/>
  <c r="L15" i="22" s="1"/>
  <c r="K15" i="18" a="1"/>
  <c r="K15" i="18" s="1"/>
  <c r="L15" i="25" a="1"/>
  <c r="L15" i="25" s="1"/>
  <c r="L15" i="24" a="1"/>
  <c r="L15" i="24" s="1"/>
  <c r="L15" i="23" a="1"/>
  <c r="L15" i="23" s="1"/>
  <c r="I33" i="18" a="1"/>
  <c r="I33" i="18" s="1"/>
  <c r="J33" i="22" a="1"/>
  <c r="J33" i="22" s="1"/>
  <c r="J33" i="24" a="1"/>
  <c r="J33" i="24" s="1"/>
  <c r="J33" i="23" a="1"/>
  <c r="J33" i="23" s="1"/>
  <c r="J33" i="25" a="1"/>
  <c r="J33" i="25" s="1"/>
  <c r="K14" i="18" a="1"/>
  <c r="K14" i="18" s="1"/>
  <c r="L14" i="24" a="1"/>
  <c r="L14" i="24" s="1"/>
  <c r="L14" i="23" a="1"/>
  <c r="L14" i="23" s="1"/>
  <c r="L14" i="22" a="1"/>
  <c r="L14" i="22" s="1"/>
  <c r="L14" i="25" a="1"/>
  <c r="L14" i="25" s="1"/>
  <c r="I20" i="18" a="1"/>
  <c r="I20" i="18" s="1"/>
  <c r="J20" i="22" a="1"/>
  <c r="J20" i="22" s="1"/>
  <c r="J20" i="25" a="1"/>
  <c r="J20" i="25" s="1"/>
  <c r="J20" i="24" a="1"/>
  <c r="J20" i="24" s="1"/>
  <c r="J20" i="23" a="1"/>
  <c r="J20" i="23" s="1"/>
  <c r="I22" i="18" a="1"/>
  <c r="I22" i="18" s="1"/>
  <c r="J22" i="22" a="1"/>
  <c r="J22" i="22" s="1"/>
  <c r="J22" i="24" a="1"/>
  <c r="J22" i="24" s="1"/>
  <c r="J22" i="25" a="1"/>
  <c r="J22" i="25" s="1"/>
  <c r="J22" i="23" a="1"/>
  <c r="J22" i="23" s="1"/>
  <c r="J19" i="22" a="1"/>
  <c r="J19" i="22" s="1"/>
  <c r="I19" i="18" a="1"/>
  <c r="I19" i="18" s="1"/>
  <c r="J19" i="23" a="1"/>
  <c r="J19" i="23" s="1"/>
  <c r="J19" i="24" a="1"/>
  <c r="J19" i="24" s="1"/>
  <c r="J19" i="25" a="1"/>
  <c r="J19" i="25" s="1"/>
  <c r="K12" i="24"/>
  <c r="J29" i="22" a="1"/>
  <c r="J29" i="22" s="1"/>
  <c r="I29" i="18" a="1"/>
  <c r="I29" i="18" s="1"/>
  <c r="J29" i="24" a="1"/>
  <c r="J29" i="24" s="1"/>
  <c r="J29" i="25" a="1"/>
  <c r="J29" i="25" s="1"/>
  <c r="J29" i="23" a="1"/>
  <c r="J29" i="23" s="1"/>
  <c r="J31" i="22" a="1"/>
  <c r="J31" i="22" s="1"/>
  <c r="I31" i="18" a="1"/>
  <c r="I31" i="18" s="1"/>
  <c r="J31" i="24" a="1"/>
  <c r="J31" i="24" s="1"/>
  <c r="J31" i="23" a="1"/>
  <c r="J31" i="23" s="1"/>
  <c r="J31" i="25" a="1"/>
  <c r="J31" i="25" s="1"/>
  <c r="L10" i="22" a="1"/>
  <c r="L10" i="22" s="1"/>
  <c r="L10" i="23" a="1"/>
  <c r="L10" i="23" s="1"/>
  <c r="K10" i="18" a="1"/>
  <c r="K10" i="18" s="1"/>
  <c r="L10" i="25" a="1"/>
  <c r="L10" i="25" s="1"/>
  <c r="L10" i="24" a="1"/>
  <c r="L10" i="24" s="1"/>
  <c r="J28" i="22" a="1"/>
  <c r="J28" i="22" s="1"/>
  <c r="I28" i="18" a="1"/>
  <c r="I28" i="18" s="1"/>
  <c r="J28" i="24" a="1"/>
  <c r="J28" i="24" s="1"/>
  <c r="J28" i="25" a="1"/>
  <c r="J28" i="25" s="1"/>
  <c r="J28" i="23" a="1"/>
  <c r="J28" i="23" s="1"/>
  <c r="K12" i="23"/>
  <c r="K12" i="25"/>
  <c r="J12" i="18"/>
  <c r="I25" i="18" a="1"/>
  <c r="I25" i="18" s="1"/>
  <c r="J25" i="22" a="1"/>
  <c r="J25" i="22" s="1"/>
  <c r="J25" i="25" a="1"/>
  <c r="J25" i="25" s="1"/>
  <c r="J25" i="24" a="1"/>
  <c r="J25" i="24" s="1"/>
  <c r="J25" i="23" a="1"/>
  <c r="J25" i="23" s="1"/>
  <c r="I23" i="18" a="1"/>
  <c r="I23" i="18" s="1"/>
  <c r="J23" i="22" a="1"/>
  <c r="J23" i="22" s="1"/>
  <c r="J23" i="24" a="1"/>
  <c r="J23" i="24" s="1"/>
  <c r="J23" i="23" a="1"/>
  <c r="J23" i="23" s="1"/>
  <c r="J23" i="25" a="1"/>
  <c r="J23" i="25" s="1"/>
  <c r="H35" i="18"/>
  <c r="N16" i="12"/>
  <c r="K26" i="12"/>
  <c r="K31" i="12"/>
  <c r="K11" i="12"/>
  <c r="K28" i="12"/>
  <c r="M15" i="12"/>
  <c r="K33" i="12"/>
  <c r="M14" i="12"/>
  <c r="K21" i="12"/>
  <c r="K27" i="12"/>
  <c r="K32" i="12"/>
  <c r="M18" i="12"/>
  <c r="M17" i="12"/>
  <c r="K24" i="12"/>
  <c r="K25" i="12"/>
  <c r="K29" i="12"/>
  <c r="K23" i="12"/>
  <c r="M13" i="12"/>
  <c r="L12" i="12"/>
  <c r="L30" i="12"/>
  <c r="K20" i="12"/>
  <c r="K22" i="12"/>
  <c r="M10" i="12"/>
  <c r="K19" i="12"/>
  <c r="J35" i="23" l="1"/>
  <c r="J35" i="24"/>
  <c r="J35" i="22"/>
  <c r="L17" i="18" a="1"/>
  <c r="L17" i="18" s="1"/>
  <c r="M17" i="25" a="1"/>
  <c r="M17" i="25" s="1"/>
  <c r="M17" i="23" a="1"/>
  <c r="M17" i="23" s="1"/>
  <c r="M17" i="24" a="1"/>
  <c r="M17" i="24" s="1"/>
  <c r="M17" i="22" a="1"/>
  <c r="M17" i="22" s="1"/>
  <c r="J35" i="25"/>
  <c r="K32" i="22" a="1"/>
  <c r="K32" i="22" s="1"/>
  <c r="J32" i="18" a="1"/>
  <c r="J32" i="18" s="1"/>
  <c r="K32" i="24" a="1"/>
  <c r="K32" i="24" s="1"/>
  <c r="K32" i="25" a="1"/>
  <c r="K32" i="25" s="1"/>
  <c r="K32" i="23" a="1"/>
  <c r="K32" i="23" s="1"/>
  <c r="K27" i="22" a="1"/>
  <c r="K27" i="22" s="1"/>
  <c r="J27" i="18" a="1"/>
  <c r="J27" i="18" s="1"/>
  <c r="K27" i="24" a="1"/>
  <c r="K27" i="24" s="1"/>
  <c r="K27" i="23" a="1"/>
  <c r="K27" i="23" s="1"/>
  <c r="K27" i="25" a="1"/>
  <c r="K27" i="25" s="1"/>
  <c r="J21" i="18" a="1"/>
  <c r="J21" i="18" s="1"/>
  <c r="K21" i="22" a="1"/>
  <c r="K21" i="22" s="1"/>
  <c r="K21" i="25" a="1"/>
  <c r="K21" i="25" s="1"/>
  <c r="K21" i="23" a="1"/>
  <c r="K21" i="23" s="1"/>
  <c r="K21" i="24" a="1"/>
  <c r="K21" i="24" s="1"/>
  <c r="M14" i="22" a="1"/>
  <c r="M14" i="22" s="1"/>
  <c r="L14" i="18" a="1"/>
  <c r="L14" i="18" s="1"/>
  <c r="M14" i="25" a="1"/>
  <c r="M14" i="25" s="1"/>
  <c r="M14" i="24" a="1"/>
  <c r="M14" i="24" s="1"/>
  <c r="M14" i="23" a="1"/>
  <c r="M14" i="23" s="1"/>
  <c r="J20" i="18" a="1"/>
  <c r="J20" i="18" s="1"/>
  <c r="K20" i="22" a="1"/>
  <c r="K20" i="22" s="1"/>
  <c r="K20" i="24" a="1"/>
  <c r="K20" i="24" s="1"/>
  <c r="K20" i="23" a="1"/>
  <c r="K20" i="23" s="1"/>
  <c r="K20" i="25" a="1"/>
  <c r="K20" i="25" s="1"/>
  <c r="L15" i="18" a="1"/>
  <c r="L15" i="18" s="1"/>
  <c r="M15" i="22" a="1"/>
  <c r="M15" i="22" s="1"/>
  <c r="M15" i="23" a="1"/>
  <c r="M15" i="23" s="1"/>
  <c r="M15" i="24" a="1"/>
  <c r="M15" i="24" s="1"/>
  <c r="M15" i="25" a="1"/>
  <c r="M15" i="25" s="1"/>
  <c r="J29" i="18" a="1"/>
  <c r="J29" i="18" s="1"/>
  <c r="K29" i="23" a="1"/>
  <c r="K29" i="23" s="1"/>
  <c r="K29" i="22" a="1"/>
  <c r="K29" i="22" s="1"/>
  <c r="K29" i="24" a="1"/>
  <c r="K29" i="24" s="1"/>
  <c r="K29" i="25" a="1"/>
  <c r="K29" i="25" s="1"/>
  <c r="J26" i="18" a="1"/>
  <c r="J26" i="18" s="1"/>
  <c r="K26" i="22" a="1"/>
  <c r="K26" i="22" s="1"/>
  <c r="K26" i="25" a="1"/>
  <c r="K26" i="25" s="1"/>
  <c r="K26" i="23" a="1"/>
  <c r="K26" i="23" s="1"/>
  <c r="K26" i="24" a="1"/>
  <c r="K26" i="24" s="1"/>
  <c r="N16" i="22" a="1"/>
  <c r="N16" i="22" s="1"/>
  <c r="N16" i="23" a="1"/>
  <c r="N16" i="23" s="1"/>
  <c r="M16" i="18" a="1"/>
  <c r="M16" i="18" s="1"/>
  <c r="N16" i="25" a="1"/>
  <c r="N16" i="25" s="1"/>
  <c r="N16" i="24" a="1"/>
  <c r="N16" i="24" s="1"/>
  <c r="J33" i="18" a="1"/>
  <c r="J33" i="18" s="1"/>
  <c r="K33" i="22" a="1"/>
  <c r="K33" i="22" s="1"/>
  <c r="K33" i="24" a="1"/>
  <c r="K33" i="24" s="1"/>
  <c r="K33" i="25" a="1"/>
  <c r="K33" i="25" s="1"/>
  <c r="K33" i="23" a="1"/>
  <c r="K33" i="23" s="1"/>
  <c r="K28" i="22" a="1"/>
  <c r="K28" i="22" s="1"/>
  <c r="J28" i="18" a="1"/>
  <c r="J28" i="18" s="1"/>
  <c r="K28" i="24" a="1"/>
  <c r="K28" i="24" s="1"/>
  <c r="K28" i="23" a="1"/>
  <c r="K28" i="23" s="1"/>
  <c r="K28" i="25" a="1"/>
  <c r="K28" i="25" s="1"/>
  <c r="K11" i="22" a="1"/>
  <c r="K11" i="22" s="1"/>
  <c r="J11" i="18" a="1"/>
  <c r="J11" i="18" s="1"/>
  <c r="K11" i="23" a="1"/>
  <c r="K11" i="23" s="1"/>
  <c r="K11" i="24" a="1"/>
  <c r="K11" i="24" s="1"/>
  <c r="K11" i="25" a="1"/>
  <c r="K11" i="25" s="1"/>
  <c r="K31" i="22" a="1"/>
  <c r="K31" i="22" s="1"/>
  <c r="J31" i="18" a="1"/>
  <c r="J31" i="18" s="1"/>
  <c r="K31" i="24" a="1"/>
  <c r="K31" i="24" s="1"/>
  <c r="K31" i="25" a="1"/>
  <c r="K31" i="25" s="1"/>
  <c r="K31" i="23" a="1"/>
  <c r="K31" i="23" s="1"/>
  <c r="L12" i="24"/>
  <c r="L12" i="23"/>
  <c r="L12" i="25"/>
  <c r="K12" i="18"/>
  <c r="L12" i="22"/>
  <c r="K19" i="22" a="1"/>
  <c r="K19" i="22" s="1"/>
  <c r="K19" i="23" a="1"/>
  <c r="K19" i="23" s="1"/>
  <c r="J19" i="18" a="1"/>
  <c r="J19" i="18" s="1"/>
  <c r="K19" i="24" a="1"/>
  <c r="K19" i="24" s="1"/>
  <c r="K19" i="25" a="1"/>
  <c r="K19" i="25" s="1"/>
  <c r="M10" i="23" a="1"/>
  <c r="M10" i="23" s="1"/>
  <c r="M10" i="25" a="1"/>
  <c r="M10" i="25" s="1"/>
  <c r="L10" i="18" a="1"/>
  <c r="L10" i="18" s="1"/>
  <c r="M10" i="24" a="1"/>
  <c r="M10" i="24" s="1"/>
  <c r="M10" i="22" a="1"/>
  <c r="M10" i="22" s="1"/>
  <c r="K22" i="22" a="1"/>
  <c r="K22" i="22" s="1"/>
  <c r="K22" i="23" a="1"/>
  <c r="K22" i="23" s="1"/>
  <c r="J22" i="18" a="1"/>
  <c r="J22" i="18" s="1"/>
  <c r="K22" i="25" a="1"/>
  <c r="K22" i="25" s="1"/>
  <c r="K22" i="24" a="1"/>
  <c r="K22" i="24" s="1"/>
  <c r="M13" i="22" a="1"/>
  <c r="M13" i="22" s="1"/>
  <c r="L13" i="18" a="1"/>
  <c r="L13" i="18" s="1"/>
  <c r="L12" i="18" s="1"/>
  <c r="M13" i="23" a="1"/>
  <c r="M13" i="23" s="1"/>
  <c r="M13" i="25" a="1"/>
  <c r="M13" i="25" s="1"/>
  <c r="M13" i="24" a="1"/>
  <c r="M13" i="24" s="1"/>
  <c r="J23" i="18" a="1"/>
  <c r="J23" i="18" s="1"/>
  <c r="K23" i="22" a="1"/>
  <c r="K23" i="22" s="1"/>
  <c r="K23" i="23" a="1"/>
  <c r="K23" i="23" s="1"/>
  <c r="K23" i="25" a="1"/>
  <c r="K23" i="25" s="1"/>
  <c r="K23" i="24" a="1"/>
  <c r="K23" i="24" s="1"/>
  <c r="J25" i="18" a="1"/>
  <c r="J25" i="18" s="1"/>
  <c r="K25" i="22" a="1"/>
  <c r="K25" i="22" s="1"/>
  <c r="K25" i="24" a="1"/>
  <c r="K25" i="24" s="1"/>
  <c r="K25" i="25" a="1"/>
  <c r="K25" i="25" s="1"/>
  <c r="K25" i="23" a="1"/>
  <c r="K25" i="23" s="1"/>
  <c r="J24" i="18" a="1"/>
  <c r="J24" i="18" s="1"/>
  <c r="K24" i="22" a="1"/>
  <c r="K24" i="22" s="1"/>
  <c r="K24" i="25" a="1"/>
  <c r="K24" i="25" s="1"/>
  <c r="K24" i="24" a="1"/>
  <c r="K24" i="24" s="1"/>
  <c r="K24" i="23" a="1"/>
  <c r="K24" i="23" s="1"/>
  <c r="L30" i="23" a="1"/>
  <c r="L30" i="23" s="1"/>
  <c r="L30" i="22" a="1"/>
  <c r="L30" i="22" s="1"/>
  <c r="K30" i="18" a="1"/>
  <c r="K30" i="18" s="1"/>
  <c r="L30" i="25" a="1"/>
  <c r="L30" i="25" s="1"/>
  <c r="L30" i="24" a="1"/>
  <c r="L30" i="24" s="1"/>
  <c r="M18" i="22" a="1"/>
  <c r="M18" i="22" s="1"/>
  <c r="L18" i="18" a="1"/>
  <c r="L18" i="18" s="1"/>
  <c r="M18" i="23" a="1"/>
  <c r="M18" i="23" s="1"/>
  <c r="M18" i="25" a="1"/>
  <c r="M18" i="25" s="1"/>
  <c r="M18" i="24" a="1"/>
  <c r="M18" i="24" s="1"/>
  <c r="I35" i="18"/>
  <c r="N17" i="12"/>
  <c r="L32" i="12"/>
  <c r="N10" i="12"/>
  <c r="L21" i="12"/>
  <c r="L22" i="12"/>
  <c r="N14" i="12"/>
  <c r="L19" i="12"/>
  <c r="L27" i="12"/>
  <c r="N15" i="12"/>
  <c r="L28" i="12"/>
  <c r="L11" i="12"/>
  <c r="K35" i="12"/>
  <c r="L20" i="12"/>
  <c r="L33" i="12"/>
  <c r="M30" i="12"/>
  <c r="N13" i="12"/>
  <c r="M12" i="12"/>
  <c r="L31" i="12"/>
  <c r="L23" i="12"/>
  <c r="L29" i="12"/>
  <c r="L25" i="12"/>
  <c r="L26" i="12"/>
  <c r="N18" i="12"/>
  <c r="O16" i="12"/>
  <c r="L24" i="12"/>
  <c r="M12" i="23" l="1"/>
  <c r="K35" i="25"/>
  <c r="K35" i="24"/>
  <c r="M12" i="22"/>
  <c r="K35" i="23"/>
  <c r="K26" i="18" a="1"/>
  <c r="K26" i="18" s="1"/>
  <c r="L26" i="22" a="1"/>
  <c r="L26" i="22" s="1"/>
  <c r="L26" i="25" a="1"/>
  <c r="L26" i="25" s="1"/>
  <c r="L26" i="23" a="1"/>
  <c r="L26" i="23" s="1"/>
  <c r="L26" i="24" a="1"/>
  <c r="L26" i="24" s="1"/>
  <c r="K25" i="18" a="1"/>
  <c r="K25" i="18" s="1"/>
  <c r="L25" i="22" a="1"/>
  <c r="L25" i="22" s="1"/>
  <c r="L25" i="23" a="1"/>
  <c r="L25" i="23" s="1"/>
  <c r="L25" i="25" a="1"/>
  <c r="L25" i="25" s="1"/>
  <c r="L25" i="24" a="1"/>
  <c r="L25" i="24" s="1"/>
  <c r="M18" i="18" a="1"/>
  <c r="M18" i="18" s="1"/>
  <c r="N18" i="23" a="1"/>
  <c r="N18" i="23" s="1"/>
  <c r="N18" i="24" a="1"/>
  <c r="N18" i="24" s="1"/>
  <c r="N18" i="25" a="1"/>
  <c r="N18" i="25" s="1"/>
  <c r="N18" i="22" a="1"/>
  <c r="N18" i="22" s="1"/>
  <c r="M12" i="25"/>
  <c r="M30" i="22" a="1"/>
  <c r="M30" i="22" s="1"/>
  <c r="L30" i="18" a="1"/>
  <c r="L30" i="18" s="1"/>
  <c r="M30" i="25" a="1"/>
  <c r="M30" i="25" s="1"/>
  <c r="M30" i="24" a="1"/>
  <c r="M30" i="24" s="1"/>
  <c r="M30" i="23" a="1"/>
  <c r="M30" i="23" s="1"/>
  <c r="K33" i="18" a="1"/>
  <c r="K33" i="18" s="1"/>
  <c r="L33" i="24" a="1"/>
  <c r="L33" i="24" s="1"/>
  <c r="L33" i="22" a="1"/>
  <c r="L33" i="22" s="1"/>
  <c r="L33" i="25" a="1"/>
  <c r="L33" i="25" s="1"/>
  <c r="L33" i="23" a="1"/>
  <c r="L33" i="23" s="1"/>
  <c r="K20" i="18" a="1"/>
  <c r="K20" i="18" s="1"/>
  <c r="L20" i="22" a="1"/>
  <c r="L20" i="22" s="1"/>
  <c r="L20" i="25" a="1"/>
  <c r="L20" i="25" s="1"/>
  <c r="L20" i="23" a="1"/>
  <c r="L20" i="23" s="1"/>
  <c r="L20" i="24" a="1"/>
  <c r="L20" i="24" s="1"/>
  <c r="K11" i="18" a="1"/>
  <c r="K11" i="18" s="1"/>
  <c r="L11" i="22" a="1"/>
  <c r="L11" i="22" s="1"/>
  <c r="L11" i="23" a="1"/>
  <c r="L11" i="23" s="1"/>
  <c r="L11" i="24" a="1"/>
  <c r="L11" i="24" s="1"/>
  <c r="L11" i="25" a="1"/>
  <c r="L11" i="25" s="1"/>
  <c r="K28" i="18" a="1"/>
  <c r="K28" i="18" s="1"/>
  <c r="L28" i="22" a="1"/>
  <c r="L28" i="22" s="1"/>
  <c r="L28" i="25" a="1"/>
  <c r="L28" i="25" s="1"/>
  <c r="L28" i="24" a="1"/>
  <c r="L28" i="24" s="1"/>
  <c r="L28" i="23" a="1"/>
  <c r="L28" i="23" s="1"/>
  <c r="N15" i="22" a="1"/>
  <c r="N15" i="22" s="1"/>
  <c r="M15" i="18" a="1"/>
  <c r="M15" i="18" s="1"/>
  <c r="N15" i="25" a="1"/>
  <c r="N15" i="25" s="1"/>
  <c r="N15" i="24" a="1"/>
  <c r="N15" i="24" s="1"/>
  <c r="N15" i="23" a="1"/>
  <c r="N15" i="23" s="1"/>
  <c r="L19" i="22" a="1"/>
  <c r="L19" i="22" s="1"/>
  <c r="K19" i="18" a="1"/>
  <c r="K19" i="18" s="1"/>
  <c r="L19" i="24" a="1"/>
  <c r="L19" i="24" s="1"/>
  <c r="L19" i="25" a="1"/>
  <c r="L19" i="25" s="1"/>
  <c r="L19" i="23" a="1"/>
  <c r="L19" i="23" s="1"/>
  <c r="K29" i="18" a="1"/>
  <c r="K29" i="18" s="1"/>
  <c r="L29" i="22" a="1"/>
  <c r="L29" i="22" s="1"/>
  <c r="L29" i="23" a="1"/>
  <c r="L29" i="23" s="1"/>
  <c r="L29" i="24" a="1"/>
  <c r="L29" i="24" s="1"/>
  <c r="L29" i="25" a="1"/>
  <c r="L29" i="25" s="1"/>
  <c r="K23" i="18" a="1"/>
  <c r="K23" i="18" s="1"/>
  <c r="L23" i="22" a="1"/>
  <c r="L23" i="22" s="1"/>
  <c r="L23" i="25" a="1"/>
  <c r="L23" i="25" s="1"/>
  <c r="L23" i="23" a="1"/>
  <c r="L23" i="23" s="1"/>
  <c r="L23" i="24" a="1"/>
  <c r="L23" i="24" s="1"/>
  <c r="L27" i="22" a="1"/>
  <c r="L27" i="22" s="1"/>
  <c r="K27" i="18" a="1"/>
  <c r="K27" i="18" s="1"/>
  <c r="L27" i="25" a="1"/>
  <c r="L27" i="25" s="1"/>
  <c r="L27" i="24" a="1"/>
  <c r="L27" i="24" s="1"/>
  <c r="L27" i="23" a="1"/>
  <c r="L27" i="23" s="1"/>
  <c r="M14" i="18" a="1"/>
  <c r="M14" i="18" s="1"/>
  <c r="N14" i="22" a="1"/>
  <c r="N14" i="22" s="1"/>
  <c r="N14" i="23" a="1"/>
  <c r="N14" i="23" s="1"/>
  <c r="N14" i="25" a="1"/>
  <c r="N14" i="25" s="1"/>
  <c r="N14" i="24" a="1"/>
  <c r="N14" i="24" s="1"/>
  <c r="L22" i="22" a="1"/>
  <c r="L22" i="22" s="1"/>
  <c r="K22" i="18" a="1"/>
  <c r="K22" i="18" s="1"/>
  <c r="L22" i="25" a="1"/>
  <c r="L22" i="25" s="1"/>
  <c r="L22" i="23" a="1"/>
  <c r="L22" i="23" s="1"/>
  <c r="L22" i="24" a="1"/>
  <c r="L22" i="24" s="1"/>
  <c r="K21" i="18" a="1"/>
  <c r="K21" i="18" s="1"/>
  <c r="L21" i="22" a="1"/>
  <c r="L21" i="22" s="1"/>
  <c r="L21" i="24" a="1"/>
  <c r="L21" i="24" s="1"/>
  <c r="L21" i="23" a="1"/>
  <c r="L21" i="23" s="1"/>
  <c r="L21" i="25" a="1"/>
  <c r="L21" i="25" s="1"/>
  <c r="L31" i="22" a="1"/>
  <c r="L31" i="22" s="1"/>
  <c r="K31" i="18" a="1"/>
  <c r="K31" i="18" s="1"/>
  <c r="L31" i="25" a="1"/>
  <c r="L31" i="25" s="1"/>
  <c r="L31" i="24" a="1"/>
  <c r="L31" i="24" s="1"/>
  <c r="L31" i="23" a="1"/>
  <c r="L31" i="23" s="1"/>
  <c r="N10" i="23" a="1"/>
  <c r="N10" i="23" s="1"/>
  <c r="N10" i="25" a="1"/>
  <c r="N10" i="25" s="1"/>
  <c r="M10" i="18" a="1"/>
  <c r="M10" i="18" s="1"/>
  <c r="N10" i="24" a="1"/>
  <c r="N10" i="24" s="1"/>
  <c r="N10" i="22" a="1"/>
  <c r="N10" i="22" s="1"/>
  <c r="K32" i="18" a="1"/>
  <c r="K32" i="18" s="1"/>
  <c r="L32" i="25" a="1"/>
  <c r="L32" i="25" s="1"/>
  <c r="L32" i="22" a="1"/>
  <c r="L32" i="22" s="1"/>
  <c r="L32" i="23" a="1"/>
  <c r="L32" i="23" s="1"/>
  <c r="L32" i="24" a="1"/>
  <c r="L32" i="24" s="1"/>
  <c r="M17" i="18" a="1"/>
  <c r="M17" i="18" s="1"/>
  <c r="N17" i="22" a="1"/>
  <c r="N17" i="22" s="1"/>
  <c r="N17" i="24" a="1"/>
  <c r="N17" i="24" s="1"/>
  <c r="N17" i="23" a="1"/>
  <c r="N17" i="23" s="1"/>
  <c r="N17" i="25" a="1"/>
  <c r="N17" i="25" s="1"/>
  <c r="M12" i="24"/>
  <c r="K35" i="22"/>
  <c r="O16" i="22" a="1"/>
  <c r="O16" i="22" s="1"/>
  <c r="O16" i="23" a="1"/>
  <c r="O16" i="23" s="1"/>
  <c r="N16" i="18" a="1"/>
  <c r="N16" i="18" s="1"/>
  <c r="O16" i="25" a="1"/>
  <c r="O16" i="25" s="1"/>
  <c r="O16" i="24" a="1"/>
  <c r="O16" i="24" s="1"/>
  <c r="K24" i="18" a="1"/>
  <c r="K24" i="18" s="1"/>
  <c r="L24" i="22" a="1"/>
  <c r="L24" i="22" s="1"/>
  <c r="L24" i="25" a="1"/>
  <c r="L24" i="25" s="1"/>
  <c r="L24" i="23" a="1"/>
  <c r="L24" i="23" s="1"/>
  <c r="L24" i="24" a="1"/>
  <c r="L24" i="24" s="1"/>
  <c r="N13" i="22" a="1"/>
  <c r="N13" i="22" s="1"/>
  <c r="M13" i="18" a="1"/>
  <c r="M13" i="18" s="1"/>
  <c r="M12" i="18" s="1"/>
  <c r="N13" i="24" a="1"/>
  <c r="N13" i="24" s="1"/>
  <c r="N13" i="25" a="1"/>
  <c r="N13" i="25" s="1"/>
  <c r="N12" i="25" s="1"/>
  <c r="N13" i="23" a="1"/>
  <c r="N13" i="23" s="1"/>
  <c r="M33" i="12"/>
  <c r="O13" i="12"/>
  <c r="N12" i="12"/>
  <c r="M32" i="12"/>
  <c r="M20" i="12"/>
  <c r="J35" i="18"/>
  <c r="M11" i="12"/>
  <c r="L35" i="12"/>
  <c r="M28" i="12"/>
  <c r="O15" i="12"/>
  <c r="M19" i="12"/>
  <c r="O18" i="12"/>
  <c r="M27" i="12"/>
  <c r="O14" i="12"/>
  <c r="M22" i="12"/>
  <c r="M21" i="12"/>
  <c r="O10" i="12"/>
  <c r="M25" i="12"/>
  <c r="M23" i="12"/>
  <c r="M31" i="12"/>
  <c r="M26" i="12"/>
  <c r="M29" i="12"/>
  <c r="N30" i="12"/>
  <c r="O17" i="12"/>
  <c r="M24" i="12"/>
  <c r="N12" i="23" l="1"/>
  <c r="N12" i="22"/>
  <c r="L35" i="23"/>
  <c r="L35" i="24"/>
  <c r="L35" i="22"/>
  <c r="L35" i="25"/>
  <c r="N17" i="18" a="1"/>
  <c r="N17" i="18" s="1"/>
  <c r="O17" i="22" a="1"/>
  <c r="O17" i="22" s="1"/>
  <c r="O17" i="25" a="1"/>
  <c r="O17" i="25" s="1"/>
  <c r="O17" i="24" a="1"/>
  <c r="O17" i="24" s="1"/>
  <c r="O17" i="23" a="1"/>
  <c r="O17" i="23" s="1"/>
  <c r="L21" i="18" a="1"/>
  <c r="L21" i="18" s="1"/>
  <c r="M21" i="22" a="1"/>
  <c r="M21" i="22" s="1"/>
  <c r="M21" i="23" a="1"/>
  <c r="M21" i="23" s="1"/>
  <c r="M21" i="24" a="1"/>
  <c r="M21" i="24" s="1"/>
  <c r="M21" i="25" a="1"/>
  <c r="M21" i="25" s="1"/>
  <c r="L23" i="18" a="1"/>
  <c r="L23" i="18" s="1"/>
  <c r="M23" i="22" a="1"/>
  <c r="M23" i="22" s="1"/>
  <c r="M23" i="23" a="1"/>
  <c r="M23" i="23" s="1"/>
  <c r="M23" i="25" a="1"/>
  <c r="M23" i="25" s="1"/>
  <c r="M23" i="24" a="1"/>
  <c r="M23" i="24" s="1"/>
  <c r="N14" i="18" a="1"/>
  <c r="N14" i="18" s="1"/>
  <c r="O14" i="25" a="1"/>
  <c r="O14" i="25" s="1"/>
  <c r="O14" i="22" a="1"/>
  <c r="O14" i="22" s="1"/>
  <c r="O14" i="23" a="1"/>
  <c r="O14" i="23" s="1"/>
  <c r="O14" i="24" a="1"/>
  <c r="O14" i="24" s="1"/>
  <c r="L25" i="18" a="1"/>
  <c r="L25" i="18" s="1"/>
  <c r="M25" i="22" a="1"/>
  <c r="M25" i="22" s="1"/>
  <c r="M25" i="24" a="1"/>
  <c r="M25" i="24" s="1"/>
  <c r="M25" i="23" a="1"/>
  <c r="M25" i="23" s="1"/>
  <c r="M25" i="25" a="1"/>
  <c r="M25" i="25" s="1"/>
  <c r="O10" i="25" a="1"/>
  <c r="O10" i="25" s="1"/>
  <c r="N10" i="18" a="1"/>
  <c r="N10" i="18" s="1"/>
  <c r="O10" i="24" a="1"/>
  <c r="O10" i="24" s="1"/>
  <c r="O10" i="22" a="1"/>
  <c r="O10" i="22" s="1"/>
  <c r="O10" i="23" a="1"/>
  <c r="O10" i="23" s="1"/>
  <c r="M27" i="22" a="1"/>
  <c r="M27" i="22" s="1"/>
  <c r="L27" i="18" a="1"/>
  <c r="L27" i="18" s="1"/>
  <c r="M27" i="25" a="1"/>
  <c r="M27" i="25" s="1"/>
  <c r="M27" i="24" a="1"/>
  <c r="M27" i="24" s="1"/>
  <c r="M27" i="23" a="1"/>
  <c r="M27" i="23" s="1"/>
  <c r="O18" i="22" a="1"/>
  <c r="O18" i="22" s="1"/>
  <c r="N18" i="18" a="1"/>
  <c r="N18" i="18" s="1"/>
  <c r="O18" i="25" a="1"/>
  <c r="O18" i="25" s="1"/>
  <c r="O18" i="24" a="1"/>
  <c r="O18" i="24" s="1"/>
  <c r="O18" i="23" a="1"/>
  <c r="O18" i="23" s="1"/>
  <c r="M22" i="22" a="1"/>
  <c r="M22" i="22" s="1"/>
  <c r="L22" i="18" a="1"/>
  <c r="L22" i="18" s="1"/>
  <c r="M22" i="24" a="1"/>
  <c r="M22" i="24" s="1"/>
  <c r="M22" i="23" a="1"/>
  <c r="M22" i="23" s="1"/>
  <c r="M22" i="25" a="1"/>
  <c r="M22" i="25" s="1"/>
  <c r="M19" i="22" a="1"/>
  <c r="M19" i="22" s="1"/>
  <c r="L19" i="18" a="1"/>
  <c r="L19" i="18" s="1"/>
  <c r="M19" i="25" a="1"/>
  <c r="M19" i="25" s="1"/>
  <c r="M19" i="23" a="1"/>
  <c r="M19" i="23" s="1"/>
  <c r="M19" i="24" a="1"/>
  <c r="M19" i="24" s="1"/>
  <c r="L24" i="18" a="1"/>
  <c r="L24" i="18" s="1"/>
  <c r="M24" i="22" a="1"/>
  <c r="M24" i="22" s="1"/>
  <c r="M24" i="24" a="1"/>
  <c r="M24" i="24" s="1"/>
  <c r="M24" i="23" a="1"/>
  <c r="M24" i="23" s="1"/>
  <c r="M24" i="25" a="1"/>
  <c r="M24" i="25" s="1"/>
  <c r="N30" i="22" a="1"/>
  <c r="N30" i="22" s="1"/>
  <c r="M30" i="18" a="1"/>
  <c r="M30" i="18" s="1"/>
  <c r="N30" i="24" a="1"/>
  <c r="N30" i="24" s="1"/>
  <c r="N30" i="23" a="1"/>
  <c r="N30" i="23" s="1"/>
  <c r="N30" i="25" a="1"/>
  <c r="N30" i="25" s="1"/>
  <c r="L29" i="18" a="1"/>
  <c r="L29" i="18" s="1"/>
  <c r="M29" i="22" a="1"/>
  <c r="M29" i="22" s="1"/>
  <c r="M29" i="24" a="1"/>
  <c r="M29" i="24" s="1"/>
  <c r="M29" i="25" a="1"/>
  <c r="M29" i="25" s="1"/>
  <c r="M29" i="23" a="1"/>
  <c r="M29" i="23" s="1"/>
  <c r="M11" i="22" a="1"/>
  <c r="M11" i="22" s="1"/>
  <c r="L11" i="18" a="1"/>
  <c r="L11" i="18" s="1"/>
  <c r="M11" i="25" a="1"/>
  <c r="M11" i="25" s="1"/>
  <c r="M11" i="23" a="1"/>
  <c r="M11" i="23" s="1"/>
  <c r="M11" i="24" a="1"/>
  <c r="M11" i="24" s="1"/>
  <c r="L20" i="18" a="1"/>
  <c r="L20" i="18" s="1"/>
  <c r="M20" i="25" a="1"/>
  <c r="M20" i="25" s="1"/>
  <c r="M20" i="22" a="1"/>
  <c r="M20" i="22" s="1"/>
  <c r="M20" i="23" a="1"/>
  <c r="M20" i="23" s="1"/>
  <c r="M20" i="24" a="1"/>
  <c r="M20" i="24" s="1"/>
  <c r="L33" i="18" a="1"/>
  <c r="L33" i="18" s="1"/>
  <c r="M33" i="23" a="1"/>
  <c r="M33" i="23" s="1"/>
  <c r="M33" i="22" a="1"/>
  <c r="M33" i="22" s="1"/>
  <c r="M33" i="25" a="1"/>
  <c r="M33" i="25" s="1"/>
  <c r="M33" i="24" a="1"/>
  <c r="M33" i="24" s="1"/>
  <c r="O15" i="22" a="1"/>
  <c r="O15" i="22" s="1"/>
  <c r="N15" i="18" a="1"/>
  <c r="N15" i="18" s="1"/>
  <c r="O15" i="24" a="1"/>
  <c r="O15" i="24" s="1"/>
  <c r="O15" i="23" a="1"/>
  <c r="O15" i="23" s="1"/>
  <c r="O15" i="25" a="1"/>
  <c r="O15" i="25" s="1"/>
  <c r="M28" i="22" a="1"/>
  <c r="M28" i="22" s="1"/>
  <c r="L28" i="18" a="1"/>
  <c r="L28" i="18" s="1"/>
  <c r="M28" i="25" a="1"/>
  <c r="M28" i="25" s="1"/>
  <c r="M28" i="24" a="1"/>
  <c r="M28" i="24" s="1"/>
  <c r="M28" i="23" a="1"/>
  <c r="M28" i="23" s="1"/>
  <c r="L32" i="18" a="1"/>
  <c r="L32" i="18" s="1"/>
  <c r="M32" i="22" a="1"/>
  <c r="M32" i="22" s="1"/>
  <c r="M32" i="25" a="1"/>
  <c r="M32" i="25" s="1"/>
  <c r="M32" i="24" a="1"/>
  <c r="M32" i="24" s="1"/>
  <c r="M32" i="23" a="1"/>
  <c r="M32" i="23" s="1"/>
  <c r="N13" i="18" a="1"/>
  <c r="N13" i="18" s="1"/>
  <c r="N12" i="18" s="1"/>
  <c r="O13" i="24" a="1"/>
  <c r="O13" i="24" s="1"/>
  <c r="O13" i="22" a="1"/>
  <c r="O13" i="22" s="1"/>
  <c r="O13" i="23" a="1"/>
  <c r="O13" i="23" s="1"/>
  <c r="O13" i="25" a="1"/>
  <c r="O13" i="25" s="1"/>
  <c r="N12" i="24"/>
  <c r="L26" i="18" a="1"/>
  <c r="L26" i="18" s="1"/>
  <c r="M26" i="22" a="1"/>
  <c r="M26" i="22" s="1"/>
  <c r="M26" i="23" a="1"/>
  <c r="M26" i="23" s="1"/>
  <c r="M26" i="24" a="1"/>
  <c r="M26" i="24" s="1"/>
  <c r="M26" i="25" a="1"/>
  <c r="M26" i="25" s="1"/>
  <c r="L31" i="18" a="1"/>
  <c r="L31" i="18" s="1"/>
  <c r="M31" i="22" a="1"/>
  <c r="M31" i="22" s="1"/>
  <c r="M31" i="23" a="1"/>
  <c r="M31" i="23" s="1"/>
  <c r="M31" i="25" a="1"/>
  <c r="M31" i="25" s="1"/>
  <c r="M31" i="24" a="1"/>
  <c r="M31" i="24" s="1"/>
  <c r="N22" i="12"/>
  <c r="N24" i="12"/>
  <c r="N27" i="12"/>
  <c r="N19" i="12"/>
  <c r="K35" i="18"/>
  <c r="N11" i="12"/>
  <c r="N29" i="12"/>
  <c r="N26" i="12"/>
  <c r="O30" i="12"/>
  <c r="M35" i="12"/>
  <c r="N28" i="12"/>
  <c r="N31" i="12"/>
  <c r="N20" i="12"/>
  <c r="N23" i="12"/>
  <c r="N32" i="12"/>
  <c r="N25" i="12"/>
  <c r="O12" i="12"/>
  <c r="N33" i="12"/>
  <c r="N21" i="12"/>
  <c r="M35" i="24" l="1"/>
  <c r="N19" i="22" a="1"/>
  <c r="N19" i="22" s="1"/>
  <c r="M19" i="18" a="1"/>
  <c r="M19" i="18" s="1"/>
  <c r="N19" i="23" a="1"/>
  <c r="N19" i="23" s="1"/>
  <c r="N19" i="24" a="1"/>
  <c r="N19" i="24" s="1"/>
  <c r="N19" i="25" a="1"/>
  <c r="N19" i="25" s="1"/>
  <c r="O30" i="23" a="1"/>
  <c r="O30" i="23" s="1"/>
  <c r="O30" i="22" a="1"/>
  <c r="O30" i="22" s="1"/>
  <c r="N30" i="18" a="1"/>
  <c r="N30" i="18" s="1"/>
  <c r="O30" i="25" a="1"/>
  <c r="O30" i="25" s="1"/>
  <c r="O30" i="24" a="1"/>
  <c r="O30" i="24" s="1"/>
  <c r="N22" i="22" a="1"/>
  <c r="N22" i="22" s="1"/>
  <c r="M22" i="18" a="1"/>
  <c r="M22" i="18" s="1"/>
  <c r="N22" i="23" a="1"/>
  <c r="N22" i="23" s="1"/>
  <c r="N22" i="24" a="1"/>
  <c r="N22" i="24" s="1"/>
  <c r="N22" i="25" a="1"/>
  <c r="N22" i="25" s="1"/>
  <c r="M29" i="18" a="1"/>
  <c r="M29" i="18" s="1"/>
  <c r="N29" i="22" a="1"/>
  <c r="N29" i="22" s="1"/>
  <c r="N29" i="23" a="1"/>
  <c r="N29" i="23" s="1"/>
  <c r="N29" i="25" a="1"/>
  <c r="N29" i="25" s="1"/>
  <c r="N29" i="24" a="1"/>
  <c r="N29" i="24" s="1"/>
  <c r="O12" i="25"/>
  <c r="M24" i="18" a="1"/>
  <c r="M24" i="18" s="1"/>
  <c r="N24" i="22" a="1"/>
  <c r="N24" i="22" s="1"/>
  <c r="N24" i="24" a="1"/>
  <c r="N24" i="24" s="1"/>
  <c r="N24" i="23" a="1"/>
  <c r="N24" i="23" s="1"/>
  <c r="N24" i="25" a="1"/>
  <c r="N24" i="25" s="1"/>
  <c r="O12" i="23"/>
  <c r="O12" i="22"/>
  <c r="O12" i="24"/>
  <c r="N27" i="23" a="1"/>
  <c r="N27" i="23" s="1"/>
  <c r="N27" i="22" a="1"/>
  <c r="N27" i="22" s="1"/>
  <c r="M27" i="18" a="1"/>
  <c r="M27" i="18" s="1"/>
  <c r="N27" i="25" a="1"/>
  <c r="N27" i="25" s="1"/>
  <c r="N27" i="24" a="1"/>
  <c r="N27" i="24" s="1"/>
  <c r="M35" i="23"/>
  <c r="M21" i="18" a="1"/>
  <c r="M21" i="18" s="1"/>
  <c r="N21" i="22" a="1"/>
  <c r="N21" i="22" s="1"/>
  <c r="N21" i="23" a="1"/>
  <c r="N21" i="23" s="1"/>
  <c r="N21" i="24" a="1"/>
  <c r="N21" i="24" s="1"/>
  <c r="N21" i="25" a="1"/>
  <c r="N21" i="25" s="1"/>
  <c r="M33" i="18" a="1"/>
  <c r="M33" i="18" s="1"/>
  <c r="N33" i="22" a="1"/>
  <c r="N33" i="22" s="1"/>
  <c r="N33" i="24" a="1"/>
  <c r="N33" i="24" s="1"/>
  <c r="N33" i="23" a="1"/>
  <c r="N33" i="23" s="1"/>
  <c r="N33" i="25" a="1"/>
  <c r="N33" i="25" s="1"/>
  <c r="M25" i="18" a="1"/>
  <c r="M25" i="18" s="1"/>
  <c r="N25" i="22" a="1"/>
  <c r="N25" i="22" s="1"/>
  <c r="N25" i="25" a="1"/>
  <c r="N25" i="25" s="1"/>
  <c r="N25" i="23" a="1"/>
  <c r="N25" i="23" s="1"/>
  <c r="N25" i="24" a="1"/>
  <c r="N25" i="24" s="1"/>
  <c r="M32" i="18" a="1"/>
  <c r="M32" i="18" s="1"/>
  <c r="N32" i="22" a="1"/>
  <c r="N32" i="22" s="1"/>
  <c r="N32" i="24" a="1"/>
  <c r="N32" i="24" s="1"/>
  <c r="N32" i="23" a="1"/>
  <c r="N32" i="23" s="1"/>
  <c r="N32" i="25" a="1"/>
  <c r="N32" i="25" s="1"/>
  <c r="M23" i="18" a="1"/>
  <c r="M23" i="18" s="1"/>
  <c r="N23" i="25" a="1"/>
  <c r="N23" i="25" s="1"/>
  <c r="N23" i="22" a="1"/>
  <c r="N23" i="22" s="1"/>
  <c r="N23" i="23" a="1"/>
  <c r="N23" i="23" s="1"/>
  <c r="N23" i="24" a="1"/>
  <c r="N23" i="24" s="1"/>
  <c r="M20" i="18" a="1"/>
  <c r="M20" i="18" s="1"/>
  <c r="N20" i="22" a="1"/>
  <c r="N20" i="22" s="1"/>
  <c r="N20" i="24" a="1"/>
  <c r="N20" i="24" s="1"/>
  <c r="N20" i="23" a="1"/>
  <c r="N20" i="23" s="1"/>
  <c r="N20" i="25" a="1"/>
  <c r="N20" i="25" s="1"/>
  <c r="N31" i="22" a="1"/>
  <c r="N31" i="22" s="1"/>
  <c r="M31" i="18" a="1"/>
  <c r="M31" i="18" s="1"/>
  <c r="N31" i="24" a="1"/>
  <c r="N31" i="24" s="1"/>
  <c r="N31" i="23" a="1"/>
  <c r="N31" i="23" s="1"/>
  <c r="N31" i="25" a="1"/>
  <c r="N31" i="25" s="1"/>
  <c r="N28" i="22" a="1"/>
  <c r="N28" i="22" s="1"/>
  <c r="M28" i="18" a="1"/>
  <c r="M28" i="18" s="1"/>
  <c r="N28" i="25" a="1"/>
  <c r="N28" i="25" s="1"/>
  <c r="N28" i="23" a="1"/>
  <c r="N28" i="23" s="1"/>
  <c r="N28" i="24" a="1"/>
  <c r="N28" i="24" s="1"/>
  <c r="M35" i="25"/>
  <c r="M35" i="22"/>
  <c r="M26" i="18" a="1"/>
  <c r="M26" i="18" s="1"/>
  <c r="N26" i="22" a="1"/>
  <c r="N26" i="22" s="1"/>
  <c r="N26" i="24" a="1"/>
  <c r="N26" i="24" s="1"/>
  <c r="N26" i="23" a="1"/>
  <c r="N26" i="23" s="1"/>
  <c r="N26" i="25" a="1"/>
  <c r="N26" i="25" s="1"/>
  <c r="N11" i="22" a="1"/>
  <c r="N11" i="22" s="1"/>
  <c r="M11" i="18" a="1"/>
  <c r="M11" i="18" s="1"/>
  <c r="N11" i="25" a="1"/>
  <c r="N11" i="25" s="1"/>
  <c r="N11" i="24" a="1"/>
  <c r="N11" i="24" s="1"/>
  <c r="N11" i="23" a="1"/>
  <c r="N11" i="23" s="1"/>
  <c r="O32" i="12"/>
  <c r="O23" i="12"/>
  <c r="O28" i="12"/>
  <c r="O29" i="12"/>
  <c r="O20" i="12"/>
  <c r="O31" i="12"/>
  <c r="O11" i="12"/>
  <c r="L35" i="18"/>
  <c r="O19" i="12"/>
  <c r="O27" i="12"/>
  <c r="O26" i="12"/>
  <c r="O33" i="12"/>
  <c r="O21" i="12"/>
  <c r="O24" i="12"/>
  <c r="O25" i="12"/>
  <c r="N35" i="12"/>
  <c r="O22" i="12"/>
  <c r="N35" i="23" l="1"/>
  <c r="N35" i="24"/>
  <c r="N35" i="22"/>
  <c r="N32" i="18" a="1"/>
  <c r="N32" i="18" s="1"/>
  <c r="O32" i="22" a="1"/>
  <c r="O32" i="22" s="1"/>
  <c r="O32" i="23" a="1"/>
  <c r="O32" i="23" s="1"/>
  <c r="O32" i="24" a="1"/>
  <c r="O32" i="24" s="1"/>
  <c r="O32" i="25" a="1"/>
  <c r="O32" i="25" s="1"/>
  <c r="N23" i="18" a="1"/>
  <c r="N23" i="18" s="1"/>
  <c r="O23" i="23" a="1"/>
  <c r="O23" i="23" s="1"/>
  <c r="O23" i="24" a="1"/>
  <c r="O23" i="24" s="1"/>
  <c r="O23" i="22" a="1"/>
  <c r="O23" i="22" s="1"/>
  <c r="O23" i="25" a="1"/>
  <c r="O23" i="25" s="1"/>
  <c r="O29" i="22" a="1"/>
  <c r="O29" i="22" s="1"/>
  <c r="N29" i="18" a="1"/>
  <c r="N29" i="18" s="1"/>
  <c r="O29" i="23" a="1"/>
  <c r="O29" i="23" s="1"/>
  <c r="O29" i="24" a="1"/>
  <c r="O29" i="24" s="1"/>
  <c r="O29" i="25" a="1"/>
  <c r="O29" i="25" s="1"/>
  <c r="O28" i="22" a="1"/>
  <c r="O28" i="22" s="1"/>
  <c r="N28" i="18" a="1"/>
  <c r="N28" i="18" s="1"/>
  <c r="O28" i="23" a="1"/>
  <c r="O28" i="23" s="1"/>
  <c r="O28" i="25" a="1"/>
  <c r="O28" i="25" s="1"/>
  <c r="O28" i="24" a="1"/>
  <c r="O28" i="24" s="1"/>
  <c r="N35" i="25"/>
  <c r="O22" i="22" a="1"/>
  <c r="O22" i="22" s="1"/>
  <c r="N22" i="18" a="1"/>
  <c r="N22" i="18" s="1"/>
  <c r="O22" i="25" a="1"/>
  <c r="O22" i="25" s="1"/>
  <c r="O22" i="23" a="1"/>
  <c r="O22" i="23" s="1"/>
  <c r="O22" i="24" a="1"/>
  <c r="O22" i="24" s="1"/>
  <c r="N25" i="18" a="1"/>
  <c r="N25" i="18" s="1"/>
  <c r="O25" i="22" a="1"/>
  <c r="O25" i="22" s="1"/>
  <c r="O25" i="25" a="1"/>
  <c r="O25" i="25" s="1"/>
  <c r="O25" i="24" a="1"/>
  <c r="O25" i="24" s="1"/>
  <c r="O25" i="23" a="1"/>
  <c r="O25" i="23" s="1"/>
  <c r="N24" i="18" a="1"/>
  <c r="N24" i="18" s="1"/>
  <c r="O24" i="22" a="1"/>
  <c r="O24" i="22" s="1"/>
  <c r="O24" i="23" a="1"/>
  <c r="O24" i="23" s="1"/>
  <c r="O24" i="25" a="1"/>
  <c r="O24" i="25" s="1"/>
  <c r="O24" i="24" a="1"/>
  <c r="O24" i="24" s="1"/>
  <c r="N26" i="18" a="1"/>
  <c r="N26" i="18" s="1"/>
  <c r="O26" i="22" a="1"/>
  <c r="O26" i="22" s="1"/>
  <c r="O26" i="25" a="1"/>
  <c r="O26" i="25" s="1"/>
  <c r="O26" i="24" a="1"/>
  <c r="O26" i="24" s="1"/>
  <c r="O26" i="23" a="1"/>
  <c r="O26" i="23" s="1"/>
  <c r="O11" i="22" a="1"/>
  <c r="O11" i="22" s="1"/>
  <c r="N11" i="18" a="1"/>
  <c r="N11" i="18" s="1"/>
  <c r="O11" i="23" a="1"/>
  <c r="O11" i="23" s="1"/>
  <c r="O11" i="25" a="1"/>
  <c r="O11" i="25" s="1"/>
  <c r="O11" i="24" a="1"/>
  <c r="O11" i="24" s="1"/>
  <c r="N20" i="18" a="1"/>
  <c r="N20" i="18" s="1"/>
  <c r="O20" i="22" a="1"/>
  <c r="O20" i="22" s="1"/>
  <c r="O20" i="24" a="1"/>
  <c r="O20" i="24" s="1"/>
  <c r="O20" i="23" a="1"/>
  <c r="O20" i="23" s="1"/>
  <c r="O20" i="25" a="1"/>
  <c r="O20" i="25" s="1"/>
  <c r="N21" i="18" a="1"/>
  <c r="N21" i="18" s="1"/>
  <c r="O21" i="24" a="1"/>
  <c r="O21" i="24" s="1"/>
  <c r="O21" i="22" a="1"/>
  <c r="O21" i="22" s="1"/>
  <c r="O21" i="23" a="1"/>
  <c r="O21" i="23" s="1"/>
  <c r="O21" i="25" a="1"/>
  <c r="O21" i="25" s="1"/>
  <c r="O33" i="22" a="1"/>
  <c r="O33" i="22" s="1"/>
  <c r="N33" i="18" a="1"/>
  <c r="N33" i="18" s="1"/>
  <c r="O33" i="25" a="1"/>
  <c r="O33" i="25" s="1"/>
  <c r="O33" i="24" a="1"/>
  <c r="O33" i="24" s="1"/>
  <c r="O33" i="23" a="1"/>
  <c r="O33" i="23" s="1"/>
  <c r="O27" i="23" a="1"/>
  <c r="O27" i="23" s="1"/>
  <c r="O27" i="22" a="1"/>
  <c r="O27" i="22" s="1"/>
  <c r="N27" i="18" a="1"/>
  <c r="N27" i="18" s="1"/>
  <c r="O27" i="25" a="1"/>
  <c r="O27" i="25" s="1"/>
  <c r="O27" i="24" a="1"/>
  <c r="O27" i="24" s="1"/>
  <c r="O19" i="22" a="1"/>
  <c r="O19" i="22" s="1"/>
  <c r="N19" i="18" a="1"/>
  <c r="N19" i="18" s="1"/>
  <c r="N35" i="18" s="1"/>
  <c r="O19" i="25" a="1"/>
  <c r="O19" i="25" s="1"/>
  <c r="O19" i="24" a="1"/>
  <c r="O19" i="24" s="1"/>
  <c r="O19" i="23" a="1"/>
  <c r="O19" i="23" s="1"/>
  <c r="O31" i="22" a="1"/>
  <c r="O31" i="22" s="1"/>
  <c r="N31" i="18" a="1"/>
  <c r="N31" i="18" s="1"/>
  <c r="O31" i="25" a="1"/>
  <c r="O31" i="25" s="1"/>
  <c r="O31" i="24" a="1"/>
  <c r="O31" i="24" s="1"/>
  <c r="O31" i="23" a="1"/>
  <c r="O31" i="23" s="1"/>
  <c r="O35" i="12"/>
  <c r="M35" i="18"/>
  <c r="O35" i="25" l="1"/>
  <c r="O35" i="23"/>
  <c r="O35" i="22"/>
  <c r="O3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Skarzynski, Nicholas </author>
  </authors>
  <commentList>
    <comment ref="E39" authorId="0" shapeId="0" xr:uid="{A8C0058D-E389-4246-AC5E-0072D6854CB2}">
      <text>
        <r>
          <rPr>
            <b/>
            <sz val="9"/>
            <color indexed="81"/>
            <rFont val="Tahoma"/>
            <charset val="1"/>
          </rPr>
          <t>Skarzynski, Nicholas :</t>
        </r>
        <r>
          <rPr>
            <sz val="9"/>
            <color indexed="81"/>
            <rFont val="Tahoma"/>
            <charset val="1"/>
          </rPr>
          <t xml:space="preserve">
Subtract 3 for 6 * entires times 0.5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tc={55DB6DBD-2D05-4977-A911-D6F456F94563}</author>
    <author xml:space="preserve">Skarzynski, Nicholas </author>
  </authors>
  <commentList>
    <comment ref="D5" authorId="0" shapeId="0" xr:uid="{55DB6DBD-2D05-4977-A911-D6F456F94563}">
      <text>
        <t>[Threaded comment]
Your version of Excel allows you to read this threaded comment; however, any edits to it will get removed if the file is opened in a newer version of Excel. Learn more: https://go.microsoft.com/fwlink/?linkid=870924
Comment:
    From EPA, which got it from the Chlorine Institute (source/Chlorine Supply Chain Profile_2022.pdf from EPA).</t>
      </text>
    </comment>
    <comment ref="C25" authorId="1" shapeId="0" xr:uid="{DAC82A6E-C522-4798-95C1-D9B31D8E9B76}">
      <text>
        <r>
          <rPr>
            <b/>
            <sz val="9"/>
            <color indexed="81"/>
            <rFont val="Tahoma"/>
            <charset val="1"/>
          </rPr>
          <t>Skarzynski, Nicholas :</t>
        </r>
        <r>
          <rPr>
            <sz val="9"/>
            <color indexed="81"/>
            <rFont val="Tahoma"/>
            <charset val="1"/>
          </rPr>
          <t xml:space="preserve">
According to source/Chlorine Supply Chain Profile_2022.pdf from EPA.</t>
        </r>
      </text>
    </comment>
    <comment ref="C26" authorId="1" shapeId="0" xr:uid="{1E6B7594-0EC6-4862-B8E1-96409F297919}">
      <text>
        <r>
          <rPr>
            <b/>
            <sz val="9"/>
            <color indexed="81"/>
            <rFont val="Tahoma"/>
            <charset val="1"/>
          </rPr>
          <t>Skarzynski, Nicholas :</t>
        </r>
        <r>
          <rPr>
            <sz val="9"/>
            <color indexed="81"/>
            <rFont val="Tahoma"/>
            <charset val="1"/>
          </rPr>
          <t xml:space="preserve">
source/waste_H2_cox_2011.pdf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Gross, Peter</author>
  </authors>
  <commentList>
    <comment ref="C26" authorId="0" shapeId="0" xr:uid="{69F05374-4EC7-4348-8D69-F9E8618FD6DA}">
      <text>
        <r>
          <rPr>
            <b/>
            <sz val="9"/>
            <color indexed="81"/>
            <rFont val="Tahoma"/>
            <family val="2"/>
          </rPr>
          <t>Gross, Peter:</t>
        </r>
        <r>
          <rPr>
            <sz val="9"/>
            <color indexed="81"/>
            <rFont val="Tahoma"/>
            <family val="2"/>
          </rPr>
          <t xml:space="preserve">
From ICIS: tells us precentage capacity feedstock types and is used as a proxy for the percentages for actual feedstock used
</t>
        </r>
      </text>
    </comment>
    <comment ref="P26" authorId="0" shapeId="0" xr:uid="{845D1381-9B53-4900-B799-85DAA88EC1DB}">
      <text>
        <r>
          <rPr>
            <b/>
            <sz val="9"/>
            <color indexed="81"/>
            <rFont val="Tahoma"/>
            <charset val="1"/>
          </rPr>
          <t>Gross, Peter:</t>
        </r>
        <r>
          <rPr>
            <sz val="9"/>
            <color indexed="81"/>
            <rFont val="Tahoma"/>
            <charset val="1"/>
          </rPr>
          <t xml:space="preserve">
this is production in 1000 metric tons, NOT capacity</t>
        </r>
      </text>
    </comment>
    <comment ref="B31" authorId="0" shapeId="0" xr:uid="{7B104A7C-39FB-4473-A261-3EADF11CB749}">
      <text>
        <r>
          <rPr>
            <b/>
            <sz val="9"/>
            <color indexed="81"/>
            <rFont val="Tahoma"/>
            <family val="2"/>
          </rPr>
          <t>Gross, Peter:</t>
        </r>
        <r>
          <rPr>
            <sz val="9"/>
            <color indexed="81"/>
            <rFont val="Tahoma"/>
            <family val="2"/>
          </rPr>
          <t xml:space="preserve">
based on "Hydrogen-to-Ethylene" yield in Table 1 of teh Argonne research report by Lee &amp; Elgowainy "By-product hydrogen from steam cracking of natural gas liquids (NGLs):
Potential for large-scale hydrogen fuel production, life-cycle air emissions reduction, and economic benefit" but taking into account that the feedstock is recycled if it is not cracked.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xml:space="preserve">Gross, Peter </author>
    <author xml:space="preserve">Skarzynski, Nicholas </author>
  </authors>
  <commentList>
    <comment ref="B17" authorId="0" shapeId="0" xr:uid="{0EF41801-CDB8-4135-9432-BE49585A19D0}">
      <text>
        <r>
          <rPr>
            <b/>
            <strike/>
            <sz val="9"/>
            <color indexed="81"/>
            <rFont val="Tahoma"/>
            <family val="2"/>
          </rPr>
          <t>Gross, Peter :</t>
        </r>
        <r>
          <rPr>
            <strike/>
            <sz val="9"/>
            <color indexed="81"/>
            <rFont val="Tahoma"/>
            <family val="2"/>
          </rPr>
          <t xml:space="preserve">
Assume 15% growth overall for industrial gas feedstock needs
</t>
        </r>
        <r>
          <rPr>
            <b/>
            <sz val="9"/>
            <color indexed="81"/>
            <rFont val="Tahoma"/>
            <family val="2"/>
          </rPr>
          <t xml:space="preserve">Nicholas:
</t>
        </r>
        <r>
          <rPr>
            <sz val="9"/>
            <color indexed="81"/>
            <rFont val="Tahoma"/>
            <family val="2"/>
          </rPr>
          <t>Just use exact AEO number, based on announced projects.</t>
        </r>
        <r>
          <rPr>
            <strike/>
            <sz val="9"/>
            <color indexed="81"/>
            <rFont val="Tahoma"/>
            <family val="2"/>
          </rPr>
          <t xml:space="preserve">
</t>
        </r>
        <r>
          <rPr>
            <sz val="9"/>
            <color indexed="81"/>
            <rFont val="Tahoma"/>
            <family val="2"/>
          </rPr>
          <t xml:space="preserve">
</t>
        </r>
      </text>
    </comment>
    <comment ref="E17" authorId="0" shapeId="0" xr:uid="{31532646-D0EF-406E-9570-A16C35926B65}">
      <text>
        <r>
          <rPr>
            <b/>
            <sz val="9"/>
            <color indexed="81"/>
            <rFont val="Tahoma"/>
            <family val="2"/>
          </rPr>
          <t>Gross, Peter :</t>
        </r>
        <r>
          <rPr>
            <sz val="9"/>
            <color indexed="81"/>
            <rFont val="Tahoma"/>
            <family val="2"/>
          </rPr>
          <t xml:space="preserve">
assumes 12% growth in industrial gases from 2018 - 2022 based on MAM inorganic shipments </t>
        </r>
      </text>
    </comment>
    <comment ref="B18" authorId="1" shapeId="0" xr:uid="{322367C3-D34B-4C8B-8116-43AD938F6684}">
      <text>
        <r>
          <rPr>
            <b/>
            <sz val="9"/>
            <color indexed="81"/>
            <rFont val="Tahoma"/>
            <charset val="1"/>
          </rPr>
          <t>Skarzynski, Nicholas :</t>
        </r>
        <r>
          <rPr>
            <sz val="9"/>
            <color indexed="81"/>
            <rFont val="Tahoma"/>
            <charset val="1"/>
          </rPr>
          <t xml:space="preserve">
52 TBtu estimated from new methanol projects.</t>
        </r>
      </text>
    </comment>
    <comment ref="B19" authorId="1" shapeId="0" xr:uid="{CD720FA3-616C-4DFB-9F65-9621595B8843}">
      <text>
        <r>
          <rPr>
            <b/>
            <sz val="9"/>
            <color indexed="81"/>
            <rFont val="Tahoma"/>
            <charset val="1"/>
          </rPr>
          <t>Skarzynski, Nicholas :</t>
        </r>
        <r>
          <rPr>
            <sz val="9"/>
            <color indexed="81"/>
            <rFont val="Tahoma"/>
            <charset val="1"/>
          </rPr>
          <t xml:space="preserve">
Steel shipments fall by ~5%</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Gross, Peter</author>
    <author xml:space="preserve">Gross, Peter </author>
  </authors>
  <commentList>
    <comment ref="C1" authorId="0" shapeId="0" xr:uid="{71B8BD17-8972-4442-8333-8F520570F50B}">
      <text>
        <r>
          <rPr>
            <b/>
            <sz val="9"/>
            <color indexed="81"/>
            <rFont val="Tahoma"/>
            <charset val="1"/>
          </rPr>
          <t>Gross, Peter:</t>
        </r>
        <r>
          <rPr>
            <sz val="9"/>
            <color indexed="81"/>
            <rFont val="Tahoma"/>
            <charset val="1"/>
          </rPr>
          <t xml:space="preserve">
MMBTu natural gas * (1 MMBtu H2 / 1.138 CH4) * (1 lb / 61127 Btu) * (1 kg / 2.205 lb)
The 1.138 is from the 2019 GRETT report on SMR conversion</t>
        </r>
      </text>
    </comment>
    <comment ref="D1" authorId="0" shapeId="0" xr:uid="{C3AF759A-0E8E-4716-92E8-63D6850C3BC6}">
      <text>
        <r>
          <rPr>
            <b/>
            <sz val="9"/>
            <color indexed="81"/>
            <rFont val="Tahoma"/>
            <family val="2"/>
          </rPr>
          <t>Gross, Peter:</t>
        </r>
        <r>
          <rPr>
            <sz val="9"/>
            <color indexed="81"/>
            <rFont val="Tahoma"/>
            <family val="2"/>
          </rPr>
          <t xml:space="preserve">
Use HHV for H2: 61,127 BTU / lb = 134,785,000 BTU / tonne. See https://courses.engr.illinois.edu/npre470/sp2018/web/Lower_and_Higher_Heating_Values_of_Gas_Liquid_and_Solid_Fuels.pdf</t>
        </r>
      </text>
    </comment>
    <comment ref="H1" authorId="0" shapeId="0" xr:uid="{95759F9A-5A28-4317-9E32-2A8F945F5B82}">
      <text>
        <r>
          <rPr>
            <b/>
            <sz val="9"/>
            <color indexed="81"/>
            <rFont val="Tahoma"/>
            <charset val="1"/>
          </rPr>
          <t>Gross, Peter:</t>
        </r>
        <r>
          <rPr>
            <sz val="9"/>
            <color indexed="81"/>
            <rFont val="Tahoma"/>
            <charset val="1"/>
          </rPr>
          <t xml:space="preserve">
MMBTu natural gas * (1 MMBtu H2 / 1.138 CH4) * (1 lb / 61127 Btu) * (1 kg / 2.205 lb)
The 1.138 is from the 2019 GRETT report on SMR conversion</t>
        </r>
      </text>
    </comment>
    <comment ref="I1" authorId="0" shapeId="0" xr:uid="{9C7DBA92-280B-40A6-AD67-66550F24CACA}">
      <text>
        <r>
          <rPr>
            <b/>
            <sz val="9"/>
            <color indexed="81"/>
            <rFont val="Tahoma"/>
            <family val="2"/>
          </rPr>
          <t>Gross, Peter:</t>
        </r>
        <r>
          <rPr>
            <sz val="9"/>
            <color indexed="81"/>
            <rFont val="Tahoma"/>
            <family val="2"/>
          </rPr>
          <t xml:space="preserve">
Use HHV for H2: 61,127 BTU / lb = 134,785,000 BTU / tonne. See https://courses.engr.illinois.edu/npre470/sp2018/web/Lower_and_Higher_Heating_Values_of_Gas_Liquid_and_Solid_Fuels.pdf</t>
        </r>
      </text>
    </comment>
    <comment ref="B3" authorId="0" shapeId="0" xr:uid="{C9596C93-E1DA-42AB-8D85-907B996C88AB}">
      <text>
        <r>
          <rPr>
            <b/>
            <sz val="9"/>
            <color indexed="81"/>
            <rFont val="Tahoma"/>
            <charset val="1"/>
          </rPr>
          <t>Gross, Peter:</t>
        </r>
        <r>
          <rPr>
            <sz val="9"/>
            <color indexed="81"/>
            <rFont val="Tahoma"/>
            <charset val="1"/>
          </rPr>
          <t xml:space="preserve">
Note that this does NOT include supposed H2 production in the syngas for methanol and steel</t>
        </r>
      </text>
    </comment>
    <comment ref="D3" authorId="0" shapeId="0" xr:uid="{D67F8B12-BD81-4F4A-835C-D52A52FEE5D3}">
      <text>
        <r>
          <rPr>
            <b/>
            <sz val="9"/>
            <color indexed="81"/>
            <rFont val="Tahoma"/>
            <family val="2"/>
          </rPr>
          <t>Gross, Peter:</t>
        </r>
        <r>
          <rPr>
            <sz val="9"/>
            <color indexed="81"/>
            <rFont val="Tahoma"/>
            <family val="2"/>
          </rPr>
          <t xml:space="preserve">
This is the topline number for historical feedstock H2 demand to be sent to the HMM
</t>
        </r>
      </text>
    </comment>
    <comment ref="A4" authorId="0" shapeId="0" xr:uid="{49707E59-0C70-4B66-91C6-5A67606B90CF}">
      <text>
        <r>
          <rPr>
            <b/>
            <sz val="9"/>
            <color indexed="81"/>
            <rFont val="Tahoma"/>
            <charset val="1"/>
          </rPr>
          <t>Gross, Peter:</t>
        </r>
        <r>
          <rPr>
            <sz val="9"/>
            <color indexed="81"/>
            <rFont val="Tahoma"/>
            <charset val="1"/>
          </rPr>
          <t xml:space="preserve">
feedstock in MMBtu derived from volume reported in https://www.eia.gov/dnav/pet/pet_pnp_feedng_k_a.htm</t>
        </r>
      </text>
    </comment>
    <comment ref="B4" authorId="1" shapeId="0" xr:uid="{E1F4AD0D-BFF5-47FB-AEB0-35D28F015CD8}">
      <text>
        <r>
          <rPr>
            <b/>
            <sz val="9"/>
            <color indexed="81"/>
            <rFont val="Tahoma"/>
            <charset val="1"/>
          </rPr>
          <t>Gross, Peter :</t>
        </r>
        <r>
          <rPr>
            <sz val="9"/>
            <color indexed="81"/>
            <rFont val="Tahoma"/>
            <charset val="1"/>
          </rPr>
          <t xml:space="preserve">
From PSA: 194,844 MMcf * (1038 Btu / cf) = 202,248,072 MMBtu. The volume number for the US (194,844 MMcf) is from https://www.eia.gov/dnav/pet/pet_pnp_feedng_k_a.htm</t>
        </r>
      </text>
    </comment>
    <comment ref="G6" authorId="0" shapeId="0" xr:uid="{C5E56FBF-4D2E-4A0A-8F1B-480B3155DE33}">
      <text>
        <r>
          <rPr>
            <b/>
            <sz val="9"/>
            <color indexed="81"/>
            <rFont val="Tahoma"/>
            <family val="2"/>
          </rPr>
          <t>Gross, Peter:</t>
        </r>
        <r>
          <rPr>
            <sz val="9"/>
            <color indexed="81"/>
            <rFont val="Tahoma"/>
            <family val="2"/>
          </rPr>
          <t xml:space="preserve">
close enough to national value in cell B3</t>
        </r>
      </text>
    </comment>
    <comment ref="I6" authorId="0" shapeId="0" xr:uid="{AD71593E-6570-468A-9D6B-9FB1F380063F}">
      <text>
        <r>
          <rPr>
            <b/>
            <sz val="9"/>
            <color indexed="81"/>
            <rFont val="Tahoma"/>
            <family val="2"/>
          </rPr>
          <t>Gross, Peter:</t>
        </r>
        <r>
          <rPr>
            <sz val="9"/>
            <color indexed="81"/>
            <rFont val="Tahoma"/>
            <family val="2"/>
          </rPr>
          <t xml:space="preserve">
close to the national estimate in cell D3
</t>
        </r>
      </text>
    </comment>
    <comment ref="C11" authorId="0" shapeId="0" xr:uid="{742110B8-7B80-4A40-B5DF-F929E3FE0085}">
      <text>
        <r>
          <rPr>
            <b/>
            <sz val="9"/>
            <color indexed="81"/>
            <rFont val="Tahoma"/>
            <family val="2"/>
          </rPr>
          <t>Gross, Peter:</t>
        </r>
        <r>
          <rPr>
            <sz val="9"/>
            <color indexed="81"/>
            <rFont val="Tahoma"/>
            <family val="2"/>
          </rPr>
          <t xml:space="preserve">
Note that this number is close to the 10 MM tonnes number frequently quoted for USA hydrogen annual production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Gross, Peter</author>
  </authors>
  <commentList>
    <comment ref="E3" authorId="0" shapeId="0" xr:uid="{1076F168-974F-4AFC-B6D1-E04015898B97}">
      <text>
        <r>
          <rPr>
            <b/>
            <sz val="9"/>
            <color indexed="81"/>
            <rFont val="Tahoma"/>
            <charset val="1"/>
          </rPr>
          <t>Gross, Peter:</t>
        </r>
        <r>
          <rPr>
            <sz val="9"/>
            <color indexed="81"/>
            <rFont val="Tahoma"/>
            <charset val="1"/>
          </rPr>
          <t xml:space="preserve">
get natural gas feedstock directly from MECS table for H2 production</t>
        </r>
      </text>
    </comment>
    <comment ref="F3" authorId="0" shapeId="0" xr:uid="{AEC42959-9368-4D72-AAC7-73016C6B922B}">
      <text>
        <r>
          <rPr>
            <b/>
            <sz val="9"/>
            <color indexed="81"/>
            <rFont val="Tahoma"/>
            <charset val="1"/>
          </rPr>
          <t>Gross, Peter:</t>
        </r>
        <r>
          <rPr>
            <sz val="9"/>
            <color indexed="81"/>
            <rFont val="Tahoma"/>
            <charset val="1"/>
          </rPr>
          <t xml:space="preserve">
uses total H2 feedstock and distributes it by applying shares of natural gas feedstock used to make H2</t>
        </r>
      </text>
    </comment>
    <comment ref="E16" authorId="0" shapeId="0" xr:uid="{741213E1-4689-4227-B050-CAEA713CC291}">
      <text>
        <r>
          <rPr>
            <b/>
            <sz val="9"/>
            <color indexed="81"/>
            <rFont val="Tahoma"/>
            <charset val="1"/>
          </rPr>
          <t>Gross, Peter:</t>
        </r>
        <r>
          <rPr>
            <sz val="9"/>
            <color indexed="81"/>
            <rFont val="Tahoma"/>
            <charset val="1"/>
          </rPr>
          <t xml:space="preserve">
assume zero for 325199 since this is where methanol is housed and since we assume all natural gas feedstock here is for methanol syngas
</t>
        </r>
      </text>
    </comment>
    <comment ref="E18" authorId="0" shapeId="0" xr:uid="{CB20515B-0ADF-4811-8273-1114E4C5E636}">
      <text>
        <r>
          <rPr>
            <b/>
            <sz val="9"/>
            <color indexed="81"/>
            <rFont val="Tahoma"/>
            <family val="2"/>
          </rPr>
          <t>Gross, Peter:</t>
        </r>
        <r>
          <rPr>
            <sz val="9"/>
            <color indexed="81"/>
            <rFont val="Tahoma"/>
            <family val="2"/>
          </rPr>
          <t xml:space="preserve">
note that because of the "D" in MECS 2018 for nitrogenous fertilizers for natural gas feedstock, the natural gas used for ammonia production is derived from USGS NH3 production in the "NH# sidebar" tab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Gross, Peter</author>
  </authors>
  <commentList>
    <comment ref="F3" authorId="0" shapeId="0" xr:uid="{A6ED4E59-581F-4820-AD52-A9AC8DDC574A}">
      <text>
        <r>
          <rPr>
            <b/>
            <sz val="9"/>
            <color indexed="81"/>
            <rFont val="Tahoma"/>
            <charset val="1"/>
          </rPr>
          <t>Gross, Peter:</t>
        </r>
        <r>
          <rPr>
            <sz val="9"/>
            <color indexed="81"/>
            <rFont val="Tahoma"/>
            <charset val="1"/>
          </rPr>
          <t xml:space="preserve">
uses total H2 feedstock and distributes it by applying shares of natural gas feedstock used to make H2</t>
        </r>
      </text>
    </comment>
    <comment ref="D10" authorId="0" shapeId="0" xr:uid="{5F6AF9B4-46F5-4FCC-845E-767F71891C32}">
      <text>
        <r>
          <rPr>
            <b/>
            <sz val="9"/>
            <color indexed="81"/>
            <rFont val="Tahoma"/>
            <family val="2"/>
          </rPr>
          <t>Gross, Peter:</t>
        </r>
        <r>
          <rPr>
            <sz val="9"/>
            <color indexed="81"/>
            <rFont val="Tahoma"/>
            <family val="2"/>
          </rPr>
          <t xml:space="preserve">
I know the industry REVIND code is supposed to be 1. but EXCEL could not work with 1 in CD 11. so it is 100 here and in the MC_INDUSTRIAL - CDs sheet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Gross, Peter</author>
  </authors>
  <commentList>
    <comment ref="F3" authorId="0" shapeId="0" xr:uid="{B8CD0E8B-36EF-4831-9CE0-D88CC83F1D34}">
      <text>
        <r>
          <rPr>
            <b/>
            <sz val="9"/>
            <color indexed="81"/>
            <rFont val="Tahoma"/>
            <charset val="1"/>
          </rPr>
          <t>Gross, Peter:</t>
        </r>
        <r>
          <rPr>
            <sz val="9"/>
            <color indexed="81"/>
            <rFont val="Tahoma"/>
            <charset val="1"/>
          </rPr>
          <t xml:space="preserve">
uses total H2 feedstock and distributes it by applying shares of natural gas feedstock used to make H2</t>
        </r>
      </text>
    </comment>
    <comment ref="D10" authorId="0" shapeId="0" xr:uid="{85F73FDD-5CA2-45DB-B2A9-A6E84762C3FC}">
      <text>
        <r>
          <rPr>
            <b/>
            <sz val="9"/>
            <color indexed="81"/>
            <rFont val="Tahoma"/>
            <family val="2"/>
          </rPr>
          <t>Gross, Peter:</t>
        </r>
        <r>
          <rPr>
            <sz val="9"/>
            <color indexed="81"/>
            <rFont val="Tahoma"/>
            <family val="2"/>
          </rPr>
          <t xml:space="preserve">
I know the industry REVIND code is supposed to be 1. but EXCEL could not work with 1 in CD 11. so it is 100 here and in the MC_INDUSTRIAL - CDs sheet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Gross, Peter</author>
  </authors>
  <commentList>
    <comment ref="F3" authorId="0" shapeId="0" xr:uid="{EA81D7FA-44CB-445E-A4D6-00121577C4AB}">
      <text>
        <r>
          <rPr>
            <b/>
            <sz val="9"/>
            <color indexed="81"/>
            <rFont val="Tahoma"/>
            <charset val="1"/>
          </rPr>
          <t>Gross, Peter:</t>
        </r>
        <r>
          <rPr>
            <sz val="9"/>
            <color indexed="81"/>
            <rFont val="Tahoma"/>
            <charset val="1"/>
          </rPr>
          <t xml:space="preserve">
uses total H2 feedstock and distributes it by applying shares of natural gas feedstock used to make H2</t>
        </r>
      </text>
    </comment>
    <comment ref="D10" authorId="0" shapeId="0" xr:uid="{CE02BA16-7847-4C9D-8558-570A47659854}">
      <text>
        <r>
          <rPr>
            <b/>
            <sz val="9"/>
            <color indexed="81"/>
            <rFont val="Tahoma"/>
            <family val="2"/>
          </rPr>
          <t>Gross, Peter:</t>
        </r>
        <r>
          <rPr>
            <sz val="9"/>
            <color indexed="81"/>
            <rFont val="Tahoma"/>
            <family val="2"/>
          </rPr>
          <t xml:space="preserve">
I know the industry REVIND code is supposed to be 1. but EXCEL could not work with 1 in CD 11. so it is 100 here and in the MC_INDUSTRIAL - CDs sheet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Gross, Peter</author>
  </authors>
  <commentList>
    <comment ref="F3" authorId="0" shapeId="0" xr:uid="{DA880018-89A8-4E27-8762-CC57037C2AC2}">
      <text>
        <r>
          <rPr>
            <b/>
            <sz val="9"/>
            <color indexed="81"/>
            <rFont val="Tahoma"/>
            <charset val="1"/>
          </rPr>
          <t>Gross, Peter:</t>
        </r>
        <r>
          <rPr>
            <sz val="9"/>
            <color indexed="81"/>
            <rFont val="Tahoma"/>
            <charset val="1"/>
          </rPr>
          <t xml:space="preserve">
uses total H2 feedstock and distributes it by applying shares of natural gas feedstock used to make H2</t>
        </r>
      </text>
    </comment>
    <comment ref="D10" authorId="0" shapeId="0" xr:uid="{853554CC-8A63-406B-AE28-19A7981DA64E}">
      <text>
        <r>
          <rPr>
            <b/>
            <sz val="9"/>
            <color indexed="81"/>
            <rFont val="Tahoma"/>
            <family val="2"/>
          </rPr>
          <t>Gross, Peter:</t>
        </r>
        <r>
          <rPr>
            <sz val="9"/>
            <color indexed="81"/>
            <rFont val="Tahoma"/>
            <family val="2"/>
          </rPr>
          <t xml:space="preserve">
I know the industry REVIND code is supposed to be 1. but EXCEL could not work with 1 in CD 11. so it is 100 here and in the MC_INDUSTRIAL - CDs sheet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Gross, Peter</author>
  </authors>
  <commentList>
    <comment ref="E3" authorId="0" shapeId="0" xr:uid="{1C1FF74D-509C-45CF-A8F7-B61788043753}">
      <text>
        <r>
          <rPr>
            <b/>
            <sz val="9"/>
            <color indexed="81"/>
            <rFont val="Tahoma"/>
            <charset val="1"/>
          </rPr>
          <t>Gross, Peter:</t>
        </r>
        <r>
          <rPr>
            <sz val="9"/>
            <color indexed="81"/>
            <rFont val="Tahoma"/>
            <charset val="1"/>
          </rPr>
          <t xml:space="preserve">
uses total H2 feedstock and distributes it by applying shares of natural gas feedstock used to make H2</t>
        </r>
      </text>
    </comment>
    <comment ref="C10" authorId="0" shapeId="0" xr:uid="{C4CAE876-273A-4347-8728-38549E227F4B}">
      <text>
        <r>
          <rPr>
            <b/>
            <sz val="9"/>
            <color indexed="81"/>
            <rFont val="Tahoma"/>
            <family val="2"/>
          </rPr>
          <t>Gross, Peter:</t>
        </r>
        <r>
          <rPr>
            <sz val="9"/>
            <color indexed="81"/>
            <rFont val="Tahoma"/>
            <family val="2"/>
          </rPr>
          <t xml:space="preserve">
I know the industry REVIND code is supposed to be 1. but EXCEL could not work with 1 in CD 11. so it is 100 here and in the MC_INDUSTRIAL - CDs sheet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<sst xmlns="http://schemas.openxmlformats.org/spreadsheetml/2006/main" count="4836" uniqueCount="515">
  <si>
    <t xml:space="preserve"> </t>
  </si>
  <si>
    <t>NAICS</t>
  </si>
  <si>
    <t>Natural</t>
  </si>
  <si>
    <t>Code(a)</t>
  </si>
  <si>
    <t>Subsector and Industry</t>
  </si>
  <si>
    <t>Total</t>
  </si>
  <si>
    <t>Gas(c)</t>
  </si>
  <si>
    <t/>
  </si>
  <si>
    <t>311</t>
  </si>
  <si>
    <t>Food</t>
  </si>
  <si>
    <t>Q</t>
  </si>
  <si>
    <t xml:space="preserve"> 3112</t>
  </si>
  <si>
    <t xml:space="preserve"> Grain and Oilseed Milling</t>
  </si>
  <si>
    <t xml:space="preserve">   311221</t>
  </si>
  <si>
    <t xml:space="preserve">   Wet Corn Milling</t>
  </si>
  <si>
    <t xml:space="preserve">  31131</t>
  </si>
  <si>
    <t xml:space="preserve">  Sugar Manufacturing</t>
  </si>
  <si>
    <t>*</t>
  </si>
  <si>
    <t xml:space="preserve"> 3114</t>
  </si>
  <si>
    <t xml:space="preserve"> Fruit and Vegetable Preserving and Specialty Food </t>
  </si>
  <si>
    <t xml:space="preserve"> 3115</t>
  </si>
  <si>
    <t xml:space="preserve"> Dairy Product</t>
  </si>
  <si>
    <t xml:space="preserve"> 3116</t>
  </si>
  <si>
    <t xml:space="preserve"> Animal Slaughtering and Processing</t>
  </si>
  <si>
    <t>312</t>
  </si>
  <si>
    <t>Beverage and Tobacco Products</t>
  </si>
  <si>
    <t xml:space="preserve"> 3121</t>
  </si>
  <si>
    <t xml:space="preserve"> Beverages</t>
  </si>
  <si>
    <t xml:space="preserve"> 3122</t>
  </si>
  <si>
    <t xml:space="preserve"> Tobacco </t>
  </si>
  <si>
    <t>313</t>
  </si>
  <si>
    <t>Textile Mills</t>
  </si>
  <si>
    <t>314</t>
  </si>
  <si>
    <t>Textile Product Mills</t>
  </si>
  <si>
    <t>315</t>
  </si>
  <si>
    <t>Apparel</t>
  </si>
  <si>
    <t>316</t>
  </si>
  <si>
    <t>Leather and Allied Products</t>
  </si>
  <si>
    <t>321</t>
  </si>
  <si>
    <t>Wood Products</t>
  </si>
  <si>
    <t xml:space="preserve">   321113</t>
  </si>
  <si>
    <t xml:space="preserve">   Sawmills</t>
  </si>
  <si>
    <t xml:space="preserve"> 3212</t>
  </si>
  <si>
    <t xml:space="preserve"> Veneer, Plywood, and Engineered Woods</t>
  </si>
  <si>
    <t xml:space="preserve">   321219</t>
  </si>
  <si>
    <t xml:space="preserve">   Reconstituted Wood Products</t>
  </si>
  <si>
    <t xml:space="preserve"> 3219</t>
  </si>
  <si>
    <t xml:space="preserve"> Other Wood Products</t>
  </si>
  <si>
    <t>322</t>
  </si>
  <si>
    <t>Paper</t>
  </si>
  <si>
    <t xml:space="preserve">   322110</t>
  </si>
  <si>
    <t xml:space="preserve">   Pulp Mills</t>
  </si>
  <si>
    <t xml:space="preserve">   322121</t>
  </si>
  <si>
    <t xml:space="preserve">   Paper Mills, except Newsprint</t>
  </si>
  <si>
    <t xml:space="preserve">   322122</t>
  </si>
  <si>
    <t xml:space="preserve">   Newsprint Mills</t>
  </si>
  <si>
    <t xml:space="preserve">   322130</t>
  </si>
  <si>
    <t xml:space="preserve">   Paperboard Mills</t>
  </si>
  <si>
    <t>323</t>
  </si>
  <si>
    <t>Printing and Related Support</t>
  </si>
  <si>
    <t>324</t>
  </si>
  <si>
    <t>Petroleum and Coal Products</t>
  </si>
  <si>
    <t xml:space="preserve">   324110</t>
  </si>
  <si>
    <t xml:space="preserve">   Petroleum Refineries</t>
  </si>
  <si>
    <t xml:space="preserve">   324121</t>
  </si>
  <si>
    <t xml:space="preserve">   Asphalt Paving Mixture and Block</t>
  </si>
  <si>
    <t xml:space="preserve">   324122</t>
  </si>
  <si>
    <t xml:space="preserve">   Asphalt Shingle and Coating Materials</t>
  </si>
  <si>
    <t xml:space="preserve">   324191</t>
  </si>
  <si>
    <t xml:space="preserve">   Petroleum Lubricating Oil and Grease Products</t>
  </si>
  <si>
    <t xml:space="preserve">   324199</t>
  </si>
  <si>
    <t xml:space="preserve">   Other Petroleum and Coal Products</t>
  </si>
  <si>
    <t>325</t>
  </si>
  <si>
    <t>Chemicals</t>
  </si>
  <si>
    <t xml:space="preserve">   325110</t>
  </si>
  <si>
    <t xml:space="preserve">   Petrochemicals</t>
  </si>
  <si>
    <t xml:space="preserve">   325120</t>
  </si>
  <si>
    <t xml:space="preserve">   Industrial Gases</t>
  </si>
  <si>
    <t xml:space="preserve">   325180</t>
  </si>
  <si>
    <t xml:space="preserve">   Other Basic Inorganic Chemicals</t>
  </si>
  <si>
    <t xml:space="preserve">   325193</t>
  </si>
  <si>
    <t xml:space="preserve">   Ethyl Alcohol </t>
  </si>
  <si>
    <t xml:space="preserve">   325194</t>
  </si>
  <si>
    <t xml:space="preserve">   Cyclic Crudes, Intermediate and Gum and Wood Chemicals</t>
  </si>
  <si>
    <t xml:space="preserve">   325199</t>
  </si>
  <si>
    <t xml:space="preserve">   Other Basic Organic Chemicals</t>
  </si>
  <si>
    <t xml:space="preserve">   325211</t>
  </si>
  <si>
    <t xml:space="preserve">   Plastics Materials and Resins</t>
  </si>
  <si>
    <t>D</t>
  </si>
  <si>
    <t xml:space="preserve">   325212</t>
  </si>
  <si>
    <t xml:space="preserve">   Synthetic Rubber</t>
  </si>
  <si>
    <t xml:space="preserve">   325220</t>
  </si>
  <si>
    <t xml:space="preserve">   Artificial and Synthetic Fibers and Filaments</t>
  </si>
  <si>
    <t xml:space="preserve">   325311</t>
  </si>
  <si>
    <t xml:space="preserve">   Nitrogenous Fertilizers</t>
  </si>
  <si>
    <t xml:space="preserve">   325312</t>
  </si>
  <si>
    <t xml:space="preserve">   Phosphatic Fertilizers</t>
  </si>
  <si>
    <t xml:space="preserve"> 3254</t>
  </si>
  <si>
    <t xml:space="preserve"> Pharmaceuticals and Medicines</t>
  </si>
  <si>
    <t xml:space="preserve">   325412</t>
  </si>
  <si>
    <t xml:space="preserve">   Pharmaceutical Preparation</t>
  </si>
  <si>
    <t xml:space="preserve">   325992</t>
  </si>
  <si>
    <t xml:space="preserve">   Photographic Film, Paper, Plate, and Chemicals</t>
  </si>
  <si>
    <t>326</t>
  </si>
  <si>
    <t>Plastics and Rubber Products</t>
  </si>
  <si>
    <t>327</t>
  </si>
  <si>
    <t>Nonmetallic Mineral Products</t>
  </si>
  <si>
    <t xml:space="preserve">   327120 </t>
  </si>
  <si>
    <t xml:space="preserve">   Clay Building Material and Refractories</t>
  </si>
  <si>
    <t xml:space="preserve">   327211</t>
  </si>
  <si>
    <t xml:space="preserve">   Flat Glass</t>
  </si>
  <si>
    <t xml:space="preserve">   327212</t>
  </si>
  <si>
    <t xml:space="preserve">   Other Pressed and Blown Glass and Glassware</t>
  </si>
  <si>
    <t xml:space="preserve">   327213</t>
  </si>
  <si>
    <t xml:space="preserve">   Glass Containers</t>
  </si>
  <si>
    <t xml:space="preserve">   327215</t>
  </si>
  <si>
    <t xml:space="preserve">   Glass Products from Purchased Glass</t>
  </si>
  <si>
    <t xml:space="preserve">   327310</t>
  </si>
  <si>
    <t xml:space="preserve">   Cements</t>
  </si>
  <si>
    <t xml:space="preserve">   327410</t>
  </si>
  <si>
    <t xml:space="preserve">   Lime</t>
  </si>
  <si>
    <t xml:space="preserve">   327420</t>
  </si>
  <si>
    <t xml:space="preserve">   Gypsum</t>
  </si>
  <si>
    <t xml:space="preserve">   327993</t>
  </si>
  <si>
    <t xml:space="preserve">   Mineral Wool</t>
  </si>
  <si>
    <t>331</t>
  </si>
  <si>
    <t>Primary Metals</t>
  </si>
  <si>
    <t xml:space="preserve">   331110</t>
  </si>
  <si>
    <t xml:space="preserve">   Iron and Steel Mills and Ferroalloys</t>
  </si>
  <si>
    <t xml:space="preserve"> 3312</t>
  </si>
  <si>
    <t xml:space="preserve"> Steel Products from Purchased Steel</t>
  </si>
  <si>
    <t xml:space="preserve"> 3313</t>
  </si>
  <si>
    <t xml:space="preserve"> Alumina and Aluminum</t>
  </si>
  <si>
    <t xml:space="preserve">   331314</t>
  </si>
  <si>
    <t xml:space="preserve">   Secondary Smelting and Alloying of Aluminum</t>
  </si>
  <si>
    <t xml:space="preserve">   331315</t>
  </si>
  <si>
    <t xml:space="preserve">   Aluminum Sheet, Plate and Foils</t>
  </si>
  <si>
    <t xml:space="preserve">   331318</t>
  </si>
  <si>
    <t xml:space="preserve">   Other Aluminum Rolling, Drawing and Extruding</t>
  </si>
  <si>
    <t xml:space="preserve"> 3314</t>
  </si>
  <si>
    <t xml:space="preserve"> Nonferrous Metals, except Aluminum</t>
  </si>
  <si>
    <t xml:space="preserve">   331410</t>
  </si>
  <si>
    <t xml:space="preserve">   Nonferrous Metal (except Aluminum) Smelting and Refining</t>
  </si>
  <si>
    <t xml:space="preserve"> 3315</t>
  </si>
  <si>
    <t xml:space="preserve"> Foundries</t>
  </si>
  <si>
    <t xml:space="preserve">   331511</t>
  </si>
  <si>
    <t xml:space="preserve">   Iron Foundries</t>
  </si>
  <si>
    <t xml:space="preserve">   331523</t>
  </si>
  <si>
    <t xml:space="preserve">   Nonferrous Metal Die-Casting Foundries</t>
  </si>
  <si>
    <t xml:space="preserve">   331524</t>
  </si>
  <si>
    <t xml:space="preserve">   Aluminum Foundries, except Die-Casting</t>
  </si>
  <si>
    <t>332</t>
  </si>
  <si>
    <t>Fabricated Metal Products</t>
  </si>
  <si>
    <t>333</t>
  </si>
  <si>
    <t>Machinery</t>
  </si>
  <si>
    <t>334</t>
  </si>
  <si>
    <t>Computer and Electronic Products</t>
  </si>
  <si>
    <t xml:space="preserve">   334413</t>
  </si>
  <si>
    <t xml:space="preserve">   Semiconductors and Related Devices</t>
  </si>
  <si>
    <t>335</t>
  </si>
  <si>
    <t>Electrical Equip., Appliances, and Components</t>
  </si>
  <si>
    <t>336</t>
  </si>
  <si>
    <t>Transportation Equipment</t>
  </si>
  <si>
    <t xml:space="preserve">   336111</t>
  </si>
  <si>
    <t xml:space="preserve">   Automobiles</t>
  </si>
  <si>
    <t xml:space="preserve">   336112</t>
  </si>
  <si>
    <t xml:space="preserve">   Light Trucks and Utility Vehicles</t>
  </si>
  <si>
    <t xml:space="preserve"> 3364</t>
  </si>
  <si>
    <t xml:space="preserve"> Aerospace Product and Parts</t>
  </si>
  <si>
    <t xml:space="preserve">   336411</t>
  </si>
  <si>
    <t xml:space="preserve">   Aircraft</t>
  </si>
  <si>
    <t>337</t>
  </si>
  <si>
    <t>Furniture and Related Products</t>
  </si>
  <si>
    <t>339</t>
  </si>
  <si>
    <t>Miscellaneous</t>
  </si>
  <si>
    <t>Subtotal</t>
  </si>
  <si>
    <t>Miscellaneous Nonfuel Products(i)</t>
  </si>
  <si>
    <t>Inorganics</t>
  </si>
  <si>
    <t>Organics</t>
  </si>
  <si>
    <t>Resins</t>
  </si>
  <si>
    <t>Ag chemicals</t>
  </si>
  <si>
    <t>Assumed methanol</t>
  </si>
  <si>
    <t>Other</t>
  </si>
  <si>
    <t>Assumed converted to H2</t>
  </si>
  <si>
    <t>Natural gas feedstock</t>
  </si>
  <si>
    <t>Other organics</t>
  </si>
  <si>
    <t>Other Basic Organic Chemicals</t>
  </si>
  <si>
    <t>Assumed converted to syngas</t>
  </si>
  <si>
    <t>MMBtu natural gas/tonne methanol</t>
  </si>
  <si>
    <t>Low</t>
  </si>
  <si>
    <t>High</t>
  </si>
  <si>
    <t>Other Basic Organic Chemicals 2014</t>
  </si>
  <si>
    <t>tonnes methanol produced, range</t>
  </si>
  <si>
    <t>(Assume 20% of this factor is for heat and power)</t>
  </si>
  <si>
    <t>Syngas</t>
  </si>
  <si>
    <t>Syngas (assume all methanol)</t>
  </si>
  <si>
    <t>Cl2 produced (tonnes)</t>
  </si>
  <si>
    <t>Cl2 produced (g)</t>
  </si>
  <si>
    <t>Cl2 produced (mol)</t>
  </si>
  <si>
    <t>g/mol Cl2</t>
  </si>
  <si>
    <t>g/mol H2</t>
  </si>
  <si>
    <t>H2 produced (mol)</t>
  </si>
  <si>
    <t>H2 produced (g)</t>
  </si>
  <si>
    <t>Btu H2/standard cubic foot</t>
  </si>
  <si>
    <t>(from MER Appendix A)</t>
  </si>
  <si>
    <t>H2 produced (kg)</t>
  </si>
  <si>
    <t>https://afdc.energy.gov/files/pdfs/hyd_economy_bossel_eliasson.pdf</t>
  </si>
  <si>
    <t>H2 produced (MJ)</t>
  </si>
  <si>
    <t>H2 produced (TBtu)</t>
  </si>
  <si>
    <t>Btu/MJ</t>
  </si>
  <si>
    <t>H2 produced (Btu)</t>
  </si>
  <si>
    <t>This assumes one mole H2 produced for each mole of Cl2 produced.</t>
  </si>
  <si>
    <t>MJ H2/kg (HHV)</t>
  </si>
  <si>
    <t>(from https://www3.epa.gov/ttnchie1/ap42/ch08/final/c08s11.pdf)</t>
  </si>
  <si>
    <t>Primary metals</t>
  </si>
  <si>
    <t>Assumptions</t>
  </si>
  <si>
    <t>—All feedstock natural gas NAICS 325199 (Other Basic Organic Chemicals) is used for methanol.</t>
  </si>
  <si>
    <t>—All feedstock natural gas used for methanol is for syngas production.</t>
  </si>
  <si>
    <t>Fraction of capacity that produces H2:</t>
  </si>
  <si>
    <t>Fraction of side product H2 that was vented in chlor-alkali plants as of 2011</t>
  </si>
  <si>
    <t xml:space="preserve">34.  Industrial Sector Macroeconomic Indicators  </t>
  </si>
  <si>
    <t>Industrial Macroeconomic : Manufacturing : Chemicals : Bulk Chemicals : Inorganic (billion 2012 $)</t>
  </si>
  <si>
    <t xml:space="preserve">  Year    </t>
  </si>
  <si>
    <t xml:space="preserve">ref2023.1225a       </t>
  </si>
  <si>
    <t xml:space="preserve">ref2024.0812a       </t>
  </si>
  <si>
    <t>(estimate with macro)</t>
  </si>
  <si>
    <t>—All feedstock natural gas used for primary metals (NAICS 331) is for syngas production for historical years.</t>
  </si>
  <si>
    <t>—Methanol syngas cannot (currently) be replaced with other sources of H2/CO. At least one plant that uses CO2 and H2 exists in Iran, but none do in the U.S. Thus, natural gas feedstock used for syngas should NOT be moved to HMM.</t>
  </si>
  <si>
    <t>—Steel feedstock natural gas use is currently all for syngas. But we will add a technology option that replaces the syngas demand with H2 demand. However, this will not be an optionin historical years.</t>
  </si>
  <si>
    <t xml:space="preserve">Released: February 2021 </t>
  </si>
  <si>
    <t>Next MECS will be fielded in 2022.</t>
  </si>
  <si>
    <t>Table 2.2    Nonfuel (Feedstock) Use of Combustible Energy, 2018;</t>
  </si>
  <si>
    <t xml:space="preserve">                        Level: National and Regional Data; </t>
  </si>
  <si>
    <t xml:space="preserve">                        Row: NAICS Codes;  Column: Energy Sources;</t>
  </si>
  <si>
    <t xml:space="preserve">                        Unit: Trillion Btu.</t>
  </si>
  <si>
    <t>This column includes merchant H2</t>
  </si>
  <si>
    <t>Other(e)</t>
  </si>
  <si>
    <t>Total United States</t>
  </si>
  <si>
    <t>&lt;&lt;&lt;Purchased H2? Naphtha??</t>
  </si>
  <si>
    <t>&lt;&lt;&lt;???</t>
  </si>
  <si>
    <t>&lt;&lt;&lt;?</t>
  </si>
  <si>
    <t>(Only happens in region 2)</t>
  </si>
  <si>
    <t>&lt;&lt;&lt;? (small)</t>
  </si>
  <si>
    <t>&lt;&lt;&lt;Petcoke for anodes</t>
  </si>
  <si>
    <t>&lt;&lt;&lt;Tar/asphalt for phone polls</t>
  </si>
  <si>
    <t>325120, 325180</t>
  </si>
  <si>
    <t>325193–4</t>
  </si>
  <si>
    <t>325311–2</t>
  </si>
  <si>
    <t>&lt;&lt;&lt;Might include natural gasoline? Probably not naphtha</t>
  </si>
  <si>
    <t>All SMR H2</t>
  </si>
  <si>
    <t>Unknown</t>
  </si>
  <si>
    <t>Some amount for acetylene</t>
  </si>
  <si>
    <t>H2 produced (MM tonnes)</t>
  </si>
  <si>
    <t>total natural gas feedstock from MECS</t>
  </si>
  <si>
    <t>total natural gas feedstock from PSA</t>
  </si>
  <si>
    <t>MM tonnes H2</t>
  </si>
  <si>
    <t>total</t>
  </si>
  <si>
    <t>minus "other basic organic" (methanol)</t>
  </si>
  <si>
    <t>natural gas used to make hydrogen in SMRs for use as hydrogen</t>
  </si>
  <si>
    <t>hydrogen made from SMRs (MM tonnes)</t>
  </si>
  <si>
    <t>assumes half of industrial gases used to make acetylene</t>
  </si>
  <si>
    <t>natual gas feedstock (trills)</t>
  </si>
  <si>
    <t>industrial gases (NAICS 325120)</t>
  </si>
  <si>
    <t>max limit for SMR-produced H2 and assumes no acetylene</t>
  </si>
  <si>
    <t>2018 data and inferences</t>
  </si>
  <si>
    <t>2022 data and inferences</t>
  </si>
  <si>
    <t xml:space="preserve">Note that in both 2018 and 2022, nitrogenous fertilizers (based on USGS data for ammonia production) consume </t>
  </si>
  <si>
    <t>minus "primary metals" (steel) DRI</t>
  </si>
  <si>
    <t>MM tonnes</t>
  </si>
  <si>
    <t>ammonia production</t>
  </si>
  <si>
    <t>MM tonnes (USGS)</t>
  </si>
  <si>
    <t>hydrogen used</t>
  </si>
  <si>
    <t>PSA natural gas feedstock</t>
  </si>
  <si>
    <t>MM cf</t>
  </si>
  <si>
    <t>implied hydrogen production</t>
  </si>
  <si>
    <t>for all products under 325311</t>
  </si>
  <si>
    <t>g/mol ethane (C2H6)</t>
  </si>
  <si>
    <t>Ethane cracked (TBtu)</t>
  </si>
  <si>
    <t>Ethane cracked (barrels)</t>
  </si>
  <si>
    <t>MMBtu/b ethane</t>
  </si>
  <si>
    <t>b/m^3</t>
  </si>
  <si>
    <t>Ethane cracked (m^3)</t>
  </si>
  <si>
    <t>Ethane cracked (kg)</t>
  </si>
  <si>
    <t>kg/m^3 ethane</t>
  </si>
  <si>
    <t>Ethane cracked (mol)</t>
  </si>
  <si>
    <t>g/mol propane (C3H8)</t>
  </si>
  <si>
    <t>MJ/kg propane (HHV)</t>
  </si>
  <si>
    <t>(from EngineeringToolbox)</t>
  </si>
  <si>
    <t>Propane feedstock (TBtu)</t>
  </si>
  <si>
    <t>Propane feedstock (MJ)</t>
  </si>
  <si>
    <t>Propane feedstock (kg)</t>
  </si>
  <si>
    <t>Propane feedstock (mol)</t>
  </si>
  <si>
    <t>total natural gas feedstock</t>
  </si>
  <si>
    <t>Total H2 from SMRs</t>
  </si>
  <si>
    <t>TBtu</t>
  </si>
  <si>
    <t>MMBtu/b propane</t>
  </si>
  <si>
    <t>MMBtu/MMcf natural gas, U.S. average in 2018 (and 2022)</t>
  </si>
  <si>
    <t>industry name</t>
  </si>
  <si>
    <t>coal mining</t>
  </si>
  <si>
    <t>oil &amp; gas extraction</t>
  </si>
  <si>
    <t>agricultue - crops</t>
  </si>
  <si>
    <t>agriculture - other</t>
  </si>
  <si>
    <t>metal &amp; other non-metal mining</t>
  </si>
  <si>
    <t>food</t>
  </si>
  <si>
    <t>construction</t>
  </si>
  <si>
    <t>paper</t>
  </si>
  <si>
    <t>bulk chemicals</t>
  </si>
  <si>
    <t>glass</t>
  </si>
  <si>
    <t>cement &amp; lime</t>
  </si>
  <si>
    <t>steel</t>
  </si>
  <si>
    <t>aluminum</t>
  </si>
  <si>
    <t>fabricated metals</t>
  </si>
  <si>
    <t xml:space="preserve">machinery </t>
  </si>
  <si>
    <t>computers &amp; electronics</t>
  </si>
  <si>
    <t>transportation equipment</t>
  </si>
  <si>
    <t>electrical equipment &amp; appliances</t>
  </si>
  <si>
    <t>wood products</t>
  </si>
  <si>
    <t>plastics and rubber</t>
  </si>
  <si>
    <t>light chemicals</t>
  </si>
  <si>
    <t>other non-metallic minerals</t>
  </si>
  <si>
    <t>other primary metals</t>
  </si>
  <si>
    <t>balance of manufacturing</t>
  </si>
  <si>
    <t>PDH byproduct</t>
  </si>
  <si>
    <t>feedstock in methanol syngas</t>
  </si>
  <si>
    <t>feedstock in steel syngas for DRI</t>
  </si>
  <si>
    <t>total H2 supply (NOT including syngas for methanol and steel)</t>
  </si>
  <si>
    <t>COUNTRY/TERRITORY</t>
  </si>
  <si>
    <t>ETHANE</t>
  </si>
  <si>
    <t>HEAVYCON</t>
  </si>
  <si>
    <t>LPG</t>
  </si>
  <si>
    <t>MID-DIST</t>
  </si>
  <si>
    <t>NAPHTHA</t>
  </si>
  <si>
    <t>COUNTRY/TERRITORY SUMMARY</t>
  </si>
  <si>
    <t>ETHYLENE</t>
  </si>
  <si>
    <t>UNITED STATES</t>
  </si>
  <si>
    <t>CAPACITY</t>
  </si>
  <si>
    <t xml:space="preserve">Total ETHYLENE Capacity and Average Slates : </t>
  </si>
  <si>
    <t>(Thousand Tonnes)</t>
  </si>
  <si>
    <t>CAPACITIES</t>
  </si>
  <si>
    <t>2018</t>
  </si>
  <si>
    <t>STEAM-CRACKING</t>
  </si>
  <si>
    <t>ETHANOL</t>
  </si>
  <si>
    <t>REFINERY GAS</t>
  </si>
  <si>
    <t>Total Production</t>
  </si>
  <si>
    <t>fractional capacity</t>
  </si>
  <si>
    <t xml:space="preserve">2018 total ethylene </t>
  </si>
  <si>
    <t>production</t>
  </si>
  <si>
    <t>from C2H6</t>
  </si>
  <si>
    <t>from LPG</t>
  </si>
  <si>
    <t>from naptha</t>
  </si>
  <si>
    <t>from diesel</t>
  </si>
  <si>
    <t>from resid</t>
  </si>
  <si>
    <t>Hydrogen yield relative to ethylene</t>
  </si>
  <si>
    <t>hydrogen (thousand metric tons)</t>
  </si>
  <si>
    <t>total byproduct H2 (million tonnes)</t>
  </si>
  <si>
    <t>SMR on-purpose H2</t>
  </si>
  <si>
    <t>chlor-alkali byproduct</t>
  </si>
  <si>
    <t>ethylene cracker byproduct</t>
  </si>
  <si>
    <t>total hydrogen made/used in syngas ONLY; this is not considerered bona fide H2 demand</t>
  </si>
  <si>
    <t>trillion Btu H2</t>
  </si>
  <si>
    <t>Total Byproduct H2</t>
  </si>
  <si>
    <t>Total H2 from both byproduct and on-purpose SMRs</t>
  </si>
  <si>
    <t>MMBtu (natural gas feedstock)</t>
  </si>
  <si>
    <t>Residual</t>
  </si>
  <si>
    <t>Distillate</t>
  </si>
  <si>
    <t>HGL (excluding</t>
  </si>
  <si>
    <t>Coke</t>
  </si>
  <si>
    <t>Fuel Oil</t>
  </si>
  <si>
    <t>Fuel Oil(b)</t>
  </si>
  <si>
    <t>natural gasoline)(d)</t>
  </si>
  <si>
    <t>Coal</t>
  </si>
  <si>
    <t>and Breeze</t>
  </si>
  <si>
    <t>Northeast Census Region</t>
  </si>
  <si>
    <t>Midwest Census Region</t>
  </si>
  <si>
    <t>South Census Region</t>
  </si>
  <si>
    <t>West Census Region</t>
  </si>
  <si>
    <t>total natural gas feedstock for H2</t>
  </si>
  <si>
    <t>total scaled hydrogen feedstock</t>
  </si>
  <si>
    <t>NACIS references</t>
  </si>
  <si>
    <t>used for H2 (not syngas)</t>
  </si>
  <si>
    <t>scaled H2</t>
  </si>
  <si>
    <t>Industrial Macroeconomic : Manufacturing : Chemicals : Bulk Chemicals (billion 2012 $)</t>
  </si>
  <si>
    <t xml:space="preserve">ref2024.0124b       </t>
  </si>
  <si>
    <t xml:space="preserve">           </t>
  </si>
  <si>
    <t>ref2024 d012424b ....</t>
  </si>
  <si>
    <t>Census Division - United States</t>
  </si>
  <si>
    <t>obs</t>
  </si>
  <si>
    <t>REVIND1 Food Products (Billions of Fixed 2012 Dollars)</t>
  </si>
  <si>
    <t>REVIND2 Grain and Oil Seed Milling (Billions of Fixed 2012 Dollars)</t>
  </si>
  <si>
    <t>REVIND3 Dairy Products (Billions of Fixed 2012 Dollars)</t>
  </si>
  <si>
    <t>REVIND4 Animal Slaughter and Seafood Products (Billions of Fixed 2012 Dollars)</t>
  </si>
  <si>
    <t>REVIND5 Other Food Products (Billions of Fixed 2012 Dollars)</t>
  </si>
  <si>
    <t>REVIND6 Beverage and Tobacco Products (Billions of Fixed 2012 Dollars)</t>
  </si>
  <si>
    <t>REVIND7 Textiles, Apparel, and Leather (Billions of Fixed 2012 Dollars)</t>
  </si>
  <si>
    <t>REVIND8 Wood Products (Billions of Fixed 2012 Dollars)</t>
  </si>
  <si>
    <t>REVIND9 Furniture and Related Products (Billions of Fixed 2012 Dollars)</t>
  </si>
  <si>
    <t>REVIND10 Paper Products (Billions of Fixed 2012 Dollars)</t>
  </si>
  <si>
    <t>REVIND11 Pulp and Paper Mills (Billions of Fixed 2012 Dollars)</t>
  </si>
  <si>
    <t>REVIND12 Paperboard Containers (Billions of Fixed 2012 Dollars)</t>
  </si>
  <si>
    <t>REVIND13 Other Paper Products (Billions of Fixed 2012 Dollars)</t>
  </si>
  <si>
    <t>REVIND14 Printing (Billions of Fixed 2012 Dollars)</t>
  </si>
  <si>
    <t>REVIND15 Basic Inorganic Chemicals (Billions of Fixed 2012 Dollars)</t>
  </si>
  <si>
    <t>REVIND16 Basic Organic Chemicals (Billions of Fixed 2012 Dollars)</t>
  </si>
  <si>
    <t>REVIND17 Ethanol (Billions of Fixed 2012 Dollars)</t>
  </si>
  <si>
    <t>REVIND18 Resins and Synthetics (Billions of Fixed 2012 Dollars)</t>
  </si>
  <si>
    <t>REVIND19 Agricultural Chemicals (Billions of Fixed 2012 Dollars)</t>
  </si>
  <si>
    <t>REVIND20 Other Chemical Products Subtotal (Billions of Fixed 2012 Dollars)</t>
  </si>
  <si>
    <t>REVIND21 Pharma Products (Billions of Fixed 2012 Dollars)</t>
  </si>
  <si>
    <t>REVIND22 Paint Products (Billions of Fixed 2012 Dollars)</t>
  </si>
  <si>
    <t>REVIND23 Soaps and Cleaning Products (Billions of Fixed 2012 Dollars)</t>
  </si>
  <si>
    <t>REVIND24 Other Chemical Products (Billions of Fixed 2012 Dollars)</t>
  </si>
  <si>
    <t>REVIND25 Petroleum Refining (Billions of Fixed 2012 Dollars)</t>
  </si>
  <si>
    <t>REVIND26 Other Petroleum and Coal Products (Billions of Fixed 2012 Dollars)</t>
  </si>
  <si>
    <t>REVIND27 Plastics and Rubber Products (Billions of Fixed 2012 Dollars)</t>
  </si>
  <si>
    <t>REVIND28 Glass and Glass Products (Billions of Fixed 2012 Dollars)</t>
  </si>
  <si>
    <t>REVIND29 Flat Glass (Billions of Fixed 2012 Dollars)</t>
  </si>
  <si>
    <t>REVIND30 Cement Manufacturing (Billions of Fixed 2012 Dollars)</t>
  </si>
  <si>
    <t>REVIND31 Lime Manufacturing (Billions of Fixed 2012 Dollars)</t>
  </si>
  <si>
    <t>REVIND32 Other Nonmetallic Mineral Products (Billions of Fixed 2012 Dollars)</t>
  </si>
  <si>
    <t>REVIND33 Iron and Steel Products (Billions of Fixed 2012 Dollars)</t>
  </si>
  <si>
    <t>REVIND34 Alumina and Aluminum Products (Billions of Fixed 2012 Dollars)</t>
  </si>
  <si>
    <t>REVIND35 Other Primary Metals (Billions of Fixed 2012 Dollars)</t>
  </si>
  <si>
    <t>REVIND36 Fabricated Metal Products (Billions of Fixed 2012 Dollars)</t>
  </si>
  <si>
    <t>REVIND37 Machinery (Billions of Fixed 2012 Dollars)</t>
  </si>
  <si>
    <t>REVIND38 Computers and Electronic Products (Billions of Fixed 2012 Dollars)</t>
  </si>
  <si>
    <t>REVIND39 Transportation Equipment (Billions of Fixed 2012 Dollars)</t>
  </si>
  <si>
    <t>REVIND40 Appliance and Electrical Equipment (Billions of Fixed 2012 Dollars)</t>
  </si>
  <si>
    <t>REVIND41 Miscellaneous Manufacturing (Billions of Fixed 2012 Dollars)</t>
  </si>
  <si>
    <t>REVIND42 Crop Production (Billions of Fixed 2012 Dollars)</t>
  </si>
  <si>
    <t>REVIND43 Animal Production (Billions of Fixed 2012 Dollars)</t>
  </si>
  <si>
    <t>REVIND44 Other Agriculture (Billions of Fixed 2012 Dollars)</t>
  </si>
  <si>
    <t>REVIND45 Coal Mining (Billions of Fixed 2012 Dollars)</t>
  </si>
  <si>
    <t>REVIND46 Oil &amp; Gas Extraction &amp; Support Activities (Bil of Fixed 2012 Dollars)</t>
  </si>
  <si>
    <t>REVIND47 Other Mining and Quarrying (Billions of Fixed 2012 Dollars)</t>
  </si>
  <si>
    <t>REVIND48 Construction (Billions of Fixed 2012 Dollars)</t>
  </si>
  <si>
    <t>REVIND49 Petrochemical Manufacturing (Billions of 2012 Dollars)</t>
  </si>
  <si>
    <t>REVIND50 All Other Basic Organic Chemical Manufacturing (Bil of 2012 Dollars)</t>
  </si>
  <si>
    <t>REVIND51 Industrial Gas Manufacturing (Billions of 2012 Dollars)</t>
  </si>
  <si>
    <t>REVIND52 Synthetic Dye and Pigment and Other Manufacturing (Bil 2012 Dollars)</t>
  </si>
  <si>
    <t>REVIND53 Container Glass (Billions of Fixed 2012 Dollars)</t>
  </si>
  <si>
    <t>REVIND54 Glass &amp; Glass Product Man Exc. Flat &amp; Container Glass (Bil 2012 Dol)</t>
  </si>
  <si>
    <t>REVIND55 Lime Manufacturing (Billions of Fixed 2012 Dollars)</t>
  </si>
  <si>
    <t xml:space="preserve">  </t>
  </si>
  <si>
    <t>9a</t>
  </si>
  <si>
    <t>9b</t>
  </si>
  <si>
    <t>9c</t>
  </si>
  <si>
    <t>9d</t>
  </si>
  <si>
    <t>9e</t>
  </si>
  <si>
    <t>9f</t>
  </si>
  <si>
    <t>industrial gases</t>
  </si>
  <si>
    <t>petrochemicals</t>
  </si>
  <si>
    <t>all other basic organic chemicals</t>
  </si>
  <si>
    <t>agricultural chemicals</t>
  </si>
  <si>
    <t>resins and synthetics</t>
  </si>
  <si>
    <t>synthetic dyes/pigments &amp; other inorganic</t>
  </si>
  <si>
    <t>USGS data https://pubs.usgs.gov/periodicals/mcs2023/mcs2023-nitrogen.pdf</t>
  </si>
  <si>
    <t>1000 tonnes N in NH3</t>
  </si>
  <si>
    <t>1000 tonnes NH3</t>
  </si>
  <si>
    <t>1000 tonnes Hydrogen</t>
  </si>
  <si>
    <t>MM tonnes Hydrogen</t>
  </si>
  <si>
    <t>trillion natural gas</t>
  </si>
  <si>
    <t>feedstock (trills)</t>
  </si>
  <si>
    <t>CH4 feedstock used for</t>
  </si>
  <si>
    <t>IDM index</t>
  </si>
  <si>
    <t>Census Division - New England</t>
  </si>
  <si>
    <t>Census Division - Middle Atlantic</t>
  </si>
  <si>
    <t>Census Division - East North Central</t>
  </si>
  <si>
    <t>Census Division - West North Central</t>
  </si>
  <si>
    <t>Census Division - South Atlantic</t>
  </si>
  <si>
    <t>Census Division - East South Central</t>
  </si>
  <si>
    <t>Census Division - West South Central</t>
  </si>
  <si>
    <t>Census Division - Mountain</t>
  </si>
  <si>
    <t>Census Division - Pacific</t>
  </si>
  <si>
    <t>Census Division - California</t>
  </si>
  <si>
    <t>CD code</t>
  </si>
  <si>
    <t>enter CD</t>
  </si>
  <si>
    <t>REVIND #</t>
  </si>
  <si>
    <t>these codes</t>
  </si>
  <si>
    <t>are used</t>
  </si>
  <si>
    <t>as pointers</t>
  </si>
  <si>
    <t>to fill the CD-level</t>
  </si>
  <si>
    <t xml:space="preserve">H2 demand for </t>
  </si>
  <si>
    <t>each industry</t>
  </si>
  <si>
    <t xml:space="preserve">note that the GO numbers are are pulled from the </t>
  </si>
  <si>
    <t>p1 folder of a NEMS run in the MC_INDUSTRIAL.csv file</t>
  </si>
  <si>
    <t>GO numbers are are pulled from the p1 folder of the NEMS</t>
  </si>
  <si>
    <t>output in the MC_INDUSTRIAL.csv file</t>
  </si>
  <si>
    <t>industry REVIND</t>
  </si>
  <si>
    <t xml:space="preserve">code </t>
  </si>
  <si>
    <t>code (if applicable)</t>
  </si>
  <si>
    <t>alum</t>
  </si>
  <si>
    <t>national CD is fixed</t>
  </si>
  <si>
    <t>regional breakout of H2 feedstock based on MECS</t>
  </si>
  <si>
    <t>region 1</t>
  </si>
  <si>
    <t>region 2</t>
  </si>
  <si>
    <t>region 3</t>
  </si>
  <si>
    <t xml:space="preserve">region 4 </t>
  </si>
  <si>
    <t>check sum</t>
  </si>
  <si>
    <t>Census Region 1 (CD 1 &amp; 2)</t>
  </si>
  <si>
    <t>Census Region 2 (CD 3 &amp; 4)</t>
  </si>
  <si>
    <t>Census Region 3 (CD 5 &amp; 6 &amp; 7)</t>
  </si>
  <si>
    <t>Census Region 4 (CD 8 &amp; 9)</t>
  </si>
  <si>
    <t>scaling factor for CR1</t>
  </si>
  <si>
    <t>CD code for CR1 is fixed: do not change</t>
  </si>
  <si>
    <t>enter CD (1 or 2)</t>
  </si>
  <si>
    <t>enter CD (3 or 4)</t>
  </si>
  <si>
    <t>CD code for CR2 is fixed: do not change</t>
  </si>
  <si>
    <t>scaling factor for CR2</t>
  </si>
  <si>
    <t>enter CD (5, 6 or 7)</t>
  </si>
  <si>
    <t>scaling factor for CR3</t>
  </si>
  <si>
    <t>CD code for CR3 is fixed: do not change</t>
  </si>
  <si>
    <t>scaling factor for CR4</t>
  </si>
  <si>
    <t>enter CD (8 or 9)</t>
  </si>
  <si>
    <t>CD code for CR4 is fixed: do not change</t>
  </si>
  <si>
    <t>total MECS natural gas feedstock NOT including H2 used in syngas for CH3OH and steel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</si>
</sst>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0_);_(* \(#,##0\);_(* &quot;-&quot;??_);_(@_)"/>
    <numFmt numFmtId="165" formatCode="0.0"/>
    <numFmt numFmtId="166" formatCode="_(* #,##0.0_);_(* \(#,##0.0\);_(* &quot;-&quot;??_);_(@_)"/>
    <numFmt numFmtId="167" formatCode="[$-10409]0;\(0\);&quot;-&quot;"/>
    <numFmt numFmtId="168" formatCode="[$-10409]0.00;\(0.00\);&quot;-&quot;"/>
    <numFmt numFmtId="169" formatCode="0.0000"/>
    <numFmt numFmtId="170" formatCode="0.000"/>
    <numFmt numFmtId="171" formatCode="0.00000"/>
  </numFmts>
  <fonts count="40">
    <font>
      <sz val="11"/>
      <color theme="1"/>
      <name val="Calibri"/>
      <family val="2"/>
      <scheme val="minor"/>
    </font>
    <font>
      <sz val="11"/>
      <color theme="1"/>
      <name val="Calibri"/>
      <family val="2"/>
      <scheme val="minor"/>
    </font>
    <font>
      <sz val="11"/>
      <color rgb="FF3F3F76"/>
      <name val="Calibri"/>
      <family val="2"/>
      <scheme val="minor"/>
    </font>
    <font>
      <b/>
      <sz val="11"/>
      <color rgb="FF3F3F3F"/>
      <name val="Calibri"/>
      <family val="2"/>
      <scheme val="minor"/>
    </font>
    <font>
      <i/>
      <sz val="11"/>
      <color theme="1"/>
      <name val="Calibri"/>
      <family val="2"/>
      <scheme val="minor"/>
    </font>
    <font>
      <sz val="9"/>
      <color indexed="81"/>
      <name val="Tahoma"/>
      <charset val="1"/>
    </font>
    <font>
      <b/>
      <sz val="9"/>
      <color indexed="81"/>
      <name val="Tahoma"/>
      <charset val="1"/>
    </font>
    <font>
      <sz val="9"/>
      <color theme="1"/>
      <name val="Calibri"/>
      <family val="2"/>
      <scheme val="minor"/>
    </font>
    <font>
      <b/>
      <sz val="12"/>
      <color theme="4"/>
      <name val="Calibri"/>
      <family val="2"/>
      <scheme val="minor"/>
    </font>
    <font>
      <b/>
      <sz val="9"/>
      <color theme="1"/>
      <name val="Calibri"/>
      <family val="2"/>
      <scheme val="minor"/>
    </font>
    <font>
      <b/>
      <sz val="9"/>
      <color rgb="FFFF0000"/>
      <name val="Calibri"/>
      <family val="2"/>
      <scheme val="minor"/>
    </font>
    <font>
      <u/>
      <sz val="10"/>
      <color theme="4"/>
      <name val="Calibri"/>
      <family val="2"/>
      <scheme val="minor"/>
    </font>
    <font>
      <sz val="11"/>
      <color rgb="FFFF0000"/>
      <name val="Calibri"/>
      <family val="2"/>
      <scheme val="minor"/>
    </font>
    <font>
      <sz val="9"/>
      <color indexed="81"/>
      <name val="Tahoma"/>
      <family val="2"/>
    </font>
    <font>
      <b/>
      <sz val="9"/>
      <color indexed="81"/>
      <name val="Tahoma"/>
      <family val="2"/>
    </font>
    <font>
      <b/>
      <strike/>
      <sz val="9"/>
      <color indexed="81"/>
      <name val="Tahoma"/>
      <family val="2"/>
    </font>
    <font>
      <strike/>
      <sz val="9"/>
      <color indexed="81"/>
      <name val="Tahoma"/>
      <family val="2"/>
    </font>
    <font>
      <b/>
      <sz val="11"/>
      <color theme="1"/>
      <name val="Calibri"/>
      <family val="2"/>
      <scheme val="minor"/>
    </font>
    <font>
      <sz val="11"/>
      <color rgb="FF000000"/>
      <name val="Calibri"/>
      <family val="2"/>
      <scheme val="minor"/>
    </font>
    <font>
      <sz val="11"/>
      <name val="Calibri"/>
    </font>
    <font>
      <b/>
      <sz val="10"/>
      <color rgb="FF000000"/>
      <name val="Arial"/>
    </font>
    <font>
      <sz val="8"/>
      <color rgb="FFFFFFFF"/>
      <name val="Arial"/>
    </font>
    <font>
      <sz val="10"/>
      <color rgb="FF000000"/>
      <name val="Arial"/>
    </font>
    <font>
      <sz val="8"/>
      <color rgb="FF000000"/>
      <name val="Arial"/>
    </font>
    <font>
      <b/>
      <sz val="8"/>
      <color rgb="FF000000"/>
      <name val="Arial"/>
    </font>
    <font>
      <b/>
      <sz val="7"/>
      <color rgb="FFFFFFFF"/>
      <name val="Arial"/>
    </font>
    <font>
      <b/>
      <sz val="7"/>
      <color rgb="FF000000"/>
      <name val="Arial"/>
    </font>
    <font>
      <sz val="7"/>
      <color rgb="FF000000"/>
      <name val="Arial"/>
    </font>
    <font>
      <sz val="11"/>
      <color rgb="FF7030A0"/>
      <name val="Calibri"/>
      <family val="2"/>
      <scheme val="minor"/>
    </font>
    <font>
      <b/>
      <sz val="11"/>
      <color rgb="FF7030A0"/>
      <name val="Calibri"/>
      <family val="2"/>
      <scheme val="minor"/>
    </font>
    <font>
      <sz val="11"/>
      <color theme="5" tint="-0.499984740745262"/>
      <name val="Calibri"/>
      <family val="2"/>
      <scheme val="minor"/>
    </font>
    <font>
      <b/>
      <i/>
      <sz val="11"/>
      <color theme="1"/>
      <name val="Calibri"/>
      <family val="2"/>
      <scheme val="minor"/>
    </font>
    <font>
      <sz val="11"/>
      <color rgb="FF0070C0"/>
      <name val="Calibri"/>
      <family val="2"/>
      <scheme val="minor"/>
    </font>
    <font>
      <b/>
      <sz val="11"/>
      <color rgb="FF0070C0"/>
      <name val="Calibri"/>
      <family val="2"/>
      <scheme val="minor"/>
    </font>
    <font>
      <sz val="11"/>
      <name val="Calibri"/>
      <family val="2"/>
      <scheme val="minor"/>
    </font>
    <font>
      <sz val="11"/>
      <color theme="7" tint="-0.499984740745262"/>
      <name val="Calibri"/>
      <family val="2"/>
      <scheme val="minor"/>
    </font>
    <font>
      <sz val="8"/>
      <name val="Calibri"/>
      <family val="2"/>
      <scheme val="minor"/>
    </font>
    <font>
      <sz val="11"/>
      <color rgb="FF00B050"/>
      <name val="Calibri"/>
      <family val="2"/>
      <scheme val="minor"/>
    </font>
    <font>
      <sz val="11"/>
      <color rgb="FFC00000"/>
      <name val="Calibri"/>
      <family val="2"/>
      <scheme val="minor"/>
    </font>
    <font>
      <b/>
      <sz val="11"/>
      <name val="Calibri"/>
      <family val="2"/>
      <scheme val="minor"/>
    </font>
  </fonts>
  <fills count="13">
    <fill>
      <patternFill patternType="none"/>
    </fill>
    <fill>
      <patternFill patternType="gray125"/>
    </fill>
    <fill>
      <patternFill patternType="solid">
        <fgColor theme="2"/>
        <bgColor indexed="64"/>
      </patternFill>
    </fill>
    <fill>
      <patternFill patternType="solid">
        <fgColor rgb="FFFFCC99"/>
      </patternFill>
    </fill>
    <fill>
      <patternFill patternType="solid">
        <fgColor rgb="FFF2F2F2"/>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0070C0"/>
        <bgColor rgb="FF0070C0"/>
      </patternFill>
    </fill>
    <fill>
      <patternFill patternType="solid">
        <fgColor rgb="FF99CCFF"/>
        <bgColor rgb="FF99CCFF"/>
      </patternFill>
    </fill>
    <fill>
      <patternFill patternType="solid">
        <fgColor rgb="FFC000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ck">
        <color rgb="FF0096D7"/>
      </top>
      <bottom/>
      <diagonal/>
    </border>
    <border>
      <left/>
      <right/>
      <top/>
      <bottom style="thin">
        <color theme="0" tint="-0.249977111117893"/>
      </bottom>
      <diagonal/>
    </border>
    <border>
      <left/>
      <right/>
      <top/>
      <bottom style="dashed">
        <color theme="0" tint="-0.24994659260841701"/>
      </bottom>
      <diagonal/>
    </border>
    <border>
      <left/>
      <right/>
      <top style="medium">
        <color theme="4"/>
      </top>
      <bottom/>
      <diagonal/>
    </border>
    <border>
      <left style="thin">
        <color rgb="FFD3D3D3"/>
      </left>
      <right style="thin">
        <color rgb="FFD3D3D3"/>
      </right>
      <top/>
      <bottom style="thin">
        <color rgb="FFD3D3D3"/>
      </bottom>
      <diagonal/>
    </border>
    <border>
      <left/>
      <right/>
      <top/>
      <bottom style="thin">
        <color rgb="FFD3D3D3"/>
      </bottom>
      <diagonal/>
    </border>
    <border>
      <left/>
      <right style="thin">
        <color rgb="FFD3D3D3"/>
      </right>
      <top/>
      <bottom style="thin">
        <color rgb="FFD3D3D3"/>
      </bottom>
      <diagonal/>
    </border>
    <border>
      <left style="thin">
        <color rgb="FFD3D3D3"/>
      </left>
      <right style="thin">
        <color rgb="FFD3D3D3"/>
      </right>
      <top/>
      <bottom/>
      <diagonal/>
    </border>
    <border>
      <left/>
      <right/>
      <top style="thin">
        <color rgb="FFD3D3D3"/>
      </top>
      <bottom style="thin">
        <color rgb="FFD3D3D3"/>
      </bottom>
      <diagonal/>
    </border>
  </borders>
  <cellStyleXfs count="11">
    <xf numFmtId="0" fontId="0" fillId="0" borderId="0"/>
    <xf numFmtId="43" fontId="1" fillId="0" borderId="0" applyFont="0" applyFill="0" applyBorder="0" applyAlignment="0" applyProtection="0"/>
    <xf numFmtId="0" fontId="2" fillId="3" borderId="1" applyNumberFormat="0" applyAlignment="0" applyProtection="0"/>
    <xf numFmtId="0" fontId="3" fillId="4" borderId="2" applyNumberFormat="0" applyAlignment="0" applyProtection="0"/>
    <xf numFmtId="0" fontId="7" fillId="0" borderId="0" applyNumberFormat="0" applyFill="0" applyBorder="0" applyAlignment="0" applyProtection="0"/>
    <xf numFmtId="0" fontId="8" fillId="0" borderId="0" applyNumberFormat="0" applyProtection="0">
      <alignment horizontal="left"/>
    </xf>
    <xf numFmtId="0" fontId="9" fillId="0" borderId="4" applyNumberFormat="0" applyProtection="0">
      <alignment wrapText="1"/>
    </xf>
    <xf numFmtId="0" fontId="7" fillId="0" borderId="5" applyNumberFormat="0" applyFont="0" applyProtection="0">
      <alignment wrapText="1"/>
    </xf>
    <xf numFmtId="0" fontId="7" fillId="0" borderId="6" applyNumberFormat="0" applyProtection="0">
      <alignment vertical="top" wrapText="1"/>
    </xf>
    <xf numFmtId="0" fontId="11" fillId="0" borderId="0" applyNumberFormat="0" applyFill="0" applyBorder="0" applyAlignment="0" applyProtection="0">
      <alignment vertical="top"/>
      <protection locked="0"/>
    </xf>
    <xf numFmtId="0" fontId="18" fillId="0" borderId="0"/>
  </cellStyleXfs>
  <cellXfs count="166">
    <xf numFmtId="0" fontId="0" fillId="0" borderId="0" xfId="0"/>
    <xf numFmtId="0" fontId="0" fillId="2" borderId="0" xfId="0" applyFill="1"/>
    <xf numFmtId="0" fontId="4" fillId="0" borderId="0" xfId="0" applyFont="1"/>
    <xf numFmtId="164" fontId="0" fillId="0" borderId="0" xfId="1" applyNumberFormat="1" applyFont="1"/>
    <xf numFmtId="11" fontId="0" fillId="0" borderId="0" xfId="1" applyNumberFormat="1" applyFont="1"/>
    <xf numFmtId="11" fontId="0" fillId="0" borderId="0" xfId="0" applyNumberFormat="1"/>
    <xf numFmtId="3" fontId="2" fillId="3" borderId="1" xfId="2" applyNumberFormat="1"/>
    <xf numFmtId="43" fontId="3" fillId="4" borderId="2" xfId="3" applyNumberFormat="1"/>
    <xf numFmtId="165" fontId="0" fillId="0" borderId="0" xfId="0" applyNumberForma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7" fillId="0" borderId="0" xfId="4"/>
    <xf numFmtId="0" fontId="8" fillId="0" borderId="0" xfId="5" applyProtection="1">
      <alignment horizontal="left"/>
    </xf>
    <xf numFmtId="0" fontId="7" fillId="0" borderId="0" xfId="4" applyProtection="1"/>
    <xf numFmtId="0" fontId="9" fillId="0" borderId="0" xfId="4" applyFont="1" applyAlignment="1" applyProtection="1">
      <alignment horizontal="left" indent="2"/>
    </xf>
    <xf numFmtId="49" fontId="7" fillId="0" borderId="0" xfId="4" applyNumberFormat="1" applyAlignment="1" applyProtection="1">
      <alignment horizontal="left"/>
    </xf>
    <xf numFmtId="0" fontId="7" fillId="0" borderId="0" xfId="4" applyAlignment="1" applyProtection="1">
      <alignment horizontal="left"/>
    </xf>
    <xf numFmtId="0" fontId="7" fillId="0" borderId="0" xfId="4" applyAlignment="1" applyProtection="1">
      <alignment horizontal="center"/>
    </xf>
    <xf numFmtId="49" fontId="9" fillId="0" borderId="0" xfId="4" applyNumberFormat="1" applyFont="1" applyAlignment="1" applyProtection="1">
      <alignment horizontal="left"/>
    </xf>
    <xf numFmtId="0" fontId="9" fillId="0" borderId="0" xfId="4" applyFont="1" applyAlignment="1" applyProtection="1">
      <alignment horizontal="left"/>
    </xf>
    <xf numFmtId="0" fontId="9" fillId="0" borderId="0" xfId="4" applyFont="1" applyAlignment="1" applyProtection="1">
      <alignment horizontal="right"/>
    </xf>
    <xf numFmtId="0" fontId="10" fillId="0" borderId="0" xfId="4" applyFont="1" applyAlignment="1" applyProtection="1">
      <alignment horizontal="left"/>
    </xf>
    <xf numFmtId="49" fontId="7" fillId="0" borderId="3" xfId="4" applyNumberFormat="1" applyBorder="1" applyProtection="1"/>
    <xf numFmtId="0" fontId="7" fillId="0" borderId="3" xfId="4" applyBorder="1" applyProtection="1"/>
    <xf numFmtId="49" fontId="9" fillId="0" borderId="4" xfId="6" applyNumberFormat="1" applyAlignment="1" applyProtection="1"/>
    <xf numFmtId="0" fontId="9" fillId="0" borderId="4" xfId="6" applyAlignment="1" applyProtection="1"/>
    <xf numFmtId="49" fontId="7" fillId="0" borderId="5" xfId="7" applyNumberFormat="1" applyAlignment="1" applyProtection="1">
      <alignment horizontal="left" wrapText="1"/>
    </xf>
    <xf numFmtId="3" fontId="7" fillId="0" borderId="5" xfId="7" applyNumberFormat="1" applyAlignment="1">
      <alignment horizontal="right" wrapText="1"/>
    </xf>
    <xf numFmtId="3" fontId="7" fillId="5" borderId="5" xfId="7" applyNumberFormat="1" applyFill="1" applyAlignment="1">
      <alignment horizontal="right" wrapText="1"/>
    </xf>
    <xf numFmtId="49" fontId="7" fillId="0" borderId="5" xfId="7" applyNumberFormat="1" applyAlignment="1">
      <alignment horizontal="left" wrapText="1"/>
    </xf>
    <xf numFmtId="3" fontId="9" fillId="0" borderId="4" xfId="6" applyNumberFormat="1" applyAlignment="1"/>
    <xf numFmtId="49" fontId="7" fillId="0" borderId="0" xfId="4" applyNumberFormat="1" applyAlignment="1" applyProtection="1">
      <alignment wrapText="1"/>
    </xf>
    <xf numFmtId="49" fontId="7" fillId="0" borderId="0" xfId="4" quotePrefix="1" applyNumberFormat="1" applyAlignment="1" applyProtection="1">
      <alignment wrapText="1"/>
    </xf>
    <xf numFmtId="49" fontId="7" fillId="6" borderId="5" xfId="7" applyNumberFormat="1" applyFill="1" applyAlignment="1" applyProtection="1">
      <alignment horizontal="left" wrapText="1"/>
    </xf>
    <xf numFmtId="0" fontId="9" fillId="0" borderId="0" xfId="4" applyFont="1" applyAlignment="1">
      <alignment horizontal="left" indent="2"/>
    </xf>
    <xf numFmtId="0" fontId="9" fillId="0" borderId="0" xfId="4" applyFont="1"/>
    <xf numFmtId="0" fontId="7" fillId="0" borderId="0" xfId="4" applyAlignment="1"/>
    <xf numFmtId="0" fontId="7" fillId="5" borderId="0" xfId="4" applyFill="1"/>
    <xf numFmtId="3" fontId="7" fillId="5" borderId="0" xfId="4" applyNumberFormat="1" applyFill="1"/>
    <xf numFmtId="3" fontId="7" fillId="0" borderId="0" xfId="4" applyNumberFormat="1" applyAlignment="1">
      <alignment horizontal="right"/>
    </xf>
    <xf numFmtId="49" fontId="7" fillId="0" borderId="0" xfId="4" applyNumberFormat="1" applyAlignment="1"/>
    <xf numFmtId="49" fontId="7" fillId="0" borderId="0" xfId="4" applyNumberFormat="1" applyAlignment="1" applyProtection="1"/>
    <xf numFmtId="49" fontId="11" fillId="0" borderId="0" xfId="9" applyNumberFormat="1" applyAlignment="1" applyProtection="1"/>
    <xf numFmtId="0" fontId="11" fillId="0" borderId="0" xfId="9" applyAlignment="1" applyProtection="1"/>
    <xf numFmtId="49" fontId="7" fillId="0" borderId="0" xfId="4" quotePrefix="1" applyNumberFormat="1" applyAlignment="1" applyProtection="1"/>
    <xf numFmtId="0" fontId="4" fillId="0" borderId="0" xfId="0" applyFont="1" applyAlignment="1">
      <alignment horizontal="right"/>
    </xf>
    <xf numFmtId="0" fontId="4" fillId="7" borderId="0" xfId="0" applyFont="1" applyFill="1"/>
    <xf numFmtId="0" fontId="0" fillId="7" borderId="0" xfId="0" applyFill="1"/>
    <xf numFmtId="0" fontId="0" fillId="8" borderId="0" xfId="0" applyFill="1"/>
    <xf numFmtId="0" fontId="4" fillId="8" borderId="0" xfId="0" applyFont="1" applyFill="1" applyAlignment="1">
      <alignment horizontal="right"/>
    </xf>
    <xf numFmtId="0" fontId="4" fillId="8" borderId="0" xfId="0" applyFont="1" applyFill="1"/>
    <xf numFmtId="2" fontId="0" fillId="0" borderId="0" xfId="0" applyNumberFormat="1"/>
    <xf numFmtId="0" fontId="12" fillId="0" borderId="0" xfId="0" applyFont="1"/>
    <xf numFmtId="0" fontId="12" fillId="0" borderId="0" xfId="0" applyFont="1" applyAlignment="1">
      <alignment horizontal="left"/>
    </xf>
    <xf numFmtId="0" fontId="0" fillId="5" borderId="0" xfId="0" applyFill="1"/>
    <xf numFmtId="2" fontId="0" fillId="5" borderId="0" xfId="0" applyNumberFormat="1" applyFill="1"/>
    <xf numFmtId="0" fontId="0" fillId="9" borderId="0" xfId="0" applyFill="1"/>
    <xf numFmtId="2" fontId="0" fillId="9" borderId="0" xfId="0" applyNumberFormat="1" applyFill="1"/>
    <xf numFmtId="165" fontId="4" fillId="0" borderId="0" xfId="0" applyNumberFormat="1" applyFont="1"/>
    <xf numFmtId="43" fontId="0" fillId="0" borderId="0" xfId="1" applyFont="1"/>
    <xf numFmtId="166" fontId="0" fillId="0" borderId="0" xfId="1" applyNumberFormat="1" applyFont="1"/>
    <xf numFmtId="164" fontId="0" fillId="0" borderId="0" xfId="0" applyNumberFormat="1"/>
    <xf numFmtId="1" fontId="0" fillId="0" borderId="0" xfId="0" applyNumberFormat="1"/>
    <xf numFmtId="43" fontId="0" fillId="0" borderId="0" xfId="0" applyNumberFormat="1"/>
    <xf numFmtId="0" fontId="21" fillId="10" borderId="10" xfId="10" applyFont="1" applyFill="1" applyBorder="1" applyAlignment="1">
      <alignment horizontal="center" vertical="top" wrapText="1" readingOrder="1"/>
    </xf>
    <xf numFmtId="0" fontId="20" fillId="11" borderId="0" xfId="10" applyFont="1" applyFill="1" applyAlignment="1">
      <alignment vertical="top" wrapText="1" readingOrder="1"/>
    </xf>
    <xf numFmtId="0" fontId="22" fillId="11" borderId="0" xfId="10" applyFont="1" applyFill="1" applyAlignment="1">
      <alignment vertical="top" wrapText="1" readingOrder="1"/>
    </xf>
    <xf numFmtId="0" fontId="23" fillId="0" borderId="0" xfId="10" applyFont="1" applyAlignment="1">
      <alignment vertical="top" wrapText="1" readingOrder="1"/>
    </xf>
    <xf numFmtId="0" fontId="23" fillId="0" borderId="8" xfId="10" applyFont="1" applyBorder="1" applyAlignment="1">
      <alignment vertical="top" wrapText="1" readingOrder="1"/>
    </xf>
    <xf numFmtId="167" fontId="23" fillId="0" borderId="8" xfId="10" applyNumberFormat="1" applyFont="1" applyBorder="1" applyAlignment="1">
      <alignment horizontal="right" vertical="top" wrapText="1" readingOrder="1"/>
    </xf>
    <xf numFmtId="168" fontId="23" fillId="0" borderId="8" xfId="10" applyNumberFormat="1" applyFont="1" applyBorder="1" applyAlignment="1">
      <alignment horizontal="right" vertical="top" wrapText="1" readingOrder="1"/>
    </xf>
    <xf numFmtId="0" fontId="24" fillId="0" borderId="0" xfId="10" applyFont="1" applyAlignment="1">
      <alignment vertical="top" wrapText="1" readingOrder="1"/>
    </xf>
    <xf numFmtId="0" fontId="24" fillId="11" borderId="8" xfId="10" applyFont="1" applyFill="1" applyBorder="1" applyAlignment="1">
      <alignment vertical="top" wrapText="1" readingOrder="1"/>
    </xf>
    <xf numFmtId="167" fontId="24" fillId="11" borderId="8" xfId="10" applyNumberFormat="1" applyFont="1" applyFill="1" applyBorder="1" applyAlignment="1">
      <alignment horizontal="right" vertical="top" wrapText="1" readingOrder="1"/>
    </xf>
    <xf numFmtId="168" fontId="24" fillId="11" borderId="8" xfId="10" applyNumberFormat="1" applyFont="1" applyFill="1" applyBorder="1" applyAlignment="1">
      <alignment horizontal="right" vertical="top" wrapText="1" readingOrder="1"/>
    </xf>
    <xf numFmtId="0" fontId="25" fillId="10" borderId="0" xfId="10" applyFont="1" applyFill="1" applyAlignment="1">
      <alignment horizontal="center" vertical="top" wrapText="1" readingOrder="1"/>
    </xf>
    <xf numFmtId="0" fontId="25" fillId="10" borderId="0" xfId="10" applyFont="1" applyFill="1" applyAlignment="1">
      <alignment horizontal="right" vertical="top" wrapText="1" readingOrder="1"/>
    </xf>
    <xf numFmtId="0" fontId="22" fillId="10" borderId="0" xfId="10" applyFont="1" applyFill="1" applyAlignment="1">
      <alignment horizontal="right" vertical="top" wrapText="1" readingOrder="1"/>
    </xf>
    <xf numFmtId="0" fontId="26" fillId="0" borderId="0" xfId="10" applyFont="1" applyAlignment="1">
      <alignment horizontal="right" vertical="top" wrapText="1" readingOrder="1"/>
    </xf>
    <xf numFmtId="0" fontId="27" fillId="0" borderId="0" xfId="10" applyFont="1" applyAlignment="1">
      <alignment horizontal="center" vertical="top" wrapText="1" readingOrder="1"/>
    </xf>
    <xf numFmtId="0" fontId="26" fillId="0" borderId="8" xfId="10" applyFont="1" applyBorder="1" applyAlignment="1">
      <alignment vertical="top" wrapText="1" readingOrder="1"/>
    </xf>
    <xf numFmtId="0" fontId="22" fillId="0" borderId="8" xfId="10" applyFont="1" applyBorder="1" applyAlignment="1">
      <alignment vertical="top" wrapText="1" readingOrder="1"/>
    </xf>
    <xf numFmtId="0" fontId="26" fillId="0" borderId="8" xfId="10" applyFont="1" applyBorder="1" applyAlignment="1">
      <alignment horizontal="right" vertical="top" wrapText="1" readingOrder="1"/>
    </xf>
    <xf numFmtId="0" fontId="26" fillId="0" borderId="0" xfId="10" applyFont="1" applyAlignment="1">
      <alignment vertical="top" wrapText="1" readingOrder="1"/>
    </xf>
    <xf numFmtId="0" fontId="27" fillId="0" borderId="0" xfId="10" applyFont="1" applyAlignment="1">
      <alignment horizontal="right" vertical="top" wrapText="1" readingOrder="1"/>
    </xf>
    <xf numFmtId="0" fontId="27" fillId="0" borderId="8" xfId="10" applyFont="1" applyBorder="1" applyAlignment="1">
      <alignment vertical="top" wrapText="1" readingOrder="1"/>
    </xf>
    <xf numFmtId="167" fontId="27" fillId="0" borderId="8" xfId="10" applyNumberFormat="1" applyFont="1" applyBorder="1" applyAlignment="1">
      <alignment horizontal="right" vertical="top" wrapText="1" readingOrder="1"/>
    </xf>
    <xf numFmtId="0" fontId="26" fillId="11" borderId="11" xfId="10" applyFont="1" applyFill="1" applyBorder="1" applyAlignment="1">
      <alignment vertical="top" wrapText="1" readingOrder="1"/>
    </xf>
    <xf numFmtId="167" fontId="26" fillId="11" borderId="11" xfId="10" applyNumberFormat="1" applyFont="1" applyFill="1" applyBorder="1" applyAlignment="1">
      <alignment horizontal="right" vertical="top" wrapText="1" readingOrder="1"/>
    </xf>
    <xf numFmtId="169" fontId="24" fillId="0" borderId="0" xfId="10" applyNumberFormat="1" applyFont="1" applyAlignment="1">
      <alignment vertical="top" wrapText="1" readingOrder="1"/>
    </xf>
    <xf numFmtId="167" fontId="12" fillId="0" borderId="0" xfId="0" applyNumberFormat="1" applyFont="1"/>
    <xf numFmtId="170" fontId="0" fillId="0" borderId="0" xfId="0" applyNumberFormat="1"/>
    <xf numFmtId="2" fontId="29" fillId="0" borderId="0" xfId="0" applyNumberFormat="1" applyFont="1"/>
    <xf numFmtId="0" fontId="28" fillId="0" borderId="0" xfId="0" applyFont="1" applyAlignment="1">
      <alignment wrapText="1"/>
    </xf>
    <xf numFmtId="2" fontId="28" fillId="0" borderId="0" xfId="0" applyNumberFormat="1" applyFont="1" applyAlignment="1">
      <alignment wrapText="1"/>
    </xf>
    <xf numFmtId="0" fontId="28" fillId="0" borderId="0" xfId="0" applyFont="1" applyAlignment="1">
      <alignment horizontal="center" wrapText="1"/>
    </xf>
    <xf numFmtId="0" fontId="30" fillId="0" borderId="0" xfId="0" applyFont="1" applyAlignment="1">
      <alignment wrapText="1"/>
    </xf>
    <xf numFmtId="0" fontId="30" fillId="0" borderId="0" xfId="0" applyFont="1"/>
    <xf numFmtId="43" fontId="30" fillId="0" borderId="0" xfId="0" applyNumberFormat="1" applyFont="1"/>
    <xf numFmtId="2" fontId="4" fillId="0" borderId="0" xfId="0" applyNumberFormat="1" applyFont="1"/>
    <xf numFmtId="1" fontId="4" fillId="0" borderId="0" xfId="0" applyNumberFormat="1" applyFont="1"/>
    <xf numFmtId="0" fontId="31" fillId="0" borderId="0" xfId="0" applyFont="1" applyAlignment="1">
      <alignment horizontal="right" wrapText="1"/>
    </xf>
    <xf numFmtId="0" fontId="31" fillId="0" borderId="0" xfId="0" applyFont="1"/>
    <xf numFmtId="2" fontId="31" fillId="0" borderId="0" xfId="0" applyNumberFormat="1" applyFont="1"/>
    <xf numFmtId="0" fontId="17" fillId="0" borderId="0" xfId="0" applyFont="1"/>
    <xf numFmtId="0" fontId="32" fillId="0" borderId="0" xfId="0" applyFont="1" applyAlignment="1">
      <alignment horizontal="right" wrapText="1"/>
    </xf>
    <xf numFmtId="0" fontId="32" fillId="0" borderId="0" xfId="0" applyFont="1"/>
    <xf numFmtId="164" fontId="32" fillId="0" borderId="0" xfId="1" applyNumberFormat="1" applyFont="1"/>
    <xf numFmtId="2" fontId="32" fillId="0" borderId="0" xfId="0" applyNumberFormat="1" applyFont="1"/>
    <xf numFmtId="1" fontId="31" fillId="0" borderId="0" xfId="0" applyNumberFormat="1" applyFont="1"/>
    <xf numFmtId="1" fontId="28" fillId="0" borderId="0" xfId="0" applyNumberFormat="1" applyFont="1"/>
    <xf numFmtId="1" fontId="34" fillId="0" borderId="0" xfId="0" applyNumberFormat="1" applyFont="1"/>
    <xf numFmtId="1" fontId="35" fillId="0" borderId="0" xfId="0" applyNumberFormat="1" applyFont="1"/>
    <xf numFmtId="1" fontId="33" fillId="5" borderId="0" xfId="0" applyNumberFormat="1" applyFont="1" applyFill="1"/>
    <xf numFmtId="0" fontId="0" fillId="12" borderId="0" xfId="0" applyFill="1"/>
    <xf numFmtId="1" fontId="28" fillId="12" borderId="0" xfId="0" applyNumberFormat="1" applyFont="1" applyFill="1"/>
    <xf numFmtId="2" fontId="0" fillId="0" borderId="0" xfId="0" applyNumberFormat="1" applyAlignment="1">
      <alignment horizontal="right"/>
    </xf>
    <xf numFmtId="2" fontId="0" fillId="2" borderId="0" xfId="0" applyNumberFormat="1" applyFill="1" applyAlignment="1">
      <alignment horizontal="right"/>
    </xf>
    <xf numFmtId="3" fontId="7" fillId="0" borderId="0" xfId="4" applyNumberFormat="1" applyFill="1" applyAlignment="1">
      <alignment horizontal="left"/>
    </xf>
    <xf numFmtId="3" fontId="7" fillId="0" borderId="0" xfId="4" applyNumberFormat="1" applyFill="1" applyAlignment="1">
      <alignment horizontal="right"/>
    </xf>
    <xf numFmtId="2" fontId="7" fillId="0" borderId="5" xfId="7" applyNumberFormat="1" applyAlignment="1" applyProtection="1">
      <alignment horizontal="right"/>
    </xf>
    <xf numFmtId="2" fontId="7" fillId="0" borderId="5" xfId="7" applyNumberFormat="1" applyAlignment="1">
      <alignment horizontal="right"/>
    </xf>
    <xf numFmtId="0" fontId="0" fillId="0" borderId="0" xfId="0" applyAlignment="1">
      <alignment horizontal="left"/>
    </xf>
    <xf numFmtId="0" fontId="0" fillId="0" borderId="0" xfId="0" applyAlignment="1">
      <alignment horizontal="center"/>
    </xf>
    <xf numFmtId="1" fontId="0" fillId="0" borderId="0" xfId="0" applyNumberFormat="1" applyAlignment="1">
      <alignment horizontal="center"/>
    </xf>
    <xf numFmtId="2" fontId="0" fillId="0" borderId="0" xfId="0" applyNumberFormat="1" applyAlignment="1">
      <alignment horizontal="center"/>
    </xf>
    <xf numFmtId="0" fontId="17" fillId="0" borderId="0" xfId="0" applyFont="1" applyAlignment="1">
      <alignment horizontal="center"/>
    </xf>
    <xf numFmtId="1" fontId="32" fillId="0" borderId="0" xfId="0" applyNumberFormat="1" applyFont="1"/>
    <xf numFmtId="0" fontId="34" fillId="0" borderId="0" xfId="0" applyFont="1"/>
    <xf numFmtId="1" fontId="34" fillId="7" borderId="0" xfId="0" applyNumberFormat="1" applyFont="1" applyFill="1"/>
    <xf numFmtId="1" fontId="0" fillId="7" borderId="0" xfId="0" applyNumberFormat="1" applyFill="1"/>
    <xf numFmtId="0" fontId="37" fillId="0" borderId="0" xfId="0" applyFont="1"/>
    <xf numFmtId="1" fontId="37" fillId="0" borderId="0" xfId="0" applyNumberFormat="1" applyFont="1"/>
    <xf numFmtId="0" fontId="38" fillId="0" borderId="0" xfId="0" applyFont="1"/>
    <xf numFmtId="1" fontId="38" fillId="0" borderId="0" xfId="0" applyNumberFormat="1" applyFont="1"/>
    <xf numFmtId="0" fontId="17" fillId="0" borderId="0" xfId="0" applyFont="1" applyAlignment="1">
      <alignment horizontal="right"/>
    </xf>
    <xf numFmtId="0" fontId="28" fillId="0" borderId="0" xfId="0" applyFont="1"/>
    <xf numFmtId="1" fontId="0" fillId="0" borderId="0" xfId="0" applyNumberFormat="1" applyAlignment="1">
      <alignment horizontal="right"/>
    </xf>
    <xf numFmtId="1" fontId="29" fillId="0" borderId="0" xfId="0" applyNumberFormat="1" applyFont="1" applyAlignment="1">
      <alignment horizontal="right"/>
    </xf>
    <xf numFmtId="1" fontId="17" fillId="0" borderId="0" xfId="0" applyNumberFormat="1" applyFont="1" applyAlignment="1">
      <alignment horizontal="right"/>
    </xf>
    <xf numFmtId="2" fontId="34" fillId="7" borderId="0" xfId="0" applyNumberFormat="1" applyFont="1" applyFill="1"/>
    <xf numFmtId="0" fontId="12" fillId="0" borderId="0" xfId="0" applyFont="1" applyAlignment="1">
      <alignment wrapText="1"/>
    </xf>
    <xf numFmtId="0" fontId="0" fillId="0" borderId="0" xfId="0" applyAlignment="1">
      <alignment horizontal="center" wrapText="1"/>
    </xf>
    <xf numFmtId="1" fontId="0" fillId="5" borderId="0" xfId="0" applyNumberFormat="1" applyFill="1"/>
    <xf numFmtId="0" fontId="39" fillId="0" borderId="0" xfId="0" applyFont="1" applyAlignment="1">
      <alignment horizontal="center" wrapText="1"/>
    </xf>
    <xf numFmtId="0" fontId="39" fillId="0" borderId="0" xfId="0" applyFont="1" applyAlignment="1">
      <alignment horizontal="center"/>
    </xf>
    <xf numFmtId="164" fontId="34" fillId="0" borderId="0" xfId="1" applyNumberFormat="1" applyFont="1"/>
    <xf numFmtId="2" fontId="34" fillId="0" borderId="0" xfId="0" applyNumberFormat="1" applyFont="1"/>
    <xf numFmtId="169" fontId="0" fillId="0" borderId="0" xfId="0" applyNumberFormat="1"/>
    <xf numFmtId="171" fontId="0" fillId="0" borderId="0" xfId="0" applyNumberFormat="1"/>
    <xf numFmtId="49" fontId="7" fillId="0" borderId="0" xfId="4" applyNumberFormat="1" applyAlignment="1" applyProtection="1">
      <alignment wrapText="1"/>
    </xf>
    <xf numFmtId="49" fontId="7" fillId="0" borderId="0" xfId="4" quotePrefix="1" applyNumberFormat="1" applyAlignment="1" applyProtection="1">
      <alignment wrapText="1"/>
    </xf>
    <xf numFmtId="49" fontId="7" fillId="0" borderId="6" xfId="8" applyNumberFormat="1">
      <alignment vertical="top" wrapText="1"/>
    </xf>
    <xf numFmtId="49" fontId="11" fillId="0" borderId="0" xfId="9" applyNumberFormat="1" applyAlignment="1" applyProtection="1">
      <alignment wrapText="1"/>
    </xf>
    <xf numFmtId="0" fontId="26" fillId="11" borderId="11" xfId="10" applyFont="1" applyFill="1" applyBorder="1" applyAlignment="1">
      <alignment vertical="top" wrapText="1" readingOrder="1"/>
    </xf>
    <xf numFmtId="0" fontId="19" fillId="0" borderId="11" xfId="10" applyFont="1" applyBorder="1" applyAlignment="1">
      <alignment vertical="top" wrapText="1"/>
    </xf>
    <xf numFmtId="0" fontId="21" fillId="10" borderId="0" xfId="10" applyFont="1" applyFill="1" applyAlignment="1">
      <alignment horizontal="center" vertical="center" wrapText="1" readingOrder="1"/>
    </xf>
    <xf numFmtId="0" fontId="19" fillId="10" borderId="0" xfId="10" applyFont="1" applyFill="1" applyAlignment="1">
      <alignment vertical="top" wrapText="1"/>
    </xf>
    <xf numFmtId="0" fontId="21" fillId="10" borderId="7" xfId="10" applyFont="1" applyFill="1" applyBorder="1" applyAlignment="1">
      <alignment horizontal="center" vertical="top" wrapText="1" readingOrder="1"/>
    </xf>
    <xf numFmtId="0" fontId="19" fillId="0" borderId="8" xfId="10" applyFont="1" applyBorder="1" applyAlignment="1">
      <alignment vertical="top" wrapText="1"/>
    </xf>
    <xf numFmtId="0" fontId="19" fillId="0" borderId="9" xfId="10" applyFont="1" applyBorder="1" applyAlignment="1">
      <alignment vertical="top" wrapText="1"/>
    </xf>
    <xf numFmtId="0" fontId="25" fillId="10" borderId="0" xfId="10" applyFont="1" applyFill="1" applyAlignment="1">
      <alignment horizontal="left" vertical="center" wrapText="1" readingOrder="1"/>
    </xf>
    <xf numFmtId="0" fontId="26" fillId="0" borderId="0" xfId="10" applyFont="1" applyAlignment="1">
      <alignment horizontal="right" vertical="top" wrapText="1" readingOrder="1"/>
    </xf>
    <xf numFmtId="0" fontId="19" fillId="0" borderId="0" xfId="10" applyFont="1"/>
    <xf numFmtId="0" fontId="26" fillId="0" borderId="0" xfId="10" applyFont="1" applyAlignment="1">
      <alignment vertical="top" wrapText="1" readingOrder="1"/>
    </xf>
  </cellXfs>
  <cellStyles count="11">
    <cellStyle name="Body: normal cell" xfId="7" xr:uid="{6F6E8EF0-C41A-4209-A99C-5CF1BFF63DAC}"/>
    <cellStyle name="Comma" xfId="1" builtinId="3"/>
    <cellStyle name="Font: Calibri, 9pt regular" xfId="4" xr:uid="{E01D2F38-350F-48DC-90CC-F7069785169E}"/>
    <cellStyle name="Footnotes: top row" xfId="8" xr:uid="{69A1746D-1608-4079-BDB7-4AFED23427CF}"/>
    <cellStyle name="Hyperlink" xfId="9" builtinId="8"/>
    <cellStyle name="Input" xfId="2" builtinId="20"/>
    <cellStyle name="Normal" xfId="0" builtinId="0"/>
    <cellStyle name="Normal 2" xfId="10" xr:uid="{46D0BCA1-909A-4914-B972-B5328AFACF50}"/>
    <cellStyle name="Output" xfId="3" builtinId="21"/>
    <cellStyle name="Parent row" xfId="6" xr:uid="{42C2B42E-01B2-4B63-A12E-42BB58FFDF8C}"/>
    <cellStyle name="Table title" xfId="5" xr:uid="{A6E47FB5-E5DC-46F8-A121-BB56C347C6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95250</xdr:colOff>
          <xdr:row>10</xdr:row>
          <xdr:rowOff>171450</xdr:rowOff>
        </xdr:from>
        <xdr:to>
          <xdr:col>22</xdr:col>
          <xdr:colOff>184150</xdr:colOff>
          <xdr:row>40</xdr:row>
          <xdr:rowOff>107950</xdr:rowOff>
        </xdr:to>
        <xdr:sp macro="" textlink="">
          <xdr:nvSpPr>
            <xdr:cNvPr id="8195" name="Object 3" hidden="1">
              <a:extLst>
                <a:ext uri="{63B3BB69-23CF-44E3-9099-C40C66FF867C}">
                  <a14:compatExt spid="_x0000_s8195"/>
                </a:ext>
                <a:ext uri="{FF2B5EF4-FFF2-40B4-BE49-F238E27FC236}">
                  <a16:creationId xmlns:a16="http://schemas.microsoft.com/office/drawing/2014/main" id="{00000000-0008-0000-0200-0000032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2</xdr:col>
      <xdr:colOff>0</xdr:colOff>
      <xdr:row>15</xdr:row>
      <xdr:rowOff>177800</xdr:rowOff>
    </xdr:from>
    <xdr:to>
      <xdr:col>6</xdr:col>
      <xdr:colOff>1370924</xdr:colOff>
      <xdr:row>21</xdr:row>
      <xdr:rowOff>6233</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219200" y="2755900"/>
          <a:ext cx="5409524" cy="9333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439</xdr:row>
          <xdr:rowOff>0</xdr:rowOff>
        </xdr:from>
        <xdr:to>
          <xdr:col>10</xdr:col>
          <xdr:colOff>292100</xdr:colOff>
          <xdr:row>468</xdr:row>
          <xdr:rowOff>127000</xdr:rowOff>
        </xdr:to>
        <xdr:sp macro="" textlink="">
          <xdr:nvSpPr>
            <xdr:cNvPr id="22529" name="Object 1" hidden="1">
              <a:extLst>
                <a:ext uri="{63B3BB69-23CF-44E3-9099-C40C66FF867C}">
                  <a14:compatExt spid="_x0000_s22529"/>
                </a:ext>
                <a:ext uri="{FF2B5EF4-FFF2-40B4-BE49-F238E27FC236}">
                  <a16:creationId xmlns:a16="http://schemas.microsoft.com/office/drawing/2014/main" id="{00000000-0008-0000-0A00-0000015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Skarzynski, Nicholas" id="{25392A48-BB5F-46DB-8B27-BB4A0377C711}" userId="S::Nicholas.Skarzynski@eia.gov::6a489d85-fb2d-4b18-bad3-1ae28248440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5" dT="2023-08-12T17:39:38.23" personId="{25392A48-BB5F-46DB-8B27-BB4A0377C711}" id="{55DB6DBD-2D05-4977-A911-D6F456F94563}">
    <text>From EPA, which got it from the Chlorine Institute (source/Chlorine Supply Chain Profile_2022.pdf from EPA).</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fdc.energy.gov/files/pdfs/hyd_economy_bossel_eliasson.pdf"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3.emf"/><Relationship Id="rId4" Type="http://schemas.openxmlformats.org/officeDocument/2006/relationships/package" Target="../embeddings/Microsoft_Word_Document1.docx"/></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B0570-C521-4D0B-AC3E-0261D6B4AF7B}">
  <dimension ref="A1:E6"/>
  <sheetViews>
    <sheetView topLeftCell="A2" workbookViewId="0">
      <selection activeCell="A2" sqref="A2"/>
    </sheetView>
  </sheetViews>
  <sheetFormatPr defaultRowHeight="14.5"/>
  <cols>
    <col min="1" max="1" width="43.81640625" customWidth="1"/>
  </cols>
  <sheetData>
    <row r="1" spans="1:5">
      <c r="A1" t="s">
        <v>215</v>
      </c>
    </row>
    <row r="2" spans="1:5" ht="72.5">
      <c r="A2" s="9" t="s">
        <v>227</v>
      </c>
      <c r="B2" s="9"/>
      <c r="C2" s="9"/>
      <c r="D2" s="9"/>
      <c r="E2" s="9"/>
    </row>
    <row r="3" spans="1:5" ht="29">
      <c r="A3" s="9" t="s">
        <v>216</v>
      </c>
      <c r="B3" s="9"/>
      <c r="C3" s="9"/>
      <c r="D3" s="9"/>
      <c r="E3" s="9"/>
    </row>
    <row r="4" spans="1:5" ht="29">
      <c r="A4" s="9" t="s">
        <v>217</v>
      </c>
    </row>
    <row r="5" spans="1:5" ht="72.5">
      <c r="A5" s="9" t="s">
        <v>228</v>
      </c>
    </row>
    <row r="6" spans="1:5" ht="43.5">
      <c r="A6" s="9" t="s">
        <v>226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D667-D512-4113-B70F-B14697820840}">
  <dimension ref="A1:H122"/>
  <sheetViews>
    <sheetView workbookViewId="0">
      <selection activeCell="A6" sqref="A6"/>
    </sheetView>
  </sheetViews>
  <sheetFormatPr defaultRowHeight="14.5"/>
  <cols>
    <col min="1" max="1" width="8.54296875" bestFit="1" customWidth="1"/>
    <col min="2" max="2" width="52.54296875" bestFit="1" customWidth="1"/>
    <col min="3" max="3" width="7" bestFit="1" customWidth="1"/>
    <col min="6" max="6" width="13.81640625" customWidth="1"/>
    <col min="7" max="7" width="22.453125" bestFit="1" customWidth="1"/>
  </cols>
  <sheetData>
    <row r="1" spans="1:7">
      <c r="A1" t="s">
        <v>1</v>
      </c>
      <c r="B1" t="s">
        <v>0</v>
      </c>
      <c r="C1" t="s">
        <v>2</v>
      </c>
    </row>
    <row r="2" spans="1:7">
      <c r="A2" t="s">
        <v>3</v>
      </c>
      <c r="B2" t="s">
        <v>4</v>
      </c>
      <c r="C2" t="s">
        <v>6</v>
      </c>
    </row>
    <row r="4" spans="1:7">
      <c r="A4" t="s">
        <v>7</v>
      </c>
      <c r="B4" t="s">
        <v>7</v>
      </c>
    </row>
    <row r="5" spans="1:7">
      <c r="A5" s="117" t="s">
        <v>8</v>
      </c>
      <c r="B5" t="s">
        <v>9</v>
      </c>
      <c r="C5">
        <v>6</v>
      </c>
    </row>
    <row r="6" spans="1:7">
      <c r="A6" s="117" t="s">
        <v>48</v>
      </c>
      <c r="B6" t="s">
        <v>49</v>
      </c>
      <c r="C6">
        <v>3</v>
      </c>
    </row>
    <row r="7" spans="1:7">
      <c r="A7" s="117" t="s">
        <v>58</v>
      </c>
      <c r="B7" t="s">
        <v>59</v>
      </c>
      <c r="C7" t="s">
        <v>10</v>
      </c>
    </row>
    <row r="8" spans="1:7">
      <c r="A8" s="117" t="s">
        <v>60</v>
      </c>
      <c r="B8" t="s">
        <v>61</v>
      </c>
      <c r="C8">
        <v>3</v>
      </c>
    </row>
    <row r="9" spans="1:7">
      <c r="A9" s="118" t="s">
        <v>62</v>
      </c>
      <c r="B9" s="1" t="s">
        <v>63</v>
      </c>
      <c r="C9" s="1">
        <v>0</v>
      </c>
    </row>
    <row r="10" spans="1:7">
      <c r="A10" s="118" t="s">
        <v>64</v>
      </c>
      <c r="B10" s="1" t="s">
        <v>65</v>
      </c>
      <c r="C10" s="1">
        <v>1</v>
      </c>
    </row>
    <row r="11" spans="1:7">
      <c r="A11" s="118" t="s">
        <v>66</v>
      </c>
      <c r="B11" s="1" t="s">
        <v>67</v>
      </c>
      <c r="C11" s="1">
        <v>0</v>
      </c>
    </row>
    <row r="12" spans="1:7">
      <c r="A12" s="118" t="s">
        <v>68</v>
      </c>
      <c r="B12" s="1" t="s">
        <v>69</v>
      </c>
      <c r="C12" s="1" t="s">
        <v>10</v>
      </c>
    </row>
    <row r="13" spans="1:7">
      <c r="A13" s="118" t="s">
        <v>70</v>
      </c>
      <c r="B13" s="1" t="s">
        <v>71</v>
      </c>
      <c r="C13" s="1" t="s">
        <v>17</v>
      </c>
    </row>
    <row r="14" spans="1:7">
      <c r="A14" s="117" t="s">
        <v>72</v>
      </c>
      <c r="B14" t="s">
        <v>73</v>
      </c>
      <c r="C14">
        <v>890</v>
      </c>
    </row>
    <row r="15" spans="1:7">
      <c r="A15" s="118" t="s">
        <v>74</v>
      </c>
      <c r="B15" s="1" t="s">
        <v>75</v>
      </c>
      <c r="C15" s="1">
        <v>4</v>
      </c>
      <c r="F15" t="s">
        <v>177</v>
      </c>
      <c r="G15">
        <f>C16</f>
        <v>160</v>
      </c>
    </row>
    <row r="16" spans="1:7">
      <c r="A16" s="118" t="s">
        <v>76</v>
      </c>
      <c r="B16" s="1" t="s">
        <v>77</v>
      </c>
      <c r="C16" s="1">
        <v>160</v>
      </c>
      <c r="F16" t="s">
        <v>178</v>
      </c>
      <c r="G16">
        <f>C15+C18+C19+C20</f>
        <v>270</v>
      </c>
    </row>
    <row r="17" spans="1:8">
      <c r="A17" s="118" t="s">
        <v>78</v>
      </c>
      <c r="B17" s="1" t="s">
        <v>79</v>
      </c>
      <c r="C17" s="1" t="s">
        <v>10</v>
      </c>
      <c r="G17" t="s">
        <v>181</v>
      </c>
      <c r="H17">
        <f>C20</f>
        <v>196</v>
      </c>
    </row>
    <row r="18" spans="1:8">
      <c r="A18" s="118" t="s">
        <v>80</v>
      </c>
      <c r="B18" s="1" t="s">
        <v>81</v>
      </c>
      <c r="C18" s="1">
        <v>1</v>
      </c>
      <c r="G18" t="s">
        <v>182</v>
      </c>
      <c r="H18">
        <f>G16-H17</f>
        <v>74</v>
      </c>
    </row>
    <row r="19" spans="1:8">
      <c r="A19" s="118" t="s">
        <v>82</v>
      </c>
      <c r="B19" s="1" t="s">
        <v>83</v>
      </c>
      <c r="C19" s="1">
        <v>69</v>
      </c>
      <c r="F19" t="s">
        <v>179</v>
      </c>
      <c r="G19">
        <f>C21</f>
        <v>40</v>
      </c>
    </row>
    <row r="20" spans="1:8">
      <c r="A20" s="118" t="s">
        <v>84</v>
      </c>
      <c r="B20" s="1" t="s">
        <v>85</v>
      </c>
      <c r="C20" s="1">
        <v>196</v>
      </c>
      <c r="F20" t="s">
        <v>180</v>
      </c>
      <c r="G20">
        <f>D24+C25</f>
        <v>420</v>
      </c>
    </row>
    <row r="21" spans="1:8">
      <c r="A21" s="118" t="s">
        <v>86</v>
      </c>
      <c r="B21" s="1" t="s">
        <v>87</v>
      </c>
      <c r="C21" s="1">
        <v>40</v>
      </c>
    </row>
    <row r="22" spans="1:8">
      <c r="A22" s="118" t="s">
        <v>89</v>
      </c>
      <c r="B22" s="1" t="s">
        <v>90</v>
      </c>
      <c r="C22" s="1" t="s">
        <v>17</v>
      </c>
      <c r="G22" t="s">
        <v>183</v>
      </c>
      <c r="H22">
        <f>C14-H17</f>
        <v>694</v>
      </c>
    </row>
    <row r="23" spans="1:8">
      <c r="A23" s="118" t="s">
        <v>91</v>
      </c>
      <c r="B23" s="1" t="s">
        <v>92</v>
      </c>
      <c r="C23" s="1" t="s">
        <v>17</v>
      </c>
      <c r="G23" t="s">
        <v>184</v>
      </c>
      <c r="H23">
        <f>H17</f>
        <v>196</v>
      </c>
    </row>
    <row r="24" spans="1:8">
      <c r="A24" s="118" t="s">
        <v>93</v>
      </c>
      <c r="B24" s="1" t="s">
        <v>94</v>
      </c>
      <c r="C24" s="1" t="s">
        <v>88</v>
      </c>
      <c r="D24">
        <f>C14-(C15+C16+C18+C19+C20+C21+C25)</f>
        <v>416</v>
      </c>
    </row>
    <row r="25" spans="1:8">
      <c r="A25" s="118" t="s">
        <v>95</v>
      </c>
      <c r="B25" s="1" t="s">
        <v>96</v>
      </c>
      <c r="C25" s="1">
        <v>4</v>
      </c>
    </row>
    <row r="26" spans="1:8">
      <c r="A26" s="117" t="s">
        <v>97</v>
      </c>
      <c r="B26" t="s">
        <v>98</v>
      </c>
      <c r="C26">
        <v>1</v>
      </c>
    </row>
    <row r="27" spans="1:8">
      <c r="A27" s="117" t="s">
        <v>103</v>
      </c>
      <c r="B27" t="s">
        <v>104</v>
      </c>
      <c r="C27" t="s">
        <v>10</v>
      </c>
    </row>
    <row r="28" spans="1:8">
      <c r="A28" s="117" t="s">
        <v>105</v>
      </c>
      <c r="B28" t="s">
        <v>106</v>
      </c>
      <c r="C28">
        <v>2</v>
      </c>
    </row>
    <row r="29" spans="1:8">
      <c r="A29" s="117" t="s">
        <v>125</v>
      </c>
      <c r="B29" t="s">
        <v>126</v>
      </c>
      <c r="C29">
        <v>44</v>
      </c>
    </row>
    <row r="30" spans="1:8">
      <c r="A30" s="117" t="s">
        <v>151</v>
      </c>
      <c r="B30" t="s">
        <v>152</v>
      </c>
      <c r="C30" t="s">
        <v>10</v>
      </c>
    </row>
    <row r="31" spans="1:8">
      <c r="A31" s="117" t="s">
        <v>153</v>
      </c>
      <c r="B31" t="s">
        <v>154</v>
      </c>
      <c r="C31">
        <v>2</v>
      </c>
    </row>
    <row r="32" spans="1:8">
      <c r="A32" s="117" t="s">
        <v>155</v>
      </c>
      <c r="B32" t="s">
        <v>156</v>
      </c>
      <c r="C32" t="s">
        <v>10</v>
      </c>
    </row>
    <row r="33" spans="1:3">
      <c r="A33" s="117" t="s">
        <v>161</v>
      </c>
      <c r="B33" t="s">
        <v>162</v>
      </c>
      <c r="C33">
        <v>2</v>
      </c>
    </row>
    <row r="34" spans="1:3">
      <c r="A34" s="117" t="s">
        <v>173</v>
      </c>
      <c r="B34" t="s">
        <v>174</v>
      </c>
      <c r="C34" t="s">
        <v>17</v>
      </c>
    </row>
    <row r="35" spans="1:3">
      <c r="A35" t="s">
        <v>7</v>
      </c>
      <c r="B35" t="s">
        <v>175</v>
      </c>
      <c r="C35">
        <v>958</v>
      </c>
    </row>
    <row r="36" spans="1:3">
      <c r="B36" t="s">
        <v>176</v>
      </c>
      <c r="C36">
        <v>0</v>
      </c>
    </row>
    <row r="37" spans="1:3">
      <c r="B37" t="s">
        <v>5</v>
      </c>
      <c r="C37">
        <v>958</v>
      </c>
    </row>
    <row r="39" spans="1:3">
      <c r="A39" t="s">
        <v>7</v>
      </c>
      <c r="B39" t="s">
        <v>7</v>
      </c>
    </row>
    <row r="40" spans="1:3">
      <c r="A40" t="s">
        <v>8</v>
      </c>
      <c r="B40" t="s">
        <v>9</v>
      </c>
      <c r="C40" t="s">
        <v>17</v>
      </c>
    </row>
    <row r="41" spans="1:3">
      <c r="A41" t="s">
        <v>11</v>
      </c>
      <c r="B41" t="s">
        <v>12</v>
      </c>
      <c r="C41">
        <v>0</v>
      </c>
    </row>
    <row r="42" spans="1:3">
      <c r="A42" t="s">
        <v>13</v>
      </c>
      <c r="B42" t="s">
        <v>14</v>
      </c>
      <c r="C42">
        <v>0</v>
      </c>
    </row>
    <row r="43" spans="1:3">
      <c r="A43" t="s">
        <v>15</v>
      </c>
      <c r="B43" t="s">
        <v>16</v>
      </c>
      <c r="C43">
        <v>0</v>
      </c>
    </row>
    <row r="44" spans="1:3">
      <c r="A44" t="s">
        <v>18</v>
      </c>
      <c r="B44" t="s">
        <v>19</v>
      </c>
      <c r="C44">
        <v>0</v>
      </c>
    </row>
    <row r="45" spans="1:3">
      <c r="A45" t="s">
        <v>20</v>
      </c>
      <c r="B45" t="s">
        <v>21</v>
      </c>
      <c r="C45" t="s">
        <v>17</v>
      </c>
    </row>
    <row r="46" spans="1:3">
      <c r="A46" t="s">
        <v>22</v>
      </c>
      <c r="B46" t="s">
        <v>23</v>
      </c>
      <c r="C46" t="s">
        <v>17</v>
      </c>
    </row>
    <row r="47" spans="1:3">
      <c r="A47" t="s">
        <v>24</v>
      </c>
      <c r="B47" t="s">
        <v>25</v>
      </c>
      <c r="C47" t="s">
        <v>17</v>
      </c>
    </row>
    <row r="48" spans="1:3">
      <c r="A48" t="s">
        <v>26</v>
      </c>
      <c r="B48" t="s">
        <v>27</v>
      </c>
      <c r="C48">
        <v>0</v>
      </c>
    </row>
    <row r="49" spans="1:3">
      <c r="A49" t="s">
        <v>28</v>
      </c>
      <c r="B49" t="s">
        <v>29</v>
      </c>
      <c r="C49" t="s">
        <v>17</v>
      </c>
    </row>
    <row r="50" spans="1:3">
      <c r="A50" t="s">
        <v>30</v>
      </c>
      <c r="B50" t="s">
        <v>31</v>
      </c>
      <c r="C50">
        <v>0</v>
      </c>
    </row>
    <row r="51" spans="1:3">
      <c r="A51" t="s">
        <v>32</v>
      </c>
      <c r="B51" t="s">
        <v>33</v>
      </c>
      <c r="C51">
        <v>0</v>
      </c>
    </row>
    <row r="52" spans="1:3">
      <c r="A52" t="s">
        <v>34</v>
      </c>
      <c r="B52" t="s">
        <v>35</v>
      </c>
      <c r="C52">
        <v>0</v>
      </c>
    </row>
    <row r="53" spans="1:3">
      <c r="A53" t="s">
        <v>36</v>
      </c>
      <c r="B53" t="s">
        <v>37</v>
      </c>
      <c r="C53">
        <v>0</v>
      </c>
    </row>
    <row r="54" spans="1:3">
      <c r="A54" t="s">
        <v>38</v>
      </c>
      <c r="B54" t="s">
        <v>39</v>
      </c>
      <c r="C54">
        <v>0</v>
      </c>
    </row>
    <row r="55" spans="1:3">
      <c r="A55" t="s">
        <v>40</v>
      </c>
      <c r="B55" t="s">
        <v>41</v>
      </c>
      <c r="C55">
        <v>0</v>
      </c>
    </row>
    <row r="56" spans="1:3">
      <c r="A56" t="s">
        <v>42</v>
      </c>
      <c r="B56" t="s">
        <v>43</v>
      </c>
      <c r="C56">
        <v>0</v>
      </c>
    </row>
    <row r="57" spans="1:3">
      <c r="A57" t="s">
        <v>44</v>
      </c>
      <c r="B57" t="s">
        <v>45</v>
      </c>
      <c r="C57">
        <v>0</v>
      </c>
    </row>
    <row r="58" spans="1:3">
      <c r="A58" t="s">
        <v>46</v>
      </c>
      <c r="B58" t="s">
        <v>47</v>
      </c>
      <c r="C58">
        <v>0</v>
      </c>
    </row>
    <row r="59" spans="1:3">
      <c r="A59" t="s">
        <v>48</v>
      </c>
      <c r="B59" t="s">
        <v>49</v>
      </c>
      <c r="C59">
        <v>2</v>
      </c>
    </row>
    <row r="60" spans="1:3">
      <c r="A60" t="s">
        <v>50</v>
      </c>
      <c r="B60" t="s">
        <v>51</v>
      </c>
      <c r="C60">
        <v>0</v>
      </c>
    </row>
    <row r="61" spans="1:3">
      <c r="A61" t="s">
        <v>52</v>
      </c>
      <c r="B61" t="s">
        <v>53</v>
      </c>
      <c r="C61">
        <v>2</v>
      </c>
    </row>
    <row r="62" spans="1:3">
      <c r="A62" t="s">
        <v>54</v>
      </c>
      <c r="B62" t="s">
        <v>55</v>
      </c>
      <c r="C62">
        <v>0</v>
      </c>
    </row>
    <row r="63" spans="1:3">
      <c r="A63" t="s">
        <v>56</v>
      </c>
      <c r="B63" t="s">
        <v>57</v>
      </c>
      <c r="C63">
        <v>0</v>
      </c>
    </row>
    <row r="64" spans="1:3">
      <c r="A64" t="s">
        <v>58</v>
      </c>
      <c r="B64" t="s">
        <v>59</v>
      </c>
      <c r="C64">
        <v>0</v>
      </c>
    </row>
    <row r="65" spans="1:3">
      <c r="A65" t="s">
        <v>60</v>
      </c>
      <c r="B65" t="s">
        <v>61</v>
      </c>
      <c r="C65" t="s">
        <v>17</v>
      </c>
    </row>
    <row r="66" spans="1:3">
      <c r="A66" t="s">
        <v>62</v>
      </c>
      <c r="B66" t="s">
        <v>63</v>
      </c>
      <c r="C66">
        <v>0</v>
      </c>
    </row>
    <row r="67" spans="1:3">
      <c r="A67" t="s">
        <v>64</v>
      </c>
      <c r="B67" t="s">
        <v>65</v>
      </c>
      <c r="C67" t="s">
        <v>17</v>
      </c>
    </row>
    <row r="68" spans="1:3">
      <c r="A68" t="s">
        <v>66</v>
      </c>
      <c r="B68" t="s">
        <v>67</v>
      </c>
      <c r="C68">
        <v>0</v>
      </c>
    </row>
    <row r="69" spans="1:3">
      <c r="A69" t="s">
        <v>68</v>
      </c>
      <c r="B69" t="s">
        <v>69</v>
      </c>
      <c r="C69">
        <v>0</v>
      </c>
    </row>
    <row r="70" spans="1:3">
      <c r="A70" t="s">
        <v>70</v>
      </c>
      <c r="B70" t="s">
        <v>71</v>
      </c>
      <c r="C70">
        <v>0</v>
      </c>
    </row>
    <row r="71" spans="1:3">
      <c r="A71" t="s">
        <v>72</v>
      </c>
      <c r="B71" t="s">
        <v>73</v>
      </c>
      <c r="C71">
        <v>22</v>
      </c>
    </row>
    <row r="72" spans="1:3">
      <c r="A72" t="s">
        <v>74</v>
      </c>
      <c r="B72" t="s">
        <v>75</v>
      </c>
      <c r="C72">
        <v>0</v>
      </c>
    </row>
    <row r="73" spans="1:3">
      <c r="A73" t="s">
        <v>76</v>
      </c>
      <c r="B73" t="s">
        <v>77</v>
      </c>
      <c r="C73" t="s">
        <v>10</v>
      </c>
    </row>
    <row r="74" spans="1:3">
      <c r="A74" t="s">
        <v>78</v>
      </c>
      <c r="B74" t="s">
        <v>79</v>
      </c>
      <c r="C74" t="s">
        <v>17</v>
      </c>
    </row>
    <row r="75" spans="1:3">
      <c r="A75" t="s">
        <v>80</v>
      </c>
      <c r="B75" t="s">
        <v>81</v>
      </c>
      <c r="C75">
        <v>0</v>
      </c>
    </row>
    <row r="76" spans="1:3">
      <c r="A76" t="s">
        <v>82</v>
      </c>
      <c r="B76" t="s">
        <v>83</v>
      </c>
      <c r="C76">
        <v>0</v>
      </c>
    </row>
    <row r="77" spans="1:3">
      <c r="A77" t="s">
        <v>84</v>
      </c>
      <c r="B77" t="s">
        <v>85</v>
      </c>
      <c r="C77">
        <v>21</v>
      </c>
    </row>
    <row r="78" spans="1:3">
      <c r="A78" t="s">
        <v>86</v>
      </c>
      <c r="B78" t="s">
        <v>87</v>
      </c>
      <c r="C78">
        <v>0</v>
      </c>
    </row>
    <row r="79" spans="1:3">
      <c r="A79" t="s">
        <v>89</v>
      </c>
      <c r="B79" t="s">
        <v>90</v>
      </c>
      <c r="C79">
        <v>0</v>
      </c>
    </row>
    <row r="80" spans="1:3">
      <c r="A80" t="s">
        <v>91</v>
      </c>
      <c r="B80" t="s">
        <v>92</v>
      </c>
      <c r="C80">
        <v>0</v>
      </c>
    </row>
    <row r="81" spans="1:3">
      <c r="A81" t="s">
        <v>93</v>
      </c>
      <c r="B81" t="s">
        <v>94</v>
      </c>
      <c r="C81">
        <v>0</v>
      </c>
    </row>
    <row r="82" spans="1:3">
      <c r="A82" t="s">
        <v>95</v>
      </c>
      <c r="B82" t="s">
        <v>96</v>
      </c>
      <c r="C82">
        <v>0</v>
      </c>
    </row>
    <row r="83" spans="1:3">
      <c r="A83" t="s">
        <v>97</v>
      </c>
      <c r="B83" t="s">
        <v>98</v>
      </c>
      <c r="C83" t="s">
        <v>17</v>
      </c>
    </row>
    <row r="84" spans="1:3">
      <c r="A84" t="s">
        <v>99</v>
      </c>
      <c r="B84" t="s">
        <v>100</v>
      </c>
      <c r="C84" t="s">
        <v>17</v>
      </c>
    </row>
    <row r="85" spans="1:3">
      <c r="A85" t="s">
        <v>101</v>
      </c>
      <c r="B85" t="s">
        <v>102</v>
      </c>
      <c r="C85">
        <v>0</v>
      </c>
    </row>
    <row r="86" spans="1:3">
      <c r="A86" t="s">
        <v>103</v>
      </c>
      <c r="B86" t="s">
        <v>104</v>
      </c>
      <c r="C86" t="s">
        <v>17</v>
      </c>
    </row>
    <row r="87" spans="1:3">
      <c r="A87" t="s">
        <v>105</v>
      </c>
      <c r="B87" t="s">
        <v>106</v>
      </c>
      <c r="C87" t="s">
        <v>17</v>
      </c>
    </row>
    <row r="88" spans="1:3">
      <c r="A88" t="s">
        <v>107</v>
      </c>
      <c r="B88" t="s">
        <v>108</v>
      </c>
      <c r="C88" t="s">
        <v>17</v>
      </c>
    </row>
    <row r="89" spans="1:3">
      <c r="A89" t="s">
        <v>109</v>
      </c>
      <c r="B89" t="s">
        <v>110</v>
      </c>
      <c r="C89">
        <v>0</v>
      </c>
    </row>
    <row r="90" spans="1:3">
      <c r="A90" t="s">
        <v>111</v>
      </c>
      <c r="B90" t="s">
        <v>112</v>
      </c>
      <c r="C90">
        <v>0</v>
      </c>
    </row>
    <row r="91" spans="1:3">
      <c r="A91" t="s">
        <v>113</v>
      </c>
      <c r="B91" t="s">
        <v>114</v>
      </c>
      <c r="C91">
        <v>0</v>
      </c>
    </row>
    <row r="92" spans="1:3">
      <c r="A92" t="s">
        <v>115</v>
      </c>
      <c r="B92" t="s">
        <v>116</v>
      </c>
      <c r="C92" t="s">
        <v>17</v>
      </c>
    </row>
    <row r="93" spans="1:3">
      <c r="A93" t="s">
        <v>117</v>
      </c>
      <c r="B93" t="s">
        <v>118</v>
      </c>
      <c r="C93" t="s">
        <v>17</v>
      </c>
    </row>
    <row r="94" spans="1:3">
      <c r="A94" t="s">
        <v>119</v>
      </c>
      <c r="B94" t="s">
        <v>120</v>
      </c>
      <c r="C94" t="s">
        <v>17</v>
      </c>
    </row>
    <row r="95" spans="1:3">
      <c r="A95" t="s">
        <v>121</v>
      </c>
      <c r="B95" t="s">
        <v>122</v>
      </c>
      <c r="C95">
        <v>0</v>
      </c>
    </row>
    <row r="96" spans="1:3">
      <c r="A96" t="s">
        <v>123</v>
      </c>
      <c r="B96" t="s">
        <v>124</v>
      </c>
      <c r="C96">
        <v>0</v>
      </c>
    </row>
    <row r="97" spans="1:3">
      <c r="A97" t="s">
        <v>125</v>
      </c>
      <c r="B97" t="s">
        <v>126</v>
      </c>
      <c r="C97" t="s">
        <v>17</v>
      </c>
    </row>
    <row r="98" spans="1:3">
      <c r="A98" t="s">
        <v>127</v>
      </c>
      <c r="B98" t="s">
        <v>128</v>
      </c>
      <c r="C98" t="s">
        <v>17</v>
      </c>
    </row>
    <row r="99" spans="1:3">
      <c r="A99" t="s">
        <v>129</v>
      </c>
      <c r="B99" t="s">
        <v>130</v>
      </c>
      <c r="C99">
        <v>0</v>
      </c>
    </row>
    <row r="100" spans="1:3">
      <c r="A100" t="s">
        <v>131</v>
      </c>
      <c r="B100" t="s">
        <v>132</v>
      </c>
      <c r="C100" t="s">
        <v>17</v>
      </c>
    </row>
    <row r="101" spans="1:3">
      <c r="A101" t="s">
        <v>133</v>
      </c>
      <c r="B101" t="s">
        <v>134</v>
      </c>
      <c r="C101">
        <v>0</v>
      </c>
    </row>
    <row r="102" spans="1:3">
      <c r="A102" t="s">
        <v>135</v>
      </c>
      <c r="B102" t="s">
        <v>136</v>
      </c>
      <c r="C102" t="s">
        <v>17</v>
      </c>
    </row>
    <row r="103" spans="1:3">
      <c r="A103" t="s">
        <v>137</v>
      </c>
      <c r="B103" t="s">
        <v>138</v>
      </c>
      <c r="C103">
        <v>0</v>
      </c>
    </row>
    <row r="104" spans="1:3">
      <c r="A104" t="s">
        <v>139</v>
      </c>
      <c r="B104" t="s">
        <v>140</v>
      </c>
      <c r="C104" t="s">
        <v>17</v>
      </c>
    </row>
    <row r="105" spans="1:3">
      <c r="A105" t="s">
        <v>141</v>
      </c>
      <c r="B105" t="s">
        <v>142</v>
      </c>
      <c r="C105" t="s">
        <v>17</v>
      </c>
    </row>
    <row r="106" spans="1:3">
      <c r="A106" t="s">
        <v>143</v>
      </c>
      <c r="B106" t="s">
        <v>144</v>
      </c>
      <c r="C106" t="s">
        <v>17</v>
      </c>
    </row>
    <row r="107" spans="1:3">
      <c r="A107" t="s">
        <v>145</v>
      </c>
      <c r="B107" t="s">
        <v>146</v>
      </c>
      <c r="C107">
        <v>0</v>
      </c>
    </row>
    <row r="108" spans="1:3">
      <c r="A108" t="s">
        <v>147</v>
      </c>
      <c r="B108" t="s">
        <v>148</v>
      </c>
      <c r="C108">
        <v>0</v>
      </c>
    </row>
    <row r="109" spans="1:3">
      <c r="A109" t="s">
        <v>149</v>
      </c>
      <c r="B109" t="s">
        <v>150</v>
      </c>
      <c r="C109">
        <v>0</v>
      </c>
    </row>
    <row r="110" spans="1:3">
      <c r="A110" t="s">
        <v>151</v>
      </c>
      <c r="B110" t="s">
        <v>152</v>
      </c>
      <c r="C110">
        <v>0</v>
      </c>
    </row>
    <row r="111" spans="1:3">
      <c r="A111" t="s">
        <v>153</v>
      </c>
      <c r="B111" t="s">
        <v>154</v>
      </c>
      <c r="C111" t="s">
        <v>10</v>
      </c>
    </row>
    <row r="112" spans="1:3">
      <c r="A112" t="s">
        <v>155</v>
      </c>
      <c r="B112" t="s">
        <v>156</v>
      </c>
      <c r="C112">
        <v>0</v>
      </c>
    </row>
    <row r="113" spans="1:3">
      <c r="A113" t="s">
        <v>157</v>
      </c>
      <c r="B113" t="s">
        <v>158</v>
      </c>
      <c r="C113">
        <v>0</v>
      </c>
    </row>
    <row r="114" spans="1:3">
      <c r="A114" t="s">
        <v>159</v>
      </c>
      <c r="B114" t="s">
        <v>160</v>
      </c>
      <c r="C114">
        <v>0</v>
      </c>
    </row>
    <row r="115" spans="1:3">
      <c r="A115" t="s">
        <v>161</v>
      </c>
      <c r="B115" t="s">
        <v>162</v>
      </c>
      <c r="C115" t="s">
        <v>17</v>
      </c>
    </row>
    <row r="116" spans="1:3">
      <c r="A116" t="s">
        <v>163</v>
      </c>
      <c r="B116" t="s">
        <v>164</v>
      </c>
      <c r="C116">
        <v>0</v>
      </c>
    </row>
    <row r="117" spans="1:3">
      <c r="A117" t="s">
        <v>165</v>
      </c>
      <c r="B117" t="s">
        <v>166</v>
      </c>
      <c r="C117">
        <v>0</v>
      </c>
    </row>
    <row r="118" spans="1:3">
      <c r="A118" t="s">
        <v>167</v>
      </c>
      <c r="B118" t="s">
        <v>168</v>
      </c>
      <c r="C118" t="s">
        <v>17</v>
      </c>
    </row>
    <row r="119" spans="1:3">
      <c r="A119" t="s">
        <v>169</v>
      </c>
      <c r="B119" t="s">
        <v>170</v>
      </c>
      <c r="C119">
        <v>0</v>
      </c>
    </row>
    <row r="120" spans="1:3">
      <c r="A120" t="s">
        <v>171</v>
      </c>
      <c r="B120" t="s">
        <v>172</v>
      </c>
      <c r="C120" t="s">
        <v>17</v>
      </c>
    </row>
    <row r="121" spans="1:3">
      <c r="A121" t="s">
        <v>173</v>
      </c>
      <c r="B121" t="s">
        <v>174</v>
      </c>
      <c r="C121">
        <v>0</v>
      </c>
    </row>
    <row r="122" spans="1:3">
      <c r="A122" t="s">
        <v>7</v>
      </c>
      <c r="B122" t="s">
        <v>5</v>
      </c>
      <c r="C122">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FE875-4E03-43EA-9573-E2D2946E6109}">
  <dimension ref="A1:G470"/>
  <sheetViews>
    <sheetView topLeftCell="A15" workbookViewId="0">
      <selection activeCell="E23" sqref="E23"/>
    </sheetView>
  </sheetViews>
  <sheetFormatPr defaultRowHeight="14.5"/>
  <cols>
    <col min="1" max="1" width="9.7265625" style="12" customWidth="1"/>
    <col min="2" max="2" width="50.7265625" style="12" customWidth="1"/>
    <col min="3" max="3" width="8.1796875" style="12" customWidth="1"/>
    <col min="4" max="7" width="9.1796875" style="12"/>
  </cols>
  <sheetData>
    <row r="1" spans="1:7">
      <c r="A1" s="12" t="s">
        <v>229</v>
      </c>
    </row>
    <row r="2" spans="1:7">
      <c r="A2" s="12" t="s">
        <v>230</v>
      </c>
    </row>
    <row r="3" spans="1:7" ht="15.5">
      <c r="A3" s="13" t="s">
        <v>231</v>
      </c>
      <c r="B3" s="13"/>
      <c r="C3" s="14"/>
    </row>
    <row r="4" spans="1:7">
      <c r="A4" s="15" t="s">
        <v>232</v>
      </c>
      <c r="B4" s="15"/>
      <c r="C4" s="15"/>
      <c r="D4" s="35"/>
      <c r="E4" s="35"/>
      <c r="F4" s="35"/>
      <c r="G4" s="35"/>
    </row>
    <row r="5" spans="1:7">
      <c r="A5" s="15" t="s">
        <v>233</v>
      </c>
      <c r="B5" s="15"/>
      <c r="C5" s="15"/>
      <c r="D5" s="35"/>
      <c r="E5" s="35"/>
      <c r="F5" s="35"/>
      <c r="G5" s="35"/>
    </row>
    <row r="6" spans="1:7">
      <c r="A6" s="15" t="s">
        <v>234</v>
      </c>
      <c r="B6" s="15"/>
      <c r="C6" s="15"/>
      <c r="D6" s="35"/>
      <c r="E6" s="35"/>
      <c r="F6" s="35"/>
      <c r="G6" s="35"/>
    </row>
    <row r="7" spans="1:7">
      <c r="A7" s="16" t="s">
        <v>0</v>
      </c>
      <c r="B7" s="17" t="s">
        <v>0</v>
      </c>
      <c r="C7" s="17" t="s">
        <v>0</v>
      </c>
    </row>
    <row r="8" spans="1:7">
      <c r="A8" s="16"/>
      <c r="B8" s="17"/>
      <c r="C8" s="17"/>
    </row>
    <row r="9" spans="1:7">
      <c r="A9" s="16" t="s">
        <v>0</v>
      </c>
      <c r="B9" s="17" t="s">
        <v>0</v>
      </c>
      <c r="C9" s="18"/>
    </row>
    <row r="10" spans="1:7">
      <c r="A10" s="19" t="s">
        <v>1</v>
      </c>
      <c r="B10" s="20" t="s">
        <v>0</v>
      </c>
      <c r="C10" s="22" t="s">
        <v>235</v>
      </c>
      <c r="D10" s="36"/>
      <c r="E10" s="36"/>
      <c r="F10" s="36"/>
      <c r="G10" s="36"/>
    </row>
    <row r="11" spans="1:7" ht="15" thickBot="1">
      <c r="A11" s="19" t="s">
        <v>3</v>
      </c>
      <c r="B11" s="20" t="s">
        <v>4</v>
      </c>
      <c r="C11" s="21" t="s">
        <v>236</v>
      </c>
      <c r="D11" s="36"/>
      <c r="E11" s="36"/>
      <c r="F11" s="36"/>
      <c r="G11" s="36"/>
    </row>
    <row r="12" spans="1:7" ht="15" thickTop="1">
      <c r="A12" s="23"/>
      <c r="B12" s="24"/>
      <c r="C12" s="24"/>
    </row>
    <row r="13" spans="1:7">
      <c r="A13" s="25" t="s">
        <v>7</v>
      </c>
      <c r="B13" s="25" t="s">
        <v>237</v>
      </c>
      <c r="C13" s="26"/>
      <c r="D13" s="37"/>
      <c r="E13" s="37"/>
      <c r="F13" s="37"/>
      <c r="G13" s="37"/>
    </row>
    <row r="14" spans="1:7">
      <c r="A14" s="27" t="s">
        <v>8</v>
      </c>
      <c r="B14" s="27" t="s">
        <v>9</v>
      </c>
      <c r="C14" s="28" t="s">
        <v>10</v>
      </c>
    </row>
    <row r="15" spans="1:7">
      <c r="A15" s="27" t="s">
        <v>24</v>
      </c>
      <c r="B15" s="27" t="s">
        <v>25</v>
      </c>
      <c r="C15" s="28" t="s">
        <v>17</v>
      </c>
    </row>
    <row r="16" spans="1:7">
      <c r="A16" s="27" t="s">
        <v>30</v>
      </c>
      <c r="B16" s="27" t="s">
        <v>31</v>
      </c>
      <c r="C16" s="28" t="s">
        <v>17</v>
      </c>
    </row>
    <row r="17" spans="1:4">
      <c r="A17" s="27" t="s">
        <v>32</v>
      </c>
      <c r="B17" s="27" t="s">
        <v>33</v>
      </c>
      <c r="C17" s="28">
        <v>0</v>
      </c>
    </row>
    <row r="18" spans="1:4">
      <c r="A18" s="27" t="s">
        <v>34</v>
      </c>
      <c r="B18" s="27" t="s">
        <v>35</v>
      </c>
      <c r="C18" s="28">
        <v>0</v>
      </c>
    </row>
    <row r="19" spans="1:4">
      <c r="A19" s="27" t="s">
        <v>36</v>
      </c>
      <c r="B19" s="27" t="s">
        <v>37</v>
      </c>
      <c r="C19" s="28">
        <v>0</v>
      </c>
    </row>
    <row r="20" spans="1:4">
      <c r="A20" s="27" t="s">
        <v>38</v>
      </c>
      <c r="B20" s="27" t="s">
        <v>39</v>
      </c>
      <c r="C20" s="28" t="s">
        <v>17</v>
      </c>
    </row>
    <row r="21" spans="1:4">
      <c r="A21" s="27" t="s">
        <v>48</v>
      </c>
      <c r="B21" s="27" t="s">
        <v>49</v>
      </c>
      <c r="C21" s="28" t="s">
        <v>17</v>
      </c>
    </row>
    <row r="22" spans="1:4">
      <c r="A22" s="27" t="s">
        <v>58</v>
      </c>
      <c r="B22" s="27" t="s">
        <v>59</v>
      </c>
      <c r="C22" s="28" t="s">
        <v>17</v>
      </c>
    </row>
    <row r="23" spans="1:4">
      <c r="A23" s="27" t="s">
        <v>60</v>
      </c>
      <c r="B23" s="27" t="s">
        <v>61</v>
      </c>
      <c r="C23" s="28">
        <v>741</v>
      </c>
    </row>
    <row r="24" spans="1:4">
      <c r="A24" s="34" t="s">
        <v>62</v>
      </c>
      <c r="B24" s="34" t="s">
        <v>63</v>
      </c>
      <c r="C24" s="28">
        <v>0</v>
      </c>
    </row>
    <row r="25" spans="1:4">
      <c r="A25" s="34" t="s">
        <v>64</v>
      </c>
      <c r="B25" s="34" t="s">
        <v>65</v>
      </c>
      <c r="C25" s="28">
        <v>411</v>
      </c>
    </row>
    <row r="26" spans="1:4">
      <c r="A26" s="34" t="s">
        <v>66</v>
      </c>
      <c r="B26" s="34" t="s">
        <v>67</v>
      </c>
      <c r="C26" s="28">
        <v>257</v>
      </c>
    </row>
    <row r="27" spans="1:4">
      <c r="A27" s="34" t="s">
        <v>68</v>
      </c>
      <c r="B27" s="34" t="s">
        <v>69</v>
      </c>
      <c r="C27" s="28" t="s">
        <v>17</v>
      </c>
    </row>
    <row r="28" spans="1:4">
      <c r="A28" s="34" t="s">
        <v>70</v>
      </c>
      <c r="B28" s="34" t="s">
        <v>71</v>
      </c>
      <c r="C28" s="28">
        <v>73</v>
      </c>
    </row>
    <row r="29" spans="1:4">
      <c r="A29" s="27" t="s">
        <v>72</v>
      </c>
      <c r="B29" s="27" t="s">
        <v>73</v>
      </c>
      <c r="C29" s="28">
        <v>539</v>
      </c>
    </row>
    <row r="30" spans="1:4">
      <c r="A30" s="34" t="s">
        <v>74</v>
      </c>
      <c r="B30" s="34" t="s">
        <v>75</v>
      </c>
      <c r="C30" s="29">
        <v>283</v>
      </c>
      <c r="D30" s="38" t="s">
        <v>248</v>
      </c>
    </row>
    <row r="31" spans="1:4">
      <c r="A31" s="34" t="s">
        <v>76</v>
      </c>
      <c r="B31" s="34" t="s">
        <v>77</v>
      </c>
      <c r="C31" s="28" t="s">
        <v>17</v>
      </c>
    </row>
    <row r="32" spans="1:4">
      <c r="A32" s="34" t="s">
        <v>78</v>
      </c>
      <c r="B32" s="34" t="s">
        <v>79</v>
      </c>
      <c r="C32" s="29">
        <v>30</v>
      </c>
      <c r="D32" s="38" t="s">
        <v>239</v>
      </c>
    </row>
    <row r="33" spans="1:6">
      <c r="A33" s="34" t="s">
        <v>80</v>
      </c>
      <c r="B33" s="34" t="s">
        <v>81</v>
      </c>
      <c r="C33" s="28" t="s">
        <v>17</v>
      </c>
    </row>
    <row r="34" spans="1:6">
      <c r="A34" s="34" t="s">
        <v>82</v>
      </c>
      <c r="B34" s="34" t="s">
        <v>83</v>
      </c>
      <c r="C34" s="28">
        <v>6</v>
      </c>
    </row>
    <row r="35" spans="1:6">
      <c r="A35" s="34" t="s">
        <v>84</v>
      </c>
      <c r="B35" s="34" t="s">
        <v>85</v>
      </c>
      <c r="C35" s="29">
        <v>178</v>
      </c>
      <c r="D35" s="38" t="s">
        <v>238</v>
      </c>
    </row>
    <row r="36" spans="1:6">
      <c r="A36" s="34" t="s">
        <v>86</v>
      </c>
      <c r="B36" s="34" t="s">
        <v>87</v>
      </c>
      <c r="C36" s="29">
        <v>16</v>
      </c>
      <c r="D36" s="38" t="s">
        <v>239</v>
      </c>
    </row>
    <row r="37" spans="1:6">
      <c r="A37" s="34" t="s">
        <v>89</v>
      </c>
      <c r="B37" s="34" t="s">
        <v>90</v>
      </c>
      <c r="C37" s="28" t="s">
        <v>17</v>
      </c>
    </row>
    <row r="38" spans="1:6">
      <c r="A38" s="34" t="s">
        <v>91</v>
      </c>
      <c r="B38" s="34" t="s">
        <v>92</v>
      </c>
      <c r="C38" s="28" t="s">
        <v>17</v>
      </c>
    </row>
    <row r="39" spans="1:6">
      <c r="A39" s="34" t="s">
        <v>93</v>
      </c>
      <c r="B39" s="34" t="s">
        <v>94</v>
      </c>
      <c r="C39" s="29" t="s">
        <v>88</v>
      </c>
      <c r="D39" s="38" t="s">
        <v>240</v>
      </c>
      <c r="E39" s="39">
        <f>C29-C30-C32-C34-C35-C36-3</f>
        <v>23</v>
      </c>
      <c r="F39" s="12" t="s">
        <v>241</v>
      </c>
    </row>
    <row r="40" spans="1:6">
      <c r="A40" s="34" t="s">
        <v>95</v>
      </c>
      <c r="B40" s="34" t="s">
        <v>96</v>
      </c>
      <c r="C40" s="28">
        <v>0</v>
      </c>
    </row>
    <row r="41" spans="1:6">
      <c r="A41" s="34" t="s">
        <v>97</v>
      </c>
      <c r="B41" s="34" t="s">
        <v>98</v>
      </c>
      <c r="C41" s="28" t="s">
        <v>17</v>
      </c>
    </row>
    <row r="42" spans="1:6">
      <c r="A42" s="34" t="s">
        <v>99</v>
      </c>
      <c r="B42" s="34" t="s">
        <v>100</v>
      </c>
      <c r="C42" s="28" t="s">
        <v>17</v>
      </c>
    </row>
    <row r="43" spans="1:6">
      <c r="A43" s="34" t="s">
        <v>101</v>
      </c>
      <c r="B43" s="34" t="s">
        <v>102</v>
      </c>
      <c r="C43" s="28" t="s">
        <v>17</v>
      </c>
    </row>
    <row r="44" spans="1:6">
      <c r="A44" s="27" t="s">
        <v>103</v>
      </c>
      <c r="B44" s="27" t="s">
        <v>104</v>
      </c>
      <c r="C44" s="28" t="s">
        <v>17</v>
      </c>
    </row>
    <row r="45" spans="1:6">
      <c r="A45" s="27" t="s">
        <v>105</v>
      </c>
      <c r="B45" s="27" t="s">
        <v>106</v>
      </c>
      <c r="C45" s="28" t="s">
        <v>10</v>
      </c>
    </row>
    <row r="46" spans="1:6">
      <c r="A46" s="27" t="s">
        <v>125</v>
      </c>
      <c r="B46" s="27" t="s">
        <v>126</v>
      </c>
      <c r="C46" s="28">
        <v>14</v>
      </c>
    </row>
    <row r="47" spans="1:6">
      <c r="A47" s="27" t="s">
        <v>127</v>
      </c>
      <c r="B47" s="27" t="s">
        <v>128</v>
      </c>
      <c r="C47" s="28">
        <v>3</v>
      </c>
      <c r="D47" s="12" t="s">
        <v>242</v>
      </c>
    </row>
    <row r="48" spans="1:6">
      <c r="A48" s="27" t="s">
        <v>129</v>
      </c>
      <c r="B48" s="27" t="s">
        <v>130</v>
      </c>
      <c r="C48" s="28" t="s">
        <v>17</v>
      </c>
    </row>
    <row r="49" spans="1:4">
      <c r="A49" s="27" t="s">
        <v>131</v>
      </c>
      <c r="B49" s="27" t="s">
        <v>132</v>
      </c>
      <c r="C49" s="28">
        <v>10</v>
      </c>
      <c r="D49" s="12" t="s">
        <v>243</v>
      </c>
    </row>
    <row r="50" spans="1:4">
      <c r="A50" s="27" t="s">
        <v>139</v>
      </c>
      <c r="B50" s="27" t="s">
        <v>140</v>
      </c>
      <c r="C50" s="28">
        <v>1</v>
      </c>
      <c r="D50" s="12" t="s">
        <v>242</v>
      </c>
    </row>
    <row r="51" spans="1:4">
      <c r="A51" s="27" t="s">
        <v>143</v>
      </c>
      <c r="B51" s="27" t="s">
        <v>144</v>
      </c>
      <c r="C51" s="28" t="s">
        <v>17</v>
      </c>
    </row>
    <row r="52" spans="1:4">
      <c r="A52" s="30" t="s">
        <v>145</v>
      </c>
      <c r="B52" s="27" t="s">
        <v>146</v>
      </c>
      <c r="C52" s="28" t="s">
        <v>17</v>
      </c>
    </row>
    <row r="53" spans="1:4">
      <c r="A53" s="30" t="s">
        <v>147</v>
      </c>
      <c r="B53" s="27" t="s">
        <v>148</v>
      </c>
      <c r="C53" s="28" t="s">
        <v>17</v>
      </c>
    </row>
    <row r="54" spans="1:4">
      <c r="A54" s="27" t="s">
        <v>149</v>
      </c>
      <c r="B54" s="27" t="s">
        <v>150</v>
      </c>
      <c r="C54" s="28" t="s">
        <v>17</v>
      </c>
    </row>
    <row r="55" spans="1:4">
      <c r="A55" s="27" t="s">
        <v>151</v>
      </c>
      <c r="B55" s="27" t="s">
        <v>152</v>
      </c>
      <c r="C55" s="28" t="s">
        <v>17</v>
      </c>
    </row>
    <row r="56" spans="1:4">
      <c r="A56" s="27" t="s">
        <v>153</v>
      </c>
      <c r="B56" s="27" t="s">
        <v>154</v>
      </c>
      <c r="C56" s="28" t="s">
        <v>17</v>
      </c>
    </row>
    <row r="57" spans="1:4">
      <c r="A57" s="27" t="s">
        <v>155</v>
      </c>
      <c r="B57" s="27" t="s">
        <v>156</v>
      </c>
      <c r="C57" s="28">
        <v>1</v>
      </c>
      <c r="D57" s="12" t="s">
        <v>242</v>
      </c>
    </row>
    <row r="58" spans="1:4">
      <c r="A58" s="27" t="s">
        <v>157</v>
      </c>
      <c r="B58" s="27" t="s">
        <v>158</v>
      </c>
      <c r="C58" s="28" t="s">
        <v>17</v>
      </c>
    </row>
    <row r="59" spans="1:4">
      <c r="A59" s="27" t="s">
        <v>159</v>
      </c>
      <c r="B59" s="27" t="s">
        <v>160</v>
      </c>
      <c r="C59" s="28">
        <v>8</v>
      </c>
      <c r="D59" s="12" t="s">
        <v>244</v>
      </c>
    </row>
    <row r="60" spans="1:4">
      <c r="A60" s="27" t="s">
        <v>161</v>
      </c>
      <c r="B60" s="27" t="s">
        <v>162</v>
      </c>
      <c r="C60" s="28">
        <v>1</v>
      </c>
      <c r="D60" s="12" t="s">
        <v>242</v>
      </c>
    </row>
    <row r="61" spans="1:4">
      <c r="A61" s="27" t="s">
        <v>163</v>
      </c>
      <c r="B61" s="27" t="s">
        <v>164</v>
      </c>
      <c r="C61" s="28" t="s">
        <v>17</v>
      </c>
    </row>
    <row r="62" spans="1:4">
      <c r="A62" s="27" t="s">
        <v>165</v>
      </c>
      <c r="B62" s="27" t="s">
        <v>166</v>
      </c>
      <c r="C62" s="28" t="s">
        <v>17</v>
      </c>
    </row>
    <row r="63" spans="1:4">
      <c r="A63" s="27" t="s">
        <v>167</v>
      </c>
      <c r="B63" s="27" t="s">
        <v>168</v>
      </c>
      <c r="C63" s="28" t="s">
        <v>17</v>
      </c>
    </row>
    <row r="64" spans="1:4">
      <c r="A64" s="27" t="s">
        <v>169</v>
      </c>
      <c r="B64" s="27" t="s">
        <v>170</v>
      </c>
      <c r="C64" s="28" t="s">
        <v>17</v>
      </c>
    </row>
    <row r="65" spans="1:3">
      <c r="A65" s="27" t="s">
        <v>171</v>
      </c>
      <c r="B65" s="27" t="s">
        <v>172</v>
      </c>
      <c r="C65" s="28" t="s">
        <v>17</v>
      </c>
    </row>
    <row r="66" spans="1:3">
      <c r="A66" s="27" t="s">
        <v>173</v>
      </c>
      <c r="B66" s="27" t="s">
        <v>174</v>
      </c>
      <c r="C66" s="28" t="s">
        <v>17</v>
      </c>
    </row>
    <row r="67" spans="1:3">
      <c r="A67" s="27" t="s">
        <v>7</v>
      </c>
      <c r="B67" s="27" t="s">
        <v>175</v>
      </c>
      <c r="C67" s="28">
        <v>1341</v>
      </c>
    </row>
    <row r="68" spans="1:3">
      <c r="A68" s="27"/>
      <c r="B68" s="27" t="s">
        <v>176</v>
      </c>
      <c r="C68" s="28">
        <v>529</v>
      </c>
    </row>
    <row r="69" spans="1:3">
      <c r="A69" s="27"/>
      <c r="B69" s="27" t="s">
        <v>5</v>
      </c>
      <c r="C69" s="28">
        <v>1870</v>
      </c>
    </row>
    <row r="71" spans="1:3">
      <c r="A71" s="25" t="s">
        <v>7</v>
      </c>
      <c r="B71" s="25" t="s">
        <v>7</v>
      </c>
      <c r="C71" s="31"/>
    </row>
    <row r="72" spans="1:3">
      <c r="A72" s="27" t="s">
        <v>8</v>
      </c>
      <c r="B72" s="27" t="s">
        <v>9</v>
      </c>
      <c r="C72" s="28" t="s">
        <v>17</v>
      </c>
    </row>
    <row r="73" spans="1:3">
      <c r="A73" s="27" t="s">
        <v>11</v>
      </c>
      <c r="B73" s="27" t="s">
        <v>12</v>
      </c>
      <c r="C73" s="28">
        <v>0</v>
      </c>
    </row>
    <row r="74" spans="1:3">
      <c r="A74" s="27" t="s">
        <v>13</v>
      </c>
      <c r="B74" s="27" t="s">
        <v>14</v>
      </c>
      <c r="C74" s="28">
        <v>0</v>
      </c>
    </row>
    <row r="75" spans="1:3">
      <c r="A75" s="27" t="s">
        <v>15</v>
      </c>
      <c r="B75" s="27" t="s">
        <v>16</v>
      </c>
      <c r="C75" s="28">
        <v>0</v>
      </c>
    </row>
    <row r="76" spans="1:3">
      <c r="A76" s="27" t="s">
        <v>18</v>
      </c>
      <c r="B76" s="27" t="s">
        <v>19</v>
      </c>
      <c r="C76" s="28">
        <v>0</v>
      </c>
    </row>
    <row r="77" spans="1:3">
      <c r="A77" s="27" t="s">
        <v>20</v>
      </c>
      <c r="B77" s="27" t="s">
        <v>21</v>
      </c>
      <c r="C77" s="28" t="s">
        <v>17</v>
      </c>
    </row>
    <row r="78" spans="1:3">
      <c r="A78" s="27" t="s">
        <v>22</v>
      </c>
      <c r="B78" s="27" t="s">
        <v>23</v>
      </c>
      <c r="C78" s="28">
        <v>0</v>
      </c>
    </row>
    <row r="79" spans="1:3">
      <c r="A79" s="27" t="s">
        <v>24</v>
      </c>
      <c r="B79" s="27" t="s">
        <v>25</v>
      </c>
      <c r="C79" s="28" t="s">
        <v>17</v>
      </c>
    </row>
    <row r="80" spans="1:3">
      <c r="A80" s="27" t="s">
        <v>26</v>
      </c>
      <c r="B80" s="27" t="s">
        <v>27</v>
      </c>
      <c r="C80" s="28" t="s">
        <v>17</v>
      </c>
    </row>
    <row r="81" spans="1:3">
      <c r="A81" s="27" t="s">
        <v>28</v>
      </c>
      <c r="B81" s="27" t="s">
        <v>29</v>
      </c>
      <c r="C81" s="28">
        <v>0</v>
      </c>
    </row>
    <row r="82" spans="1:3">
      <c r="A82" s="27" t="s">
        <v>30</v>
      </c>
      <c r="B82" s="27" t="s">
        <v>31</v>
      </c>
      <c r="C82" s="28">
        <v>0</v>
      </c>
    </row>
    <row r="83" spans="1:3">
      <c r="A83" s="27" t="s">
        <v>32</v>
      </c>
      <c r="B83" s="27" t="s">
        <v>33</v>
      </c>
      <c r="C83" s="28">
        <v>0</v>
      </c>
    </row>
    <row r="84" spans="1:3">
      <c r="A84" s="27" t="s">
        <v>34</v>
      </c>
      <c r="B84" s="27" t="s">
        <v>35</v>
      </c>
      <c r="C84" s="28">
        <v>0</v>
      </c>
    </row>
    <row r="85" spans="1:3">
      <c r="A85" s="27" t="s">
        <v>36</v>
      </c>
      <c r="B85" s="27" t="s">
        <v>37</v>
      </c>
      <c r="C85" s="28">
        <v>0</v>
      </c>
    </row>
    <row r="86" spans="1:3">
      <c r="A86" s="27" t="s">
        <v>38</v>
      </c>
      <c r="B86" s="27" t="s">
        <v>39</v>
      </c>
      <c r="C86" s="28" t="s">
        <v>17</v>
      </c>
    </row>
    <row r="87" spans="1:3">
      <c r="A87" s="27" t="s">
        <v>40</v>
      </c>
      <c r="B87" s="27" t="s">
        <v>41</v>
      </c>
      <c r="C87" s="28" t="s">
        <v>17</v>
      </c>
    </row>
    <row r="88" spans="1:3">
      <c r="A88" s="27" t="s">
        <v>42</v>
      </c>
      <c r="B88" s="27" t="s">
        <v>43</v>
      </c>
      <c r="C88" s="28">
        <v>0</v>
      </c>
    </row>
    <row r="89" spans="1:3">
      <c r="A89" s="27" t="s">
        <v>44</v>
      </c>
      <c r="B89" s="27" t="s">
        <v>45</v>
      </c>
      <c r="C89" s="28">
        <v>0</v>
      </c>
    </row>
    <row r="90" spans="1:3">
      <c r="A90" s="27" t="s">
        <v>46</v>
      </c>
      <c r="B90" s="27" t="s">
        <v>47</v>
      </c>
      <c r="C90" s="28" t="s">
        <v>17</v>
      </c>
    </row>
    <row r="91" spans="1:3">
      <c r="A91" s="27" t="s">
        <v>48</v>
      </c>
      <c r="B91" s="27" t="s">
        <v>49</v>
      </c>
      <c r="C91" s="28" t="s">
        <v>17</v>
      </c>
    </row>
    <row r="92" spans="1:3">
      <c r="A92" s="27" t="s">
        <v>50</v>
      </c>
      <c r="B92" s="27" t="s">
        <v>51</v>
      </c>
      <c r="C92" s="28" t="s">
        <v>17</v>
      </c>
    </row>
    <row r="93" spans="1:3">
      <c r="A93" s="27" t="s">
        <v>52</v>
      </c>
      <c r="B93" s="27" t="s">
        <v>53</v>
      </c>
      <c r="C93" s="28" t="s">
        <v>17</v>
      </c>
    </row>
    <row r="94" spans="1:3">
      <c r="A94" s="27" t="s">
        <v>54</v>
      </c>
      <c r="B94" s="27" t="s">
        <v>55</v>
      </c>
      <c r="C94" s="28">
        <v>0</v>
      </c>
    </row>
    <row r="95" spans="1:3">
      <c r="A95" s="27" t="s">
        <v>56</v>
      </c>
      <c r="B95" s="27" t="s">
        <v>57</v>
      </c>
      <c r="C95" s="28">
        <v>0</v>
      </c>
    </row>
    <row r="96" spans="1:3">
      <c r="A96" s="27" t="s">
        <v>58</v>
      </c>
      <c r="B96" s="27" t="s">
        <v>59</v>
      </c>
      <c r="C96" s="28">
        <v>0</v>
      </c>
    </row>
    <row r="97" spans="1:5">
      <c r="A97" s="27" t="s">
        <v>60</v>
      </c>
      <c r="B97" s="27" t="s">
        <v>61</v>
      </c>
      <c r="C97" s="28">
        <v>109</v>
      </c>
      <c r="D97" s="40"/>
      <c r="E97" s="40"/>
    </row>
    <row r="98" spans="1:5">
      <c r="A98" s="27" t="s">
        <v>62</v>
      </c>
      <c r="B98" s="27" t="s">
        <v>63</v>
      </c>
      <c r="C98" s="28">
        <v>0</v>
      </c>
    </row>
    <row r="99" spans="1:5">
      <c r="A99" s="27" t="s">
        <v>64</v>
      </c>
      <c r="B99" s="27" t="s">
        <v>65</v>
      </c>
      <c r="C99" s="28">
        <v>76</v>
      </c>
    </row>
    <row r="100" spans="1:5">
      <c r="A100" s="27" t="s">
        <v>66</v>
      </c>
      <c r="B100" s="27" t="s">
        <v>67</v>
      </c>
      <c r="C100" s="28">
        <v>33</v>
      </c>
    </row>
    <row r="101" spans="1:5">
      <c r="A101" s="27" t="s">
        <v>68</v>
      </c>
      <c r="B101" s="27" t="s">
        <v>69</v>
      </c>
      <c r="C101" s="28">
        <v>0</v>
      </c>
    </row>
    <row r="102" spans="1:5">
      <c r="A102" s="27" t="s">
        <v>70</v>
      </c>
      <c r="B102" s="27" t="s">
        <v>71</v>
      </c>
      <c r="C102" s="28">
        <v>0</v>
      </c>
    </row>
    <row r="103" spans="1:5">
      <c r="A103" s="27" t="s">
        <v>72</v>
      </c>
      <c r="B103" s="27" t="s">
        <v>73</v>
      </c>
      <c r="C103" s="28" t="s">
        <v>17</v>
      </c>
    </row>
    <row r="104" spans="1:5">
      <c r="A104" s="27" t="s">
        <v>74</v>
      </c>
      <c r="B104" s="27" t="s">
        <v>75</v>
      </c>
      <c r="C104" s="28" t="s">
        <v>17</v>
      </c>
    </row>
    <row r="105" spans="1:5">
      <c r="A105" s="27" t="s">
        <v>76</v>
      </c>
      <c r="B105" s="27" t="s">
        <v>77</v>
      </c>
      <c r="C105" s="28" t="s">
        <v>17</v>
      </c>
    </row>
    <row r="106" spans="1:5">
      <c r="A106" s="27" t="s">
        <v>78</v>
      </c>
      <c r="B106" s="27" t="s">
        <v>79</v>
      </c>
      <c r="C106" s="28" t="s">
        <v>17</v>
      </c>
    </row>
    <row r="107" spans="1:5">
      <c r="A107" s="27" t="s">
        <v>80</v>
      </c>
      <c r="B107" s="27" t="s">
        <v>81</v>
      </c>
      <c r="C107" s="28">
        <v>0</v>
      </c>
    </row>
    <row r="108" spans="1:5">
      <c r="A108" s="27" t="s">
        <v>82</v>
      </c>
      <c r="B108" s="27" t="s">
        <v>83</v>
      </c>
      <c r="C108" s="28">
        <v>0</v>
      </c>
    </row>
    <row r="109" spans="1:5">
      <c r="A109" s="27" t="s">
        <v>84</v>
      </c>
      <c r="B109" s="27" t="s">
        <v>85</v>
      </c>
      <c r="C109" s="28" t="s">
        <v>17</v>
      </c>
    </row>
    <row r="110" spans="1:5">
      <c r="A110" s="27" t="s">
        <v>86</v>
      </c>
      <c r="B110" s="27" t="s">
        <v>87</v>
      </c>
      <c r="C110" s="28" t="s">
        <v>17</v>
      </c>
    </row>
    <row r="111" spans="1:5">
      <c r="A111" s="27" t="s">
        <v>89</v>
      </c>
      <c r="B111" s="27" t="s">
        <v>90</v>
      </c>
      <c r="C111" s="28">
        <v>0</v>
      </c>
    </row>
    <row r="112" spans="1:5">
      <c r="A112" s="27" t="s">
        <v>91</v>
      </c>
      <c r="B112" s="27" t="s">
        <v>92</v>
      </c>
      <c r="C112" s="28">
        <v>0</v>
      </c>
    </row>
    <row r="113" spans="1:3">
      <c r="A113" s="27" t="s">
        <v>93</v>
      </c>
      <c r="B113" s="27" t="s">
        <v>94</v>
      </c>
      <c r="C113" s="28">
        <v>0</v>
      </c>
    </row>
    <row r="114" spans="1:3">
      <c r="A114" s="27" t="s">
        <v>95</v>
      </c>
      <c r="B114" s="27" t="s">
        <v>96</v>
      </c>
      <c r="C114" s="28">
        <v>0</v>
      </c>
    </row>
    <row r="115" spans="1:3">
      <c r="A115" s="27" t="s">
        <v>97</v>
      </c>
      <c r="B115" s="27" t="s">
        <v>98</v>
      </c>
      <c r="C115" s="28" t="s">
        <v>17</v>
      </c>
    </row>
    <row r="116" spans="1:3">
      <c r="A116" s="27" t="s">
        <v>99</v>
      </c>
      <c r="B116" s="27" t="s">
        <v>100</v>
      </c>
      <c r="C116" s="28" t="s">
        <v>17</v>
      </c>
    </row>
    <row r="117" spans="1:3">
      <c r="A117" s="27" t="s">
        <v>101</v>
      </c>
      <c r="B117" s="27" t="s">
        <v>102</v>
      </c>
      <c r="C117" s="28">
        <v>0</v>
      </c>
    </row>
    <row r="118" spans="1:3">
      <c r="A118" s="27" t="s">
        <v>103</v>
      </c>
      <c r="B118" s="27" t="s">
        <v>104</v>
      </c>
      <c r="C118" s="28">
        <v>0</v>
      </c>
    </row>
    <row r="119" spans="1:3">
      <c r="A119" s="27" t="s">
        <v>105</v>
      </c>
      <c r="B119" s="27" t="s">
        <v>106</v>
      </c>
      <c r="C119" s="28" t="s">
        <v>10</v>
      </c>
    </row>
    <row r="120" spans="1:3">
      <c r="A120" s="27" t="s">
        <v>107</v>
      </c>
      <c r="B120" s="27" t="s">
        <v>108</v>
      </c>
      <c r="C120" s="28">
        <v>0</v>
      </c>
    </row>
    <row r="121" spans="1:3">
      <c r="A121" s="27" t="s">
        <v>109</v>
      </c>
      <c r="B121" s="27" t="s">
        <v>110</v>
      </c>
      <c r="C121" s="28">
        <v>0</v>
      </c>
    </row>
    <row r="122" spans="1:3">
      <c r="A122" s="27" t="s">
        <v>111</v>
      </c>
      <c r="B122" s="27" t="s">
        <v>112</v>
      </c>
      <c r="C122" s="28" t="s">
        <v>17</v>
      </c>
    </row>
    <row r="123" spans="1:3">
      <c r="A123" s="27" t="s">
        <v>113</v>
      </c>
      <c r="B123" s="27" t="s">
        <v>114</v>
      </c>
      <c r="C123" s="28">
        <v>0</v>
      </c>
    </row>
    <row r="124" spans="1:3">
      <c r="A124" s="27" t="s">
        <v>115</v>
      </c>
      <c r="B124" s="27" t="s">
        <v>116</v>
      </c>
      <c r="C124" s="28" t="s">
        <v>17</v>
      </c>
    </row>
    <row r="125" spans="1:3">
      <c r="A125" s="27" t="s">
        <v>117</v>
      </c>
      <c r="B125" s="27" t="s">
        <v>118</v>
      </c>
      <c r="C125" s="28" t="s">
        <v>17</v>
      </c>
    </row>
    <row r="126" spans="1:3">
      <c r="A126" s="27" t="s">
        <v>119</v>
      </c>
      <c r="B126" s="27" t="s">
        <v>120</v>
      </c>
      <c r="C126" s="28">
        <v>0</v>
      </c>
    </row>
    <row r="127" spans="1:3">
      <c r="A127" s="27" t="s">
        <v>121</v>
      </c>
      <c r="B127" s="27" t="s">
        <v>122</v>
      </c>
      <c r="C127" s="28">
        <v>0</v>
      </c>
    </row>
    <row r="128" spans="1:3">
      <c r="A128" s="27" t="s">
        <v>123</v>
      </c>
      <c r="B128" s="27" t="s">
        <v>124</v>
      </c>
      <c r="C128" s="28">
        <v>0</v>
      </c>
    </row>
    <row r="129" spans="1:3">
      <c r="A129" s="27" t="s">
        <v>125</v>
      </c>
      <c r="B129" s="27" t="s">
        <v>126</v>
      </c>
      <c r="C129" s="28">
        <v>1</v>
      </c>
    </row>
    <row r="130" spans="1:3">
      <c r="A130" s="27" t="s">
        <v>127</v>
      </c>
      <c r="B130" s="27" t="s">
        <v>128</v>
      </c>
      <c r="C130" s="28" t="s">
        <v>17</v>
      </c>
    </row>
    <row r="131" spans="1:3">
      <c r="A131" s="27" t="s">
        <v>129</v>
      </c>
      <c r="B131" s="27" t="s">
        <v>130</v>
      </c>
      <c r="C131" s="28" t="s">
        <v>17</v>
      </c>
    </row>
    <row r="132" spans="1:3">
      <c r="A132" s="27" t="s">
        <v>131</v>
      </c>
      <c r="B132" s="27" t="s">
        <v>132</v>
      </c>
      <c r="C132" s="28" t="s">
        <v>17</v>
      </c>
    </row>
    <row r="133" spans="1:3">
      <c r="A133" s="27" t="s">
        <v>133</v>
      </c>
      <c r="B133" s="27" t="s">
        <v>134</v>
      </c>
      <c r="C133" s="28">
        <v>0</v>
      </c>
    </row>
    <row r="134" spans="1:3">
      <c r="A134" s="27" t="s">
        <v>135</v>
      </c>
      <c r="B134" s="27" t="s">
        <v>136</v>
      </c>
      <c r="C134" s="28">
        <v>0</v>
      </c>
    </row>
    <row r="135" spans="1:3">
      <c r="A135" s="27" t="s">
        <v>137</v>
      </c>
      <c r="B135" s="27" t="s">
        <v>138</v>
      </c>
      <c r="C135" s="28" t="s">
        <v>17</v>
      </c>
    </row>
    <row r="136" spans="1:3">
      <c r="A136" s="27" t="s">
        <v>139</v>
      </c>
      <c r="B136" s="27" t="s">
        <v>140</v>
      </c>
      <c r="C136" s="28" t="s">
        <v>17</v>
      </c>
    </row>
    <row r="137" spans="1:3">
      <c r="A137" s="27" t="s">
        <v>141</v>
      </c>
      <c r="B137" s="27" t="s">
        <v>142</v>
      </c>
      <c r="C137" s="28">
        <v>0</v>
      </c>
    </row>
    <row r="138" spans="1:3">
      <c r="A138" s="27" t="s">
        <v>143</v>
      </c>
      <c r="B138" s="27" t="s">
        <v>144</v>
      </c>
      <c r="C138" s="28" t="s">
        <v>17</v>
      </c>
    </row>
    <row r="139" spans="1:3">
      <c r="A139" s="30" t="s">
        <v>145</v>
      </c>
      <c r="B139" s="27" t="s">
        <v>146</v>
      </c>
      <c r="C139" s="28" t="s">
        <v>17</v>
      </c>
    </row>
    <row r="140" spans="1:3">
      <c r="A140" s="30" t="s">
        <v>147</v>
      </c>
      <c r="B140" s="27" t="s">
        <v>148</v>
      </c>
      <c r="C140" s="28">
        <v>0</v>
      </c>
    </row>
    <row r="141" spans="1:3">
      <c r="A141" s="27" t="s">
        <v>149</v>
      </c>
      <c r="B141" s="27" t="s">
        <v>150</v>
      </c>
      <c r="C141" s="28" t="s">
        <v>17</v>
      </c>
    </row>
    <row r="142" spans="1:3">
      <c r="A142" s="27" t="s">
        <v>151</v>
      </c>
      <c r="B142" s="27" t="s">
        <v>152</v>
      </c>
      <c r="C142" s="28" t="s">
        <v>17</v>
      </c>
    </row>
    <row r="143" spans="1:3">
      <c r="A143" s="27" t="s">
        <v>153</v>
      </c>
      <c r="B143" s="27" t="s">
        <v>154</v>
      </c>
      <c r="C143" s="28">
        <v>0</v>
      </c>
    </row>
    <row r="144" spans="1:3">
      <c r="A144" s="27" t="s">
        <v>155</v>
      </c>
      <c r="B144" s="27" t="s">
        <v>156</v>
      </c>
      <c r="C144" s="28" t="s">
        <v>17</v>
      </c>
    </row>
    <row r="145" spans="1:3">
      <c r="A145" s="27" t="s">
        <v>157</v>
      </c>
      <c r="B145" s="27" t="s">
        <v>158</v>
      </c>
      <c r="C145" s="28" t="s">
        <v>17</v>
      </c>
    </row>
    <row r="146" spans="1:3">
      <c r="A146" s="27" t="s">
        <v>159</v>
      </c>
      <c r="B146" s="27" t="s">
        <v>160</v>
      </c>
      <c r="C146" s="28" t="s">
        <v>17</v>
      </c>
    </row>
    <row r="147" spans="1:3">
      <c r="A147" s="27" t="s">
        <v>161</v>
      </c>
      <c r="B147" s="27" t="s">
        <v>162</v>
      </c>
      <c r="C147" s="28" t="s">
        <v>17</v>
      </c>
    </row>
    <row r="148" spans="1:3">
      <c r="A148" s="27" t="s">
        <v>163</v>
      </c>
      <c r="B148" s="27" t="s">
        <v>164</v>
      </c>
      <c r="C148" s="28">
        <v>0</v>
      </c>
    </row>
    <row r="149" spans="1:3">
      <c r="A149" s="27" t="s">
        <v>165</v>
      </c>
      <c r="B149" s="27" t="s">
        <v>166</v>
      </c>
      <c r="C149" s="28">
        <v>0</v>
      </c>
    </row>
    <row r="150" spans="1:3">
      <c r="A150" s="27" t="s">
        <v>167</v>
      </c>
      <c r="B150" s="27" t="s">
        <v>168</v>
      </c>
      <c r="C150" s="28" t="s">
        <v>17</v>
      </c>
    </row>
    <row r="151" spans="1:3">
      <c r="A151" s="27" t="s">
        <v>169</v>
      </c>
      <c r="B151" s="27" t="s">
        <v>170</v>
      </c>
      <c r="C151" s="28">
        <v>0</v>
      </c>
    </row>
    <row r="152" spans="1:3">
      <c r="A152" s="27" t="s">
        <v>171</v>
      </c>
      <c r="B152" s="27" t="s">
        <v>172</v>
      </c>
      <c r="C152" s="28">
        <v>0</v>
      </c>
    </row>
    <row r="153" spans="1:3">
      <c r="A153" s="27" t="s">
        <v>173</v>
      </c>
      <c r="B153" s="27" t="s">
        <v>174</v>
      </c>
      <c r="C153" s="28">
        <v>0</v>
      </c>
    </row>
    <row r="154" spans="1:3">
      <c r="A154" s="27" t="s">
        <v>7</v>
      </c>
      <c r="B154" s="27" t="s">
        <v>5</v>
      </c>
      <c r="C154" s="28">
        <v>118</v>
      </c>
    </row>
    <row r="156" spans="1:3">
      <c r="A156" s="25" t="s">
        <v>7</v>
      </c>
      <c r="B156" s="25" t="s">
        <v>7</v>
      </c>
      <c r="C156" s="31"/>
    </row>
    <row r="157" spans="1:3">
      <c r="A157" s="27" t="s">
        <v>8</v>
      </c>
      <c r="B157" s="27" t="s">
        <v>9</v>
      </c>
      <c r="C157" s="28" t="s">
        <v>17</v>
      </c>
    </row>
    <row r="158" spans="1:3">
      <c r="A158" s="27" t="s">
        <v>11</v>
      </c>
      <c r="B158" s="27" t="s">
        <v>12</v>
      </c>
      <c r="C158" s="28" t="s">
        <v>17</v>
      </c>
    </row>
    <row r="159" spans="1:3">
      <c r="A159" s="27" t="s">
        <v>13</v>
      </c>
      <c r="B159" s="27" t="s">
        <v>14</v>
      </c>
      <c r="C159" s="28" t="s">
        <v>17</v>
      </c>
    </row>
    <row r="160" spans="1:3">
      <c r="A160" s="27" t="s">
        <v>15</v>
      </c>
      <c r="B160" s="27" t="s">
        <v>16</v>
      </c>
      <c r="C160" s="28" t="s">
        <v>17</v>
      </c>
    </row>
    <row r="161" spans="1:3">
      <c r="A161" s="27" t="s">
        <v>18</v>
      </c>
      <c r="B161" s="27" t="s">
        <v>19</v>
      </c>
      <c r="C161" s="28" t="s">
        <v>17</v>
      </c>
    </row>
    <row r="162" spans="1:3">
      <c r="A162" s="27" t="s">
        <v>20</v>
      </c>
      <c r="B162" s="27" t="s">
        <v>21</v>
      </c>
      <c r="C162" s="28" t="s">
        <v>17</v>
      </c>
    </row>
    <row r="163" spans="1:3">
      <c r="A163" s="27" t="s">
        <v>22</v>
      </c>
      <c r="B163" s="27" t="s">
        <v>23</v>
      </c>
      <c r="C163" s="28" t="s">
        <v>17</v>
      </c>
    </row>
    <row r="164" spans="1:3">
      <c r="A164" s="27" t="s">
        <v>24</v>
      </c>
      <c r="B164" s="27" t="s">
        <v>25</v>
      </c>
      <c r="C164" s="28">
        <v>0</v>
      </c>
    </row>
    <row r="165" spans="1:3">
      <c r="A165" s="27" t="s">
        <v>26</v>
      </c>
      <c r="B165" s="27" t="s">
        <v>27</v>
      </c>
      <c r="C165" s="28">
        <v>0</v>
      </c>
    </row>
    <row r="166" spans="1:3">
      <c r="A166" s="27" t="s">
        <v>28</v>
      </c>
      <c r="B166" s="27" t="s">
        <v>29</v>
      </c>
      <c r="C166" s="28">
        <v>0</v>
      </c>
    </row>
    <row r="167" spans="1:3">
      <c r="A167" s="27" t="s">
        <v>30</v>
      </c>
      <c r="B167" s="27" t="s">
        <v>31</v>
      </c>
      <c r="C167" s="28">
        <v>0</v>
      </c>
    </row>
    <row r="168" spans="1:3">
      <c r="A168" s="27" t="s">
        <v>32</v>
      </c>
      <c r="B168" s="27" t="s">
        <v>33</v>
      </c>
      <c r="C168" s="28">
        <v>0</v>
      </c>
    </row>
    <row r="169" spans="1:3">
      <c r="A169" s="27" t="s">
        <v>34</v>
      </c>
      <c r="B169" s="27" t="s">
        <v>35</v>
      </c>
      <c r="C169" s="28">
        <v>0</v>
      </c>
    </row>
    <row r="170" spans="1:3">
      <c r="A170" s="27" t="s">
        <v>36</v>
      </c>
      <c r="B170" s="27" t="s">
        <v>37</v>
      </c>
      <c r="C170" s="28">
        <v>0</v>
      </c>
    </row>
    <row r="171" spans="1:3">
      <c r="A171" s="27" t="s">
        <v>38</v>
      </c>
      <c r="B171" s="27" t="s">
        <v>39</v>
      </c>
      <c r="C171" s="28" t="s">
        <v>17</v>
      </c>
    </row>
    <row r="172" spans="1:3">
      <c r="A172" s="27" t="s">
        <v>40</v>
      </c>
      <c r="B172" s="27" t="s">
        <v>41</v>
      </c>
      <c r="C172" s="28" t="s">
        <v>17</v>
      </c>
    </row>
    <row r="173" spans="1:3">
      <c r="A173" s="27" t="s">
        <v>42</v>
      </c>
      <c r="B173" s="27" t="s">
        <v>43</v>
      </c>
      <c r="C173" s="28" t="s">
        <v>17</v>
      </c>
    </row>
    <row r="174" spans="1:3">
      <c r="A174" s="27" t="s">
        <v>44</v>
      </c>
      <c r="B174" s="27" t="s">
        <v>45</v>
      </c>
      <c r="C174" s="28">
        <v>0</v>
      </c>
    </row>
    <row r="175" spans="1:3">
      <c r="A175" s="27" t="s">
        <v>46</v>
      </c>
      <c r="B175" s="27" t="s">
        <v>47</v>
      </c>
      <c r="C175" s="28" t="s">
        <v>17</v>
      </c>
    </row>
    <row r="176" spans="1:3">
      <c r="A176" s="27" t="s">
        <v>48</v>
      </c>
      <c r="B176" s="27" t="s">
        <v>49</v>
      </c>
      <c r="C176" s="28" t="s">
        <v>17</v>
      </c>
    </row>
    <row r="177" spans="1:3">
      <c r="A177" s="27" t="s">
        <v>50</v>
      </c>
      <c r="B177" s="27" t="s">
        <v>51</v>
      </c>
      <c r="C177" s="28">
        <v>0</v>
      </c>
    </row>
    <row r="178" spans="1:3">
      <c r="A178" s="27" t="s">
        <v>52</v>
      </c>
      <c r="B178" s="27" t="s">
        <v>53</v>
      </c>
      <c r="C178" s="28" t="s">
        <v>17</v>
      </c>
    </row>
    <row r="179" spans="1:3">
      <c r="A179" s="27" t="s">
        <v>54</v>
      </c>
      <c r="B179" s="27" t="s">
        <v>55</v>
      </c>
      <c r="C179" s="28">
        <v>0</v>
      </c>
    </row>
    <row r="180" spans="1:3">
      <c r="A180" s="27" t="s">
        <v>56</v>
      </c>
      <c r="B180" s="27" t="s">
        <v>57</v>
      </c>
      <c r="C180" s="28" t="s">
        <v>17</v>
      </c>
    </row>
    <row r="181" spans="1:3">
      <c r="A181" s="27" t="s">
        <v>58</v>
      </c>
      <c r="B181" s="27" t="s">
        <v>59</v>
      </c>
      <c r="C181" s="28">
        <v>0</v>
      </c>
    </row>
    <row r="182" spans="1:3">
      <c r="A182" s="27" t="s">
        <v>60</v>
      </c>
      <c r="B182" s="27" t="s">
        <v>61</v>
      </c>
      <c r="C182" s="28">
        <v>201</v>
      </c>
    </row>
    <row r="183" spans="1:3">
      <c r="A183" s="27" t="s">
        <v>62</v>
      </c>
      <c r="B183" s="27" t="s">
        <v>63</v>
      </c>
      <c r="C183" s="28">
        <v>0</v>
      </c>
    </row>
    <row r="184" spans="1:3">
      <c r="A184" s="27" t="s">
        <v>64</v>
      </c>
      <c r="B184" s="27" t="s">
        <v>65</v>
      </c>
      <c r="C184" s="28">
        <v>113</v>
      </c>
    </row>
    <row r="185" spans="1:3">
      <c r="A185" s="27" t="s">
        <v>66</v>
      </c>
      <c r="B185" s="27" t="s">
        <v>67</v>
      </c>
      <c r="C185" s="28">
        <v>88</v>
      </c>
    </row>
    <row r="186" spans="1:3">
      <c r="A186" s="27" t="s">
        <v>68</v>
      </c>
      <c r="B186" s="27" t="s">
        <v>69</v>
      </c>
      <c r="C186" s="28" t="s">
        <v>17</v>
      </c>
    </row>
    <row r="187" spans="1:3">
      <c r="A187" s="27" t="s">
        <v>70</v>
      </c>
      <c r="B187" s="27" t="s">
        <v>71</v>
      </c>
      <c r="C187" s="28" t="s">
        <v>17</v>
      </c>
    </row>
    <row r="188" spans="1:3">
      <c r="A188" s="27" t="s">
        <v>72</v>
      </c>
      <c r="B188" s="27" t="s">
        <v>73</v>
      </c>
      <c r="C188" s="28">
        <v>18</v>
      </c>
    </row>
    <row r="189" spans="1:3">
      <c r="A189" s="27" t="s">
        <v>74</v>
      </c>
      <c r="B189" s="27" t="s">
        <v>75</v>
      </c>
      <c r="C189" s="28">
        <v>0</v>
      </c>
    </row>
    <row r="190" spans="1:3">
      <c r="A190" s="27" t="s">
        <v>76</v>
      </c>
      <c r="B190" s="27" t="s">
        <v>77</v>
      </c>
      <c r="C190" s="28">
        <v>0</v>
      </c>
    </row>
    <row r="191" spans="1:3">
      <c r="A191" s="27" t="s">
        <v>78</v>
      </c>
      <c r="B191" s="27" t="s">
        <v>79</v>
      </c>
      <c r="C191" s="28" t="s">
        <v>88</v>
      </c>
    </row>
    <row r="192" spans="1:3">
      <c r="A192" s="27" t="s">
        <v>80</v>
      </c>
      <c r="B192" s="27" t="s">
        <v>81</v>
      </c>
      <c r="C192" s="28" t="s">
        <v>17</v>
      </c>
    </row>
    <row r="193" spans="1:3">
      <c r="A193" s="27" t="s">
        <v>82</v>
      </c>
      <c r="B193" s="27" t="s">
        <v>83</v>
      </c>
      <c r="C193" s="28">
        <v>0</v>
      </c>
    </row>
    <row r="194" spans="1:3">
      <c r="A194" s="27" t="s">
        <v>84</v>
      </c>
      <c r="B194" s="27" t="s">
        <v>85</v>
      </c>
      <c r="C194" s="28" t="s">
        <v>17</v>
      </c>
    </row>
    <row r="195" spans="1:3">
      <c r="A195" s="27" t="s">
        <v>86</v>
      </c>
      <c r="B195" s="27" t="s">
        <v>87</v>
      </c>
      <c r="C195" s="28" t="s">
        <v>17</v>
      </c>
    </row>
    <row r="196" spans="1:3">
      <c r="A196" s="27" t="s">
        <v>89</v>
      </c>
      <c r="B196" s="27" t="s">
        <v>90</v>
      </c>
      <c r="C196" s="28" t="s">
        <v>17</v>
      </c>
    </row>
    <row r="197" spans="1:3">
      <c r="A197" s="27" t="s">
        <v>91</v>
      </c>
      <c r="B197" s="27" t="s">
        <v>92</v>
      </c>
      <c r="C197" s="28">
        <v>0</v>
      </c>
    </row>
    <row r="198" spans="1:3">
      <c r="A198" s="27" t="s">
        <v>93</v>
      </c>
      <c r="B198" s="27" t="s">
        <v>94</v>
      </c>
      <c r="C198" s="28" t="s">
        <v>88</v>
      </c>
    </row>
    <row r="199" spans="1:3">
      <c r="A199" s="27" t="s">
        <v>95</v>
      </c>
      <c r="B199" s="27" t="s">
        <v>96</v>
      </c>
      <c r="C199" s="28">
        <v>0</v>
      </c>
    </row>
    <row r="200" spans="1:3">
      <c r="A200" s="27" t="s">
        <v>97</v>
      </c>
      <c r="B200" s="27" t="s">
        <v>98</v>
      </c>
      <c r="C200" s="28">
        <v>0</v>
      </c>
    </row>
    <row r="201" spans="1:3">
      <c r="A201" s="27" t="s">
        <v>99</v>
      </c>
      <c r="B201" s="27" t="s">
        <v>100</v>
      </c>
      <c r="C201" s="28">
        <v>0</v>
      </c>
    </row>
    <row r="202" spans="1:3">
      <c r="A202" s="27" t="s">
        <v>101</v>
      </c>
      <c r="B202" s="27" t="s">
        <v>102</v>
      </c>
      <c r="C202" s="28">
        <v>0</v>
      </c>
    </row>
    <row r="203" spans="1:3">
      <c r="A203" s="27" t="s">
        <v>103</v>
      </c>
      <c r="B203" s="27" t="s">
        <v>104</v>
      </c>
      <c r="C203" s="28" t="s">
        <v>17</v>
      </c>
    </row>
    <row r="204" spans="1:3">
      <c r="A204" s="27" t="s">
        <v>105</v>
      </c>
      <c r="B204" s="27" t="s">
        <v>106</v>
      </c>
      <c r="C204" s="28" t="s">
        <v>17</v>
      </c>
    </row>
    <row r="205" spans="1:3">
      <c r="A205" s="27" t="s">
        <v>107</v>
      </c>
      <c r="B205" s="27" t="s">
        <v>108</v>
      </c>
      <c r="C205" s="28" t="s">
        <v>17</v>
      </c>
    </row>
    <row r="206" spans="1:3">
      <c r="A206" s="27" t="s">
        <v>109</v>
      </c>
      <c r="B206" s="27" t="s">
        <v>110</v>
      </c>
      <c r="C206" s="28" t="s">
        <v>17</v>
      </c>
    </row>
    <row r="207" spans="1:3">
      <c r="A207" s="27" t="s">
        <v>111</v>
      </c>
      <c r="B207" s="27" t="s">
        <v>112</v>
      </c>
      <c r="C207" s="28" t="s">
        <v>17</v>
      </c>
    </row>
    <row r="208" spans="1:3">
      <c r="A208" s="27" t="s">
        <v>113</v>
      </c>
      <c r="B208" s="27" t="s">
        <v>114</v>
      </c>
      <c r="C208" s="28">
        <v>0</v>
      </c>
    </row>
    <row r="209" spans="1:3">
      <c r="A209" s="27" t="s">
        <v>115</v>
      </c>
      <c r="B209" s="27" t="s">
        <v>116</v>
      </c>
      <c r="C209" s="28" t="s">
        <v>17</v>
      </c>
    </row>
    <row r="210" spans="1:3">
      <c r="A210" s="27" t="s">
        <v>117</v>
      </c>
      <c r="B210" s="27" t="s">
        <v>118</v>
      </c>
      <c r="C210" s="28">
        <v>0</v>
      </c>
    </row>
    <row r="211" spans="1:3">
      <c r="A211" s="27" t="s">
        <v>119</v>
      </c>
      <c r="B211" s="27" t="s">
        <v>120</v>
      </c>
      <c r="C211" s="28">
        <v>0</v>
      </c>
    </row>
    <row r="212" spans="1:3">
      <c r="A212" s="27" t="s">
        <v>121</v>
      </c>
      <c r="B212" s="27" t="s">
        <v>122</v>
      </c>
      <c r="C212" s="28">
        <v>0</v>
      </c>
    </row>
    <row r="213" spans="1:3">
      <c r="A213" s="27" t="s">
        <v>123</v>
      </c>
      <c r="B213" s="27" t="s">
        <v>124</v>
      </c>
      <c r="C213" s="28">
        <v>0</v>
      </c>
    </row>
    <row r="214" spans="1:3">
      <c r="A214" s="27" t="s">
        <v>125</v>
      </c>
      <c r="B214" s="27" t="s">
        <v>126</v>
      </c>
      <c r="C214" s="28">
        <v>4</v>
      </c>
    </row>
    <row r="215" spans="1:3">
      <c r="A215" s="27" t="s">
        <v>127</v>
      </c>
      <c r="B215" s="27" t="s">
        <v>128</v>
      </c>
      <c r="C215" s="28" t="s">
        <v>17</v>
      </c>
    </row>
    <row r="216" spans="1:3">
      <c r="A216" s="27" t="s">
        <v>129</v>
      </c>
      <c r="B216" s="27" t="s">
        <v>130</v>
      </c>
      <c r="C216" s="28" t="s">
        <v>17</v>
      </c>
    </row>
    <row r="217" spans="1:3">
      <c r="A217" s="27" t="s">
        <v>131</v>
      </c>
      <c r="B217" s="27" t="s">
        <v>132</v>
      </c>
      <c r="C217" s="28">
        <v>3</v>
      </c>
    </row>
    <row r="218" spans="1:3">
      <c r="A218" s="27" t="s">
        <v>133</v>
      </c>
      <c r="B218" s="27" t="s">
        <v>134</v>
      </c>
      <c r="C218" s="28">
        <v>0</v>
      </c>
    </row>
    <row r="219" spans="1:3">
      <c r="A219" s="27" t="s">
        <v>135</v>
      </c>
      <c r="B219" s="27" t="s">
        <v>136</v>
      </c>
      <c r="C219" s="28" t="s">
        <v>17</v>
      </c>
    </row>
    <row r="220" spans="1:3">
      <c r="A220" s="27" t="s">
        <v>137</v>
      </c>
      <c r="B220" s="27" t="s">
        <v>138</v>
      </c>
      <c r="C220" s="28" t="s">
        <v>17</v>
      </c>
    </row>
    <row r="221" spans="1:3">
      <c r="A221" s="27" t="s">
        <v>139</v>
      </c>
      <c r="B221" s="27" t="s">
        <v>140</v>
      </c>
      <c r="C221" s="28" t="s">
        <v>17</v>
      </c>
    </row>
    <row r="222" spans="1:3">
      <c r="A222" s="27" t="s">
        <v>141</v>
      </c>
      <c r="B222" s="27" t="s">
        <v>142</v>
      </c>
      <c r="C222" s="28" t="s">
        <v>17</v>
      </c>
    </row>
    <row r="223" spans="1:3">
      <c r="A223" s="27" t="s">
        <v>143</v>
      </c>
      <c r="B223" s="27" t="s">
        <v>144</v>
      </c>
      <c r="C223" s="28" t="s">
        <v>17</v>
      </c>
    </row>
    <row r="224" spans="1:3">
      <c r="A224" s="30" t="s">
        <v>145</v>
      </c>
      <c r="B224" s="27" t="s">
        <v>146</v>
      </c>
      <c r="C224" s="28" t="s">
        <v>17</v>
      </c>
    </row>
    <row r="225" spans="1:3">
      <c r="A225" s="30" t="s">
        <v>147</v>
      </c>
      <c r="B225" s="27" t="s">
        <v>148</v>
      </c>
      <c r="C225" s="28" t="s">
        <v>17</v>
      </c>
    </row>
    <row r="226" spans="1:3">
      <c r="A226" s="27" t="s">
        <v>149</v>
      </c>
      <c r="B226" s="27" t="s">
        <v>150</v>
      </c>
      <c r="C226" s="28" t="s">
        <v>17</v>
      </c>
    </row>
    <row r="227" spans="1:3">
      <c r="A227" s="27" t="s">
        <v>151</v>
      </c>
      <c r="B227" s="27" t="s">
        <v>152</v>
      </c>
      <c r="C227" s="28" t="s">
        <v>17</v>
      </c>
    </row>
    <row r="228" spans="1:3">
      <c r="A228" s="27" t="s">
        <v>153</v>
      </c>
      <c r="B228" s="27" t="s">
        <v>154</v>
      </c>
      <c r="C228" s="28" t="s">
        <v>17</v>
      </c>
    </row>
    <row r="229" spans="1:3">
      <c r="A229" s="27" t="s">
        <v>155</v>
      </c>
      <c r="B229" s="27" t="s">
        <v>156</v>
      </c>
      <c r="C229" s="28" t="s">
        <v>17</v>
      </c>
    </row>
    <row r="230" spans="1:3">
      <c r="A230" s="27" t="s">
        <v>157</v>
      </c>
      <c r="B230" s="27" t="s">
        <v>158</v>
      </c>
      <c r="C230" s="28" t="s">
        <v>17</v>
      </c>
    </row>
    <row r="231" spans="1:3">
      <c r="A231" s="27" t="s">
        <v>159</v>
      </c>
      <c r="B231" s="27" t="s">
        <v>160</v>
      </c>
      <c r="C231" s="28">
        <v>0</v>
      </c>
    </row>
    <row r="232" spans="1:3">
      <c r="A232" s="27" t="s">
        <v>161</v>
      </c>
      <c r="B232" s="27" t="s">
        <v>162</v>
      </c>
      <c r="C232" s="28" t="s">
        <v>17</v>
      </c>
    </row>
    <row r="233" spans="1:3">
      <c r="A233" s="27" t="s">
        <v>163</v>
      </c>
      <c r="B233" s="27" t="s">
        <v>164</v>
      </c>
      <c r="C233" s="28" t="s">
        <v>17</v>
      </c>
    </row>
    <row r="234" spans="1:3">
      <c r="A234" s="27" t="s">
        <v>165</v>
      </c>
      <c r="B234" s="27" t="s">
        <v>166</v>
      </c>
      <c r="C234" s="28" t="s">
        <v>17</v>
      </c>
    </row>
    <row r="235" spans="1:3">
      <c r="A235" s="27" t="s">
        <v>167</v>
      </c>
      <c r="B235" s="27" t="s">
        <v>168</v>
      </c>
      <c r="C235" s="28" t="s">
        <v>17</v>
      </c>
    </row>
    <row r="236" spans="1:3">
      <c r="A236" s="27" t="s">
        <v>169</v>
      </c>
      <c r="B236" s="27" t="s">
        <v>170</v>
      </c>
      <c r="C236" s="28">
        <v>0</v>
      </c>
    </row>
    <row r="237" spans="1:3">
      <c r="A237" s="27" t="s">
        <v>171</v>
      </c>
      <c r="B237" s="27" t="s">
        <v>172</v>
      </c>
      <c r="C237" s="28">
        <v>0</v>
      </c>
    </row>
    <row r="238" spans="1:3">
      <c r="A238" s="27" t="s">
        <v>173</v>
      </c>
      <c r="B238" s="27" t="s">
        <v>174</v>
      </c>
      <c r="C238" s="28" t="s">
        <v>17</v>
      </c>
    </row>
    <row r="239" spans="1:3">
      <c r="A239" s="27" t="s">
        <v>7</v>
      </c>
      <c r="B239" s="27" t="s">
        <v>5</v>
      </c>
      <c r="C239" s="28">
        <v>223</v>
      </c>
    </row>
    <row r="241" spans="1:3">
      <c r="A241" s="25" t="s">
        <v>7</v>
      </c>
      <c r="B241" s="25" t="s">
        <v>7</v>
      </c>
      <c r="C241" s="31"/>
    </row>
    <row r="242" spans="1:3">
      <c r="A242" s="27" t="s">
        <v>8</v>
      </c>
      <c r="B242" s="27" t="s">
        <v>9</v>
      </c>
      <c r="C242" s="28" t="s">
        <v>17</v>
      </c>
    </row>
    <row r="243" spans="1:3">
      <c r="A243" s="27" t="s">
        <v>11</v>
      </c>
      <c r="B243" s="27" t="s">
        <v>12</v>
      </c>
      <c r="C243" s="28" t="s">
        <v>17</v>
      </c>
    </row>
    <row r="244" spans="1:3">
      <c r="A244" s="27" t="s">
        <v>13</v>
      </c>
      <c r="B244" s="27" t="s">
        <v>14</v>
      </c>
      <c r="C244" s="28">
        <v>0</v>
      </c>
    </row>
    <row r="245" spans="1:3">
      <c r="A245" s="27" t="s">
        <v>15</v>
      </c>
      <c r="B245" s="27" t="s">
        <v>16</v>
      </c>
      <c r="C245" s="28" t="s">
        <v>17</v>
      </c>
    </row>
    <row r="246" spans="1:3">
      <c r="A246" s="27" t="s">
        <v>18</v>
      </c>
      <c r="B246" s="27" t="s">
        <v>19</v>
      </c>
      <c r="C246" s="28">
        <v>0</v>
      </c>
    </row>
    <row r="247" spans="1:3">
      <c r="A247" s="27" t="s">
        <v>20</v>
      </c>
      <c r="B247" s="27" t="s">
        <v>21</v>
      </c>
      <c r="C247" s="28" t="s">
        <v>17</v>
      </c>
    </row>
    <row r="248" spans="1:3">
      <c r="A248" s="27" t="s">
        <v>22</v>
      </c>
      <c r="B248" s="27" t="s">
        <v>23</v>
      </c>
      <c r="C248" s="28" t="s">
        <v>17</v>
      </c>
    </row>
    <row r="249" spans="1:3">
      <c r="A249" s="27" t="s">
        <v>24</v>
      </c>
      <c r="B249" s="27" t="s">
        <v>25</v>
      </c>
      <c r="C249" s="28" t="s">
        <v>17</v>
      </c>
    </row>
    <row r="250" spans="1:3">
      <c r="A250" s="27" t="s">
        <v>26</v>
      </c>
      <c r="B250" s="27" t="s">
        <v>27</v>
      </c>
      <c r="C250" s="28" t="s">
        <v>17</v>
      </c>
    </row>
    <row r="251" spans="1:3">
      <c r="A251" s="27" t="s">
        <v>28</v>
      </c>
      <c r="B251" s="27" t="s">
        <v>29</v>
      </c>
      <c r="C251" s="28" t="s">
        <v>17</v>
      </c>
    </row>
    <row r="252" spans="1:3">
      <c r="A252" s="27" t="s">
        <v>30</v>
      </c>
      <c r="B252" s="27" t="s">
        <v>31</v>
      </c>
      <c r="C252" s="28" t="s">
        <v>17</v>
      </c>
    </row>
    <row r="253" spans="1:3">
      <c r="A253" s="27" t="s">
        <v>32</v>
      </c>
      <c r="B253" s="27" t="s">
        <v>33</v>
      </c>
      <c r="C253" s="28">
        <v>0</v>
      </c>
    </row>
    <row r="254" spans="1:3">
      <c r="A254" s="27" t="s">
        <v>34</v>
      </c>
      <c r="B254" s="27" t="s">
        <v>35</v>
      </c>
      <c r="C254" s="28">
        <v>0</v>
      </c>
    </row>
    <row r="255" spans="1:3">
      <c r="A255" s="27" t="s">
        <v>36</v>
      </c>
      <c r="B255" s="27" t="s">
        <v>37</v>
      </c>
      <c r="C255" s="28">
        <v>0</v>
      </c>
    </row>
    <row r="256" spans="1:3">
      <c r="A256" s="27" t="s">
        <v>38</v>
      </c>
      <c r="B256" s="27" t="s">
        <v>39</v>
      </c>
      <c r="C256" s="28" t="s">
        <v>17</v>
      </c>
    </row>
    <row r="257" spans="1:3">
      <c r="A257" s="27" t="s">
        <v>40</v>
      </c>
      <c r="B257" s="27" t="s">
        <v>41</v>
      </c>
      <c r="C257" s="28" t="s">
        <v>17</v>
      </c>
    </row>
    <row r="258" spans="1:3">
      <c r="A258" s="27" t="s">
        <v>42</v>
      </c>
      <c r="B258" s="27" t="s">
        <v>43</v>
      </c>
      <c r="C258" s="28" t="s">
        <v>17</v>
      </c>
    </row>
    <row r="259" spans="1:3">
      <c r="A259" s="27" t="s">
        <v>44</v>
      </c>
      <c r="B259" s="27" t="s">
        <v>45</v>
      </c>
      <c r="C259" s="28" t="s">
        <v>17</v>
      </c>
    </row>
    <row r="260" spans="1:3">
      <c r="A260" s="27" t="s">
        <v>46</v>
      </c>
      <c r="B260" s="27" t="s">
        <v>47</v>
      </c>
      <c r="C260" s="28" t="s">
        <v>17</v>
      </c>
    </row>
    <row r="261" spans="1:3">
      <c r="A261" s="27" t="s">
        <v>48</v>
      </c>
      <c r="B261" s="27" t="s">
        <v>49</v>
      </c>
      <c r="C261" s="28" t="s">
        <v>17</v>
      </c>
    </row>
    <row r="262" spans="1:3">
      <c r="A262" s="27" t="s">
        <v>50</v>
      </c>
      <c r="B262" s="27" t="s">
        <v>51</v>
      </c>
      <c r="C262" s="28" t="s">
        <v>17</v>
      </c>
    </row>
    <row r="263" spans="1:3">
      <c r="A263" s="27" t="s">
        <v>52</v>
      </c>
      <c r="B263" s="27" t="s">
        <v>53</v>
      </c>
      <c r="C263" s="28" t="s">
        <v>17</v>
      </c>
    </row>
    <row r="264" spans="1:3">
      <c r="A264" s="27" t="s">
        <v>54</v>
      </c>
      <c r="B264" s="27" t="s">
        <v>55</v>
      </c>
      <c r="C264" s="28">
        <v>0</v>
      </c>
    </row>
    <row r="265" spans="1:3">
      <c r="A265" s="27" t="s">
        <v>56</v>
      </c>
      <c r="B265" s="27" t="s">
        <v>57</v>
      </c>
      <c r="C265" s="28" t="s">
        <v>17</v>
      </c>
    </row>
    <row r="266" spans="1:3">
      <c r="A266" s="27" t="s">
        <v>58</v>
      </c>
      <c r="B266" s="27" t="s">
        <v>59</v>
      </c>
      <c r="C266" s="28" t="s">
        <v>17</v>
      </c>
    </row>
    <row r="267" spans="1:3">
      <c r="A267" s="27" t="s">
        <v>60</v>
      </c>
      <c r="B267" s="27" t="s">
        <v>61</v>
      </c>
      <c r="C267" s="28">
        <v>321</v>
      </c>
    </row>
    <row r="268" spans="1:3">
      <c r="A268" s="27" t="s">
        <v>62</v>
      </c>
      <c r="B268" s="27" t="s">
        <v>63</v>
      </c>
      <c r="C268" s="28">
        <v>0</v>
      </c>
    </row>
    <row r="269" spans="1:3">
      <c r="A269" s="27" t="s">
        <v>64</v>
      </c>
      <c r="B269" s="27" t="s">
        <v>65</v>
      </c>
      <c r="C269" s="28">
        <v>150</v>
      </c>
    </row>
    <row r="270" spans="1:3">
      <c r="A270" s="27" t="s">
        <v>66</v>
      </c>
      <c r="B270" s="27" t="s">
        <v>67</v>
      </c>
      <c r="C270" s="28">
        <v>108</v>
      </c>
    </row>
    <row r="271" spans="1:3">
      <c r="A271" s="27" t="s">
        <v>68</v>
      </c>
      <c r="B271" s="27" t="s">
        <v>69</v>
      </c>
      <c r="C271" s="28" t="s">
        <v>17</v>
      </c>
    </row>
    <row r="272" spans="1:3">
      <c r="A272" s="27" t="s">
        <v>70</v>
      </c>
      <c r="B272" s="27" t="s">
        <v>71</v>
      </c>
      <c r="C272" s="28">
        <v>62</v>
      </c>
    </row>
    <row r="273" spans="1:3">
      <c r="A273" s="27" t="s">
        <v>72</v>
      </c>
      <c r="B273" s="27" t="s">
        <v>73</v>
      </c>
      <c r="C273" s="28">
        <v>521</v>
      </c>
    </row>
    <row r="274" spans="1:3">
      <c r="A274" s="27" t="s">
        <v>74</v>
      </c>
      <c r="B274" s="27" t="s">
        <v>75</v>
      </c>
      <c r="C274" s="28">
        <v>283</v>
      </c>
    </row>
    <row r="275" spans="1:3">
      <c r="A275" s="27" t="s">
        <v>76</v>
      </c>
      <c r="B275" s="27" t="s">
        <v>77</v>
      </c>
      <c r="C275" s="28" t="s">
        <v>17</v>
      </c>
    </row>
    <row r="276" spans="1:3">
      <c r="A276" s="27" t="s">
        <v>78</v>
      </c>
      <c r="B276" s="27" t="s">
        <v>79</v>
      </c>
      <c r="C276" s="28" t="s">
        <v>88</v>
      </c>
    </row>
    <row r="277" spans="1:3">
      <c r="A277" s="27" t="s">
        <v>80</v>
      </c>
      <c r="B277" s="27" t="s">
        <v>81</v>
      </c>
      <c r="C277" s="28">
        <v>0</v>
      </c>
    </row>
    <row r="278" spans="1:3">
      <c r="A278" s="27" t="s">
        <v>82</v>
      </c>
      <c r="B278" s="27" t="s">
        <v>83</v>
      </c>
      <c r="C278" s="28">
        <v>6</v>
      </c>
    </row>
    <row r="279" spans="1:3">
      <c r="A279" s="27" t="s">
        <v>84</v>
      </c>
      <c r="B279" s="27" t="s">
        <v>85</v>
      </c>
      <c r="C279" s="28">
        <v>177</v>
      </c>
    </row>
    <row r="280" spans="1:3">
      <c r="A280" s="27" t="s">
        <v>86</v>
      </c>
      <c r="B280" s="27" t="s">
        <v>87</v>
      </c>
      <c r="C280" s="28">
        <v>16</v>
      </c>
    </row>
    <row r="281" spans="1:3">
      <c r="A281" s="27" t="s">
        <v>89</v>
      </c>
      <c r="B281" s="27" t="s">
        <v>90</v>
      </c>
      <c r="C281" s="28" t="s">
        <v>17</v>
      </c>
    </row>
    <row r="282" spans="1:3">
      <c r="A282" s="27" t="s">
        <v>91</v>
      </c>
      <c r="B282" s="27" t="s">
        <v>92</v>
      </c>
      <c r="C282" s="28" t="s">
        <v>17</v>
      </c>
    </row>
    <row r="283" spans="1:3">
      <c r="A283" s="27" t="s">
        <v>93</v>
      </c>
      <c r="B283" s="27" t="s">
        <v>94</v>
      </c>
      <c r="C283" s="28" t="s">
        <v>17</v>
      </c>
    </row>
    <row r="284" spans="1:3">
      <c r="A284" s="27" t="s">
        <v>95</v>
      </c>
      <c r="B284" s="27" t="s">
        <v>96</v>
      </c>
      <c r="C284" s="28">
        <v>0</v>
      </c>
    </row>
    <row r="285" spans="1:3">
      <c r="A285" s="27" t="s">
        <v>97</v>
      </c>
      <c r="B285" s="27" t="s">
        <v>98</v>
      </c>
      <c r="C285" s="28" t="s">
        <v>17</v>
      </c>
    </row>
    <row r="286" spans="1:3">
      <c r="A286" s="27" t="s">
        <v>99</v>
      </c>
      <c r="B286" s="27" t="s">
        <v>100</v>
      </c>
      <c r="C286" s="28" t="s">
        <v>17</v>
      </c>
    </row>
    <row r="287" spans="1:3">
      <c r="A287" s="27" t="s">
        <v>101</v>
      </c>
      <c r="B287" s="27" t="s">
        <v>102</v>
      </c>
      <c r="C287" s="28">
        <v>0</v>
      </c>
    </row>
    <row r="288" spans="1:3">
      <c r="A288" s="27" t="s">
        <v>103</v>
      </c>
      <c r="B288" s="27" t="s">
        <v>104</v>
      </c>
      <c r="C288" s="28" t="s">
        <v>17</v>
      </c>
    </row>
    <row r="289" spans="1:3">
      <c r="A289" s="27" t="s">
        <v>105</v>
      </c>
      <c r="B289" s="27" t="s">
        <v>106</v>
      </c>
      <c r="C289" s="28" t="s">
        <v>17</v>
      </c>
    </row>
    <row r="290" spans="1:3">
      <c r="A290" s="27" t="s">
        <v>107</v>
      </c>
      <c r="B290" s="27" t="s">
        <v>108</v>
      </c>
      <c r="C290" s="28" t="s">
        <v>17</v>
      </c>
    </row>
    <row r="291" spans="1:3">
      <c r="A291" s="27" t="s">
        <v>109</v>
      </c>
      <c r="B291" s="27" t="s">
        <v>110</v>
      </c>
      <c r="C291" s="28" t="s">
        <v>17</v>
      </c>
    </row>
    <row r="292" spans="1:3">
      <c r="A292" s="27" t="s">
        <v>111</v>
      </c>
      <c r="B292" s="27" t="s">
        <v>112</v>
      </c>
      <c r="C292" s="28">
        <v>0</v>
      </c>
    </row>
    <row r="293" spans="1:3">
      <c r="A293" s="27" t="s">
        <v>113</v>
      </c>
      <c r="B293" s="27" t="s">
        <v>114</v>
      </c>
      <c r="C293" s="28" t="s">
        <v>17</v>
      </c>
    </row>
    <row r="294" spans="1:3">
      <c r="A294" s="27" t="s">
        <v>115</v>
      </c>
      <c r="B294" s="27" t="s">
        <v>116</v>
      </c>
      <c r="C294" s="28" t="s">
        <v>17</v>
      </c>
    </row>
    <row r="295" spans="1:3">
      <c r="A295" s="27" t="s">
        <v>117</v>
      </c>
      <c r="B295" s="27" t="s">
        <v>118</v>
      </c>
      <c r="C295" s="28">
        <v>0</v>
      </c>
    </row>
    <row r="296" spans="1:3">
      <c r="A296" s="27" t="s">
        <v>119</v>
      </c>
      <c r="B296" s="27" t="s">
        <v>120</v>
      </c>
      <c r="C296" s="28">
        <v>0</v>
      </c>
    </row>
    <row r="297" spans="1:3">
      <c r="A297" s="27" t="s">
        <v>121</v>
      </c>
      <c r="B297" s="27" t="s">
        <v>122</v>
      </c>
      <c r="C297" s="28" t="s">
        <v>17</v>
      </c>
    </row>
    <row r="298" spans="1:3">
      <c r="A298" s="27" t="s">
        <v>123</v>
      </c>
      <c r="B298" s="27" t="s">
        <v>124</v>
      </c>
      <c r="C298" s="28" t="s">
        <v>17</v>
      </c>
    </row>
    <row r="299" spans="1:3">
      <c r="A299" s="27" t="s">
        <v>125</v>
      </c>
      <c r="B299" s="27" t="s">
        <v>126</v>
      </c>
      <c r="C299" s="28">
        <v>6</v>
      </c>
    </row>
    <row r="300" spans="1:3">
      <c r="A300" s="27" t="s">
        <v>127</v>
      </c>
      <c r="B300" s="27" t="s">
        <v>128</v>
      </c>
      <c r="C300" s="28">
        <v>2</v>
      </c>
    </row>
    <row r="301" spans="1:3">
      <c r="A301" s="27" t="s">
        <v>129</v>
      </c>
      <c r="B301" s="27" t="s">
        <v>130</v>
      </c>
      <c r="C301" s="28" t="s">
        <v>17</v>
      </c>
    </row>
    <row r="302" spans="1:3">
      <c r="A302" s="27" t="s">
        <v>131</v>
      </c>
      <c r="B302" s="27" t="s">
        <v>132</v>
      </c>
      <c r="C302" s="28">
        <v>4</v>
      </c>
    </row>
    <row r="303" spans="1:3">
      <c r="A303" s="27" t="s">
        <v>133</v>
      </c>
      <c r="B303" s="27" t="s">
        <v>134</v>
      </c>
      <c r="C303" s="28" t="s">
        <v>17</v>
      </c>
    </row>
    <row r="304" spans="1:3">
      <c r="A304" s="27" t="s">
        <v>135</v>
      </c>
      <c r="B304" s="27" t="s">
        <v>136</v>
      </c>
      <c r="C304" s="28">
        <v>0</v>
      </c>
    </row>
    <row r="305" spans="1:3">
      <c r="A305" s="27" t="s">
        <v>137</v>
      </c>
      <c r="B305" s="27" t="s">
        <v>138</v>
      </c>
      <c r="C305" s="28" t="s">
        <v>17</v>
      </c>
    </row>
    <row r="306" spans="1:3">
      <c r="A306" s="27" t="s">
        <v>139</v>
      </c>
      <c r="B306" s="27" t="s">
        <v>140</v>
      </c>
      <c r="C306" s="28" t="s">
        <v>17</v>
      </c>
    </row>
    <row r="307" spans="1:3">
      <c r="A307" s="27" t="s">
        <v>141</v>
      </c>
      <c r="B307" s="27" t="s">
        <v>142</v>
      </c>
      <c r="C307" s="28">
        <v>0</v>
      </c>
    </row>
    <row r="308" spans="1:3">
      <c r="A308" s="27" t="s">
        <v>143</v>
      </c>
      <c r="B308" s="27" t="s">
        <v>144</v>
      </c>
      <c r="C308" s="28" t="s">
        <v>17</v>
      </c>
    </row>
    <row r="309" spans="1:3">
      <c r="A309" s="30" t="s">
        <v>145</v>
      </c>
      <c r="B309" s="27" t="s">
        <v>146</v>
      </c>
      <c r="C309" s="28" t="s">
        <v>17</v>
      </c>
    </row>
    <row r="310" spans="1:3">
      <c r="A310" s="30" t="s">
        <v>147</v>
      </c>
      <c r="B310" s="27" t="s">
        <v>148</v>
      </c>
      <c r="C310" s="28" t="s">
        <v>17</v>
      </c>
    </row>
    <row r="311" spans="1:3">
      <c r="A311" s="27" t="s">
        <v>149</v>
      </c>
      <c r="B311" s="27" t="s">
        <v>150</v>
      </c>
      <c r="C311" s="28" t="s">
        <v>17</v>
      </c>
    </row>
    <row r="312" spans="1:3">
      <c r="A312" s="27" t="s">
        <v>151</v>
      </c>
      <c r="B312" s="27" t="s">
        <v>152</v>
      </c>
      <c r="C312" s="28" t="s">
        <v>17</v>
      </c>
    </row>
    <row r="313" spans="1:3">
      <c r="A313" s="27" t="s">
        <v>153</v>
      </c>
      <c r="B313" s="27" t="s">
        <v>154</v>
      </c>
      <c r="C313" s="28" t="s">
        <v>17</v>
      </c>
    </row>
    <row r="314" spans="1:3">
      <c r="A314" s="27" t="s">
        <v>155</v>
      </c>
      <c r="B314" s="27" t="s">
        <v>156</v>
      </c>
      <c r="C314" s="28" t="s">
        <v>17</v>
      </c>
    </row>
    <row r="315" spans="1:3">
      <c r="A315" s="27" t="s">
        <v>157</v>
      </c>
      <c r="B315" s="27" t="s">
        <v>158</v>
      </c>
      <c r="C315" s="28" t="s">
        <v>17</v>
      </c>
    </row>
    <row r="316" spans="1:3">
      <c r="A316" s="27" t="s">
        <v>159</v>
      </c>
      <c r="B316" s="27" t="s">
        <v>160</v>
      </c>
      <c r="C316" s="28">
        <v>7</v>
      </c>
    </row>
    <row r="317" spans="1:3">
      <c r="A317" s="27" t="s">
        <v>161</v>
      </c>
      <c r="B317" s="27" t="s">
        <v>162</v>
      </c>
      <c r="C317" s="28" t="s">
        <v>17</v>
      </c>
    </row>
    <row r="318" spans="1:3">
      <c r="A318" s="27" t="s">
        <v>163</v>
      </c>
      <c r="B318" s="27" t="s">
        <v>164</v>
      </c>
      <c r="C318" s="28">
        <v>0</v>
      </c>
    </row>
    <row r="319" spans="1:3">
      <c r="A319" s="27" t="s">
        <v>165</v>
      </c>
      <c r="B319" s="27" t="s">
        <v>166</v>
      </c>
      <c r="C319" s="28" t="s">
        <v>17</v>
      </c>
    </row>
    <row r="320" spans="1:3">
      <c r="A320" s="27" t="s">
        <v>167</v>
      </c>
      <c r="B320" s="27" t="s">
        <v>168</v>
      </c>
      <c r="C320" s="28" t="s">
        <v>17</v>
      </c>
    </row>
    <row r="321" spans="1:3">
      <c r="A321" s="27" t="s">
        <v>169</v>
      </c>
      <c r="B321" s="27" t="s">
        <v>170</v>
      </c>
      <c r="C321" s="28" t="s">
        <v>17</v>
      </c>
    </row>
    <row r="322" spans="1:3">
      <c r="A322" s="27" t="s">
        <v>171</v>
      </c>
      <c r="B322" s="27" t="s">
        <v>172</v>
      </c>
      <c r="C322" s="28" t="s">
        <v>17</v>
      </c>
    </row>
    <row r="323" spans="1:3">
      <c r="A323" s="27" t="s">
        <v>173</v>
      </c>
      <c r="B323" s="27" t="s">
        <v>174</v>
      </c>
      <c r="C323" s="28" t="s">
        <v>17</v>
      </c>
    </row>
    <row r="324" spans="1:3">
      <c r="A324" s="27" t="s">
        <v>7</v>
      </c>
      <c r="B324" s="27" t="s">
        <v>5</v>
      </c>
      <c r="C324" s="28">
        <v>856</v>
      </c>
    </row>
    <row r="326" spans="1:3">
      <c r="A326" s="25" t="s">
        <v>7</v>
      </c>
      <c r="B326" s="25" t="s">
        <v>7</v>
      </c>
      <c r="C326" s="31"/>
    </row>
    <row r="327" spans="1:3">
      <c r="A327" s="27" t="s">
        <v>8</v>
      </c>
      <c r="B327" s="27" t="s">
        <v>9</v>
      </c>
      <c r="C327" s="28" t="s">
        <v>10</v>
      </c>
    </row>
    <row r="328" spans="1:3">
      <c r="A328" s="27" t="s">
        <v>11</v>
      </c>
      <c r="B328" s="27" t="s">
        <v>12</v>
      </c>
      <c r="C328" s="28" t="s">
        <v>17</v>
      </c>
    </row>
    <row r="329" spans="1:3">
      <c r="A329" s="27" t="s">
        <v>13</v>
      </c>
      <c r="B329" s="27" t="s">
        <v>14</v>
      </c>
      <c r="C329" s="28" t="s">
        <v>17</v>
      </c>
    </row>
    <row r="330" spans="1:3">
      <c r="A330" s="27" t="s">
        <v>15</v>
      </c>
      <c r="B330" s="27" t="s">
        <v>16</v>
      </c>
      <c r="C330" s="28">
        <v>0</v>
      </c>
    </row>
    <row r="331" spans="1:3">
      <c r="A331" s="27" t="s">
        <v>18</v>
      </c>
      <c r="B331" s="27" t="s">
        <v>19</v>
      </c>
      <c r="C331" s="28">
        <v>0</v>
      </c>
    </row>
    <row r="332" spans="1:3">
      <c r="A332" s="27" t="s">
        <v>20</v>
      </c>
      <c r="B332" s="27" t="s">
        <v>21</v>
      </c>
      <c r="C332" s="28" t="s">
        <v>17</v>
      </c>
    </row>
    <row r="333" spans="1:3">
      <c r="A333" s="27" t="s">
        <v>22</v>
      </c>
      <c r="B333" s="27" t="s">
        <v>23</v>
      </c>
      <c r="C333" s="28">
        <v>0</v>
      </c>
    </row>
    <row r="334" spans="1:3">
      <c r="A334" s="27" t="s">
        <v>24</v>
      </c>
      <c r="B334" s="27" t="s">
        <v>25</v>
      </c>
      <c r="C334" s="28" t="s">
        <v>17</v>
      </c>
    </row>
    <row r="335" spans="1:3">
      <c r="A335" s="27" t="s">
        <v>26</v>
      </c>
      <c r="B335" s="27" t="s">
        <v>27</v>
      </c>
      <c r="C335" s="28" t="s">
        <v>17</v>
      </c>
    </row>
    <row r="336" spans="1:3">
      <c r="A336" s="27" t="s">
        <v>28</v>
      </c>
      <c r="B336" s="27" t="s">
        <v>29</v>
      </c>
      <c r="C336" s="28">
        <v>0</v>
      </c>
    </row>
    <row r="337" spans="1:3">
      <c r="A337" s="27" t="s">
        <v>30</v>
      </c>
      <c r="B337" s="27" t="s">
        <v>31</v>
      </c>
      <c r="C337" s="28">
        <v>0</v>
      </c>
    </row>
    <row r="338" spans="1:3">
      <c r="A338" s="27" t="s">
        <v>32</v>
      </c>
      <c r="B338" s="27" t="s">
        <v>33</v>
      </c>
      <c r="C338" s="28">
        <v>0</v>
      </c>
    </row>
    <row r="339" spans="1:3">
      <c r="A339" s="27" t="s">
        <v>34</v>
      </c>
      <c r="B339" s="27" t="s">
        <v>35</v>
      </c>
      <c r="C339" s="28">
        <v>0</v>
      </c>
    </row>
    <row r="340" spans="1:3">
      <c r="A340" s="27" t="s">
        <v>36</v>
      </c>
      <c r="B340" s="27" t="s">
        <v>37</v>
      </c>
      <c r="C340" s="28">
        <v>0</v>
      </c>
    </row>
    <row r="341" spans="1:3">
      <c r="A341" s="27" t="s">
        <v>38</v>
      </c>
      <c r="B341" s="27" t="s">
        <v>39</v>
      </c>
      <c r="C341" s="28" t="s">
        <v>17</v>
      </c>
    </row>
    <row r="342" spans="1:3">
      <c r="A342" s="27" t="s">
        <v>40</v>
      </c>
      <c r="B342" s="27" t="s">
        <v>41</v>
      </c>
      <c r="C342" s="28">
        <v>0</v>
      </c>
    </row>
    <row r="343" spans="1:3">
      <c r="A343" s="27" t="s">
        <v>42</v>
      </c>
      <c r="B343" s="27" t="s">
        <v>43</v>
      </c>
      <c r="C343" s="28">
        <v>0</v>
      </c>
    </row>
    <row r="344" spans="1:3">
      <c r="A344" s="27" t="s">
        <v>44</v>
      </c>
      <c r="B344" s="27" t="s">
        <v>45</v>
      </c>
      <c r="C344" s="28">
        <v>0</v>
      </c>
    </row>
    <row r="345" spans="1:3">
      <c r="A345" s="27" t="s">
        <v>46</v>
      </c>
      <c r="B345" s="27" t="s">
        <v>47</v>
      </c>
      <c r="C345" s="28" t="s">
        <v>17</v>
      </c>
    </row>
    <row r="346" spans="1:3">
      <c r="A346" s="27" t="s">
        <v>48</v>
      </c>
      <c r="B346" s="27" t="s">
        <v>49</v>
      </c>
      <c r="C346" s="28" t="s">
        <v>17</v>
      </c>
    </row>
    <row r="347" spans="1:3">
      <c r="A347" s="27" t="s">
        <v>50</v>
      </c>
      <c r="B347" s="27" t="s">
        <v>51</v>
      </c>
      <c r="C347" s="28">
        <v>0</v>
      </c>
    </row>
    <row r="348" spans="1:3">
      <c r="A348" s="27" t="s">
        <v>52</v>
      </c>
      <c r="B348" s="27" t="s">
        <v>53</v>
      </c>
      <c r="C348" s="28">
        <v>0</v>
      </c>
    </row>
    <row r="349" spans="1:3">
      <c r="A349" s="27" t="s">
        <v>54</v>
      </c>
      <c r="B349" s="27" t="s">
        <v>55</v>
      </c>
      <c r="C349" s="28" t="s">
        <v>17</v>
      </c>
    </row>
    <row r="350" spans="1:3">
      <c r="A350" s="27" t="s">
        <v>56</v>
      </c>
      <c r="B350" s="27" t="s">
        <v>57</v>
      </c>
      <c r="C350" s="28" t="s">
        <v>17</v>
      </c>
    </row>
    <row r="351" spans="1:3">
      <c r="A351" s="27" t="s">
        <v>58</v>
      </c>
      <c r="B351" s="27" t="s">
        <v>59</v>
      </c>
      <c r="C351" s="28" t="s">
        <v>17</v>
      </c>
    </row>
    <row r="352" spans="1:3">
      <c r="A352" s="27" t="s">
        <v>60</v>
      </c>
      <c r="B352" s="27" t="s">
        <v>61</v>
      </c>
      <c r="C352" s="28">
        <v>110</v>
      </c>
    </row>
    <row r="353" spans="1:7">
      <c r="A353" s="27" t="s">
        <v>62</v>
      </c>
      <c r="B353" s="27" t="s">
        <v>63</v>
      </c>
      <c r="C353" s="28">
        <v>0</v>
      </c>
    </row>
    <row r="354" spans="1:7">
      <c r="A354" s="27" t="s">
        <v>64</v>
      </c>
      <c r="B354" s="27" t="s">
        <v>65</v>
      </c>
      <c r="C354" s="28">
        <v>72</v>
      </c>
    </row>
    <row r="355" spans="1:7">
      <c r="A355" s="27" t="s">
        <v>66</v>
      </c>
      <c r="B355" s="27" t="s">
        <v>67</v>
      </c>
      <c r="C355" s="28">
        <v>28</v>
      </c>
      <c r="D355" s="37"/>
      <c r="E355" s="37"/>
      <c r="F355" s="37"/>
      <c r="G355" s="37"/>
    </row>
    <row r="356" spans="1:7">
      <c r="A356" s="27" t="s">
        <v>68</v>
      </c>
      <c r="B356" s="27" t="s">
        <v>69</v>
      </c>
      <c r="C356" s="28">
        <v>0</v>
      </c>
    </row>
    <row r="357" spans="1:7">
      <c r="A357" s="27" t="s">
        <v>70</v>
      </c>
      <c r="B357" s="27" t="s">
        <v>71</v>
      </c>
      <c r="C357" s="28">
        <v>10</v>
      </c>
    </row>
    <row r="358" spans="1:7">
      <c r="A358" s="27" t="s">
        <v>72</v>
      </c>
      <c r="B358" s="27" t="s">
        <v>73</v>
      </c>
      <c r="C358" s="28" t="s">
        <v>17</v>
      </c>
    </row>
    <row r="359" spans="1:7">
      <c r="A359" s="27" t="s">
        <v>74</v>
      </c>
      <c r="B359" s="27" t="s">
        <v>75</v>
      </c>
      <c r="C359" s="28">
        <v>0</v>
      </c>
    </row>
    <row r="360" spans="1:7">
      <c r="A360" s="27" t="s">
        <v>76</v>
      </c>
      <c r="B360" s="27" t="s">
        <v>77</v>
      </c>
      <c r="C360" s="28" t="s">
        <v>17</v>
      </c>
    </row>
    <row r="361" spans="1:7">
      <c r="A361" s="27" t="s">
        <v>78</v>
      </c>
      <c r="B361" s="27" t="s">
        <v>79</v>
      </c>
      <c r="C361" s="28" t="s">
        <v>17</v>
      </c>
    </row>
    <row r="362" spans="1:7">
      <c r="A362" s="27" t="s">
        <v>80</v>
      </c>
      <c r="B362" s="27" t="s">
        <v>81</v>
      </c>
      <c r="C362" s="28" t="s">
        <v>17</v>
      </c>
    </row>
    <row r="363" spans="1:7">
      <c r="A363" s="27" t="s">
        <v>82</v>
      </c>
      <c r="B363" s="27" t="s">
        <v>83</v>
      </c>
      <c r="C363" s="28">
        <v>0</v>
      </c>
    </row>
    <row r="364" spans="1:7">
      <c r="A364" s="27" t="s">
        <v>84</v>
      </c>
      <c r="B364" s="27" t="s">
        <v>85</v>
      </c>
      <c r="C364" s="28" t="s">
        <v>17</v>
      </c>
    </row>
    <row r="365" spans="1:7">
      <c r="A365" s="27" t="s">
        <v>86</v>
      </c>
      <c r="B365" s="27" t="s">
        <v>87</v>
      </c>
      <c r="C365" s="28">
        <v>0</v>
      </c>
    </row>
    <row r="366" spans="1:7">
      <c r="A366" s="27" t="s">
        <v>89</v>
      </c>
      <c r="B366" s="27" t="s">
        <v>90</v>
      </c>
      <c r="C366" s="28">
        <v>0</v>
      </c>
    </row>
    <row r="367" spans="1:7">
      <c r="A367" s="27" t="s">
        <v>91</v>
      </c>
      <c r="B367" s="27" t="s">
        <v>92</v>
      </c>
      <c r="C367" s="28">
        <v>0</v>
      </c>
    </row>
    <row r="368" spans="1:7">
      <c r="A368" s="27" t="s">
        <v>93</v>
      </c>
      <c r="B368" s="27" t="s">
        <v>94</v>
      </c>
      <c r="C368" s="28">
        <v>0</v>
      </c>
    </row>
    <row r="369" spans="1:3">
      <c r="A369" s="27" t="s">
        <v>95</v>
      </c>
      <c r="B369" s="27" t="s">
        <v>96</v>
      </c>
      <c r="C369" s="28">
        <v>0</v>
      </c>
    </row>
    <row r="370" spans="1:3">
      <c r="A370" s="27" t="s">
        <v>97</v>
      </c>
      <c r="B370" s="27" t="s">
        <v>98</v>
      </c>
      <c r="C370" s="28">
        <v>0</v>
      </c>
    </row>
    <row r="371" spans="1:3">
      <c r="A371" s="27" t="s">
        <v>99</v>
      </c>
      <c r="B371" s="27" t="s">
        <v>100</v>
      </c>
      <c r="C371" s="28">
        <v>0</v>
      </c>
    </row>
    <row r="372" spans="1:3">
      <c r="A372" s="27" t="s">
        <v>101</v>
      </c>
      <c r="B372" s="27" t="s">
        <v>102</v>
      </c>
      <c r="C372" s="28" t="s">
        <v>17</v>
      </c>
    </row>
    <row r="373" spans="1:3">
      <c r="A373" s="27" t="s">
        <v>103</v>
      </c>
      <c r="B373" s="27" t="s">
        <v>104</v>
      </c>
      <c r="C373" s="28" t="s">
        <v>17</v>
      </c>
    </row>
    <row r="374" spans="1:3">
      <c r="A374" s="27" t="s">
        <v>105</v>
      </c>
      <c r="B374" s="27" t="s">
        <v>106</v>
      </c>
      <c r="C374" s="28" t="s">
        <v>10</v>
      </c>
    </row>
    <row r="375" spans="1:3">
      <c r="A375" s="27" t="s">
        <v>107</v>
      </c>
      <c r="B375" s="27" t="s">
        <v>108</v>
      </c>
      <c r="C375" s="28">
        <v>0</v>
      </c>
    </row>
    <row r="376" spans="1:3">
      <c r="A376" s="27" t="s">
        <v>109</v>
      </c>
      <c r="B376" s="27" t="s">
        <v>110</v>
      </c>
      <c r="C376" s="28" t="s">
        <v>17</v>
      </c>
    </row>
    <row r="377" spans="1:3">
      <c r="A377" s="27" t="s">
        <v>111</v>
      </c>
      <c r="B377" s="27" t="s">
        <v>112</v>
      </c>
      <c r="C377" s="28">
        <v>0</v>
      </c>
    </row>
    <row r="378" spans="1:3">
      <c r="A378" s="27" t="s">
        <v>113</v>
      </c>
      <c r="B378" s="27" t="s">
        <v>114</v>
      </c>
      <c r="C378" s="28" t="s">
        <v>17</v>
      </c>
    </row>
    <row r="379" spans="1:3">
      <c r="A379" s="27" t="s">
        <v>115</v>
      </c>
      <c r="B379" s="27" t="s">
        <v>116</v>
      </c>
      <c r="C379" s="28" t="s">
        <v>17</v>
      </c>
    </row>
    <row r="380" spans="1:3">
      <c r="A380" s="27" t="s">
        <v>117</v>
      </c>
      <c r="B380" s="27" t="s">
        <v>118</v>
      </c>
      <c r="C380" s="28" t="s">
        <v>17</v>
      </c>
    </row>
    <row r="381" spans="1:3">
      <c r="A381" s="27" t="s">
        <v>119</v>
      </c>
      <c r="B381" s="27" t="s">
        <v>120</v>
      </c>
      <c r="C381" s="28">
        <v>0</v>
      </c>
    </row>
    <row r="382" spans="1:3">
      <c r="A382" s="27" t="s">
        <v>121</v>
      </c>
      <c r="B382" s="27" t="s">
        <v>122</v>
      </c>
      <c r="C382" s="28" t="s">
        <v>17</v>
      </c>
    </row>
    <row r="383" spans="1:3">
      <c r="A383" s="27" t="s">
        <v>123</v>
      </c>
      <c r="B383" s="27" t="s">
        <v>124</v>
      </c>
      <c r="C383" s="28" t="s">
        <v>17</v>
      </c>
    </row>
    <row r="384" spans="1:3">
      <c r="A384" s="27" t="s">
        <v>125</v>
      </c>
      <c r="B384" s="27" t="s">
        <v>126</v>
      </c>
      <c r="C384" s="28">
        <v>3</v>
      </c>
    </row>
    <row r="385" spans="1:3">
      <c r="A385" s="27" t="s">
        <v>127</v>
      </c>
      <c r="B385" s="27" t="s">
        <v>128</v>
      </c>
      <c r="C385" s="28" t="s">
        <v>17</v>
      </c>
    </row>
    <row r="386" spans="1:3">
      <c r="A386" s="27" t="s">
        <v>129</v>
      </c>
      <c r="B386" s="27" t="s">
        <v>130</v>
      </c>
      <c r="C386" s="28" t="s">
        <v>17</v>
      </c>
    </row>
    <row r="387" spans="1:3">
      <c r="A387" s="27" t="s">
        <v>131</v>
      </c>
      <c r="B387" s="27" t="s">
        <v>132</v>
      </c>
      <c r="C387" s="28">
        <v>3</v>
      </c>
    </row>
    <row r="388" spans="1:3">
      <c r="A388" s="27" t="s">
        <v>133</v>
      </c>
      <c r="B388" s="27" t="s">
        <v>134</v>
      </c>
      <c r="C388" s="28">
        <v>0</v>
      </c>
    </row>
    <row r="389" spans="1:3">
      <c r="A389" s="27" t="s">
        <v>135</v>
      </c>
      <c r="B389" s="27" t="s">
        <v>136</v>
      </c>
      <c r="C389" s="28">
        <v>0</v>
      </c>
    </row>
    <row r="390" spans="1:3">
      <c r="A390" s="27" t="s">
        <v>137</v>
      </c>
      <c r="B390" s="27" t="s">
        <v>138</v>
      </c>
      <c r="C390" s="28">
        <v>0</v>
      </c>
    </row>
    <row r="391" spans="1:3">
      <c r="A391" s="27" t="s">
        <v>139</v>
      </c>
      <c r="B391" s="27" t="s">
        <v>140</v>
      </c>
      <c r="C391" s="28" t="s">
        <v>17</v>
      </c>
    </row>
    <row r="392" spans="1:3">
      <c r="A392" s="27" t="s">
        <v>141</v>
      </c>
      <c r="B392" s="27" t="s">
        <v>142</v>
      </c>
      <c r="C392" s="28">
        <v>0</v>
      </c>
    </row>
    <row r="393" spans="1:3">
      <c r="A393" s="27" t="s">
        <v>143</v>
      </c>
      <c r="B393" s="27" t="s">
        <v>144</v>
      </c>
      <c r="C393" s="28" t="s">
        <v>17</v>
      </c>
    </row>
    <row r="394" spans="1:3">
      <c r="A394" s="30" t="s">
        <v>145</v>
      </c>
      <c r="B394" s="27" t="s">
        <v>146</v>
      </c>
      <c r="C394" s="28" t="s">
        <v>17</v>
      </c>
    </row>
    <row r="395" spans="1:3">
      <c r="A395" s="30" t="s">
        <v>147</v>
      </c>
      <c r="B395" s="27" t="s">
        <v>148</v>
      </c>
      <c r="C395" s="28">
        <v>0</v>
      </c>
    </row>
    <row r="396" spans="1:3">
      <c r="A396" s="27" t="s">
        <v>149</v>
      </c>
      <c r="B396" s="27" t="s">
        <v>150</v>
      </c>
      <c r="C396" s="28" t="s">
        <v>17</v>
      </c>
    </row>
    <row r="397" spans="1:3">
      <c r="A397" s="27" t="s">
        <v>151</v>
      </c>
      <c r="B397" s="27" t="s">
        <v>152</v>
      </c>
      <c r="C397" s="28" t="s">
        <v>17</v>
      </c>
    </row>
    <row r="398" spans="1:3">
      <c r="A398" s="27" t="s">
        <v>153</v>
      </c>
      <c r="B398" s="27" t="s">
        <v>154</v>
      </c>
      <c r="C398" s="28" t="s">
        <v>17</v>
      </c>
    </row>
    <row r="399" spans="1:3">
      <c r="A399" s="27" t="s">
        <v>155</v>
      </c>
      <c r="B399" s="27" t="s">
        <v>156</v>
      </c>
      <c r="C399" s="28" t="s">
        <v>17</v>
      </c>
    </row>
    <row r="400" spans="1:3">
      <c r="A400" s="27" t="s">
        <v>157</v>
      </c>
      <c r="B400" s="27" t="s">
        <v>158</v>
      </c>
      <c r="C400" s="28" t="s">
        <v>17</v>
      </c>
    </row>
    <row r="401" spans="1:3">
      <c r="A401" s="27" t="s">
        <v>159</v>
      </c>
      <c r="B401" s="27" t="s">
        <v>160</v>
      </c>
      <c r="C401" s="28" t="s">
        <v>17</v>
      </c>
    </row>
    <row r="402" spans="1:3">
      <c r="A402" s="27" t="s">
        <v>161</v>
      </c>
      <c r="B402" s="27" t="s">
        <v>162</v>
      </c>
      <c r="C402" s="28" t="s">
        <v>17</v>
      </c>
    </row>
    <row r="403" spans="1:3">
      <c r="A403" s="27" t="s">
        <v>163</v>
      </c>
      <c r="B403" s="27" t="s">
        <v>164</v>
      </c>
      <c r="C403" s="28">
        <v>0</v>
      </c>
    </row>
    <row r="404" spans="1:3">
      <c r="A404" s="27" t="s">
        <v>165</v>
      </c>
      <c r="B404" s="27" t="s">
        <v>166</v>
      </c>
      <c r="C404" s="28">
        <v>0</v>
      </c>
    </row>
    <row r="405" spans="1:3">
      <c r="A405" s="27" t="s">
        <v>167</v>
      </c>
      <c r="B405" s="27" t="s">
        <v>168</v>
      </c>
      <c r="C405" s="28" t="s">
        <v>17</v>
      </c>
    </row>
    <row r="406" spans="1:3">
      <c r="A406" s="27" t="s">
        <v>169</v>
      </c>
      <c r="B406" s="27" t="s">
        <v>170</v>
      </c>
      <c r="C406" s="28">
        <v>0</v>
      </c>
    </row>
    <row r="407" spans="1:3">
      <c r="A407" s="27" t="s">
        <v>171</v>
      </c>
      <c r="B407" s="27" t="s">
        <v>172</v>
      </c>
      <c r="C407" s="28">
        <v>0</v>
      </c>
    </row>
    <row r="408" spans="1:3">
      <c r="A408" s="27" t="s">
        <v>173</v>
      </c>
      <c r="B408" s="27" t="s">
        <v>174</v>
      </c>
      <c r="C408" s="28" t="s">
        <v>17</v>
      </c>
    </row>
    <row r="409" spans="1:3" ht="15" thickBot="1">
      <c r="A409" s="27" t="s">
        <v>7</v>
      </c>
      <c r="B409" s="27" t="s">
        <v>5</v>
      </c>
      <c r="C409" s="28">
        <v>144</v>
      </c>
    </row>
    <row r="410" spans="1:3">
      <c r="A410" s="153"/>
      <c r="B410" s="153"/>
      <c r="C410" s="153"/>
    </row>
    <row r="411" spans="1:3">
      <c r="A411" s="151"/>
      <c r="B411" s="151"/>
      <c r="C411" s="151"/>
    </row>
    <row r="412" spans="1:3">
      <c r="A412" s="151"/>
      <c r="B412" s="151"/>
      <c r="C412" s="151"/>
    </row>
    <row r="413" spans="1:3">
      <c r="A413" s="151"/>
      <c r="B413" s="151"/>
      <c r="C413" s="151"/>
    </row>
    <row r="414" spans="1:3">
      <c r="A414" s="151"/>
      <c r="B414" s="151"/>
      <c r="C414" s="151"/>
    </row>
    <row r="415" spans="1:3">
      <c r="A415" s="151"/>
      <c r="B415" s="151"/>
      <c r="C415" s="151"/>
    </row>
    <row r="416" spans="1:3">
      <c r="A416" s="154"/>
      <c r="B416" s="154"/>
      <c r="C416" s="154"/>
    </row>
    <row r="417" spans="1:3">
      <c r="A417" s="151"/>
      <c r="B417" s="151"/>
      <c r="C417" s="151"/>
    </row>
    <row r="418" spans="1:3">
      <c r="A418" s="151"/>
      <c r="B418" s="151"/>
      <c r="C418" s="151"/>
    </row>
    <row r="419" spans="1:3">
      <c r="A419" s="151"/>
      <c r="B419" s="151"/>
      <c r="C419" s="151"/>
    </row>
    <row r="420" spans="1:3">
      <c r="A420" s="151"/>
      <c r="B420" s="151"/>
      <c r="C420" s="151"/>
    </row>
    <row r="421" spans="1:3">
      <c r="A421" s="151"/>
      <c r="B421" s="151"/>
      <c r="C421" s="151"/>
    </row>
    <row r="422" spans="1:3">
      <c r="A422" s="151"/>
      <c r="B422" s="151"/>
      <c r="C422" s="151"/>
    </row>
    <row r="423" spans="1:3">
      <c r="A423" s="152"/>
      <c r="B423" s="152"/>
      <c r="C423" s="152"/>
    </row>
    <row r="424" spans="1:3">
      <c r="A424" s="151"/>
      <c r="B424" s="151"/>
      <c r="C424" s="151"/>
    </row>
    <row r="425" spans="1:3">
      <c r="A425" s="151"/>
      <c r="B425" s="151"/>
      <c r="C425" s="151"/>
    </row>
    <row r="426" spans="1:3">
      <c r="A426" s="152"/>
      <c r="B426" s="152"/>
      <c r="C426" s="152"/>
    </row>
    <row r="427" spans="1:3">
      <c r="A427" s="151"/>
      <c r="B427" s="151"/>
      <c r="C427" s="151"/>
    </row>
    <row r="428" spans="1:3">
      <c r="A428" s="151"/>
      <c r="B428" s="151"/>
      <c r="C428" s="151"/>
    </row>
    <row r="429" spans="1:3">
      <c r="A429" s="151"/>
      <c r="B429" s="151"/>
      <c r="C429" s="151"/>
    </row>
    <row r="430" spans="1:3">
      <c r="A430" s="151"/>
      <c r="B430" s="151"/>
      <c r="C430" s="151"/>
    </row>
    <row r="431" spans="1:3">
      <c r="A431" s="32"/>
      <c r="B431" s="32"/>
      <c r="C431" s="32"/>
    </row>
    <row r="432" spans="1:3">
      <c r="A432" s="33"/>
      <c r="B432" s="33"/>
      <c r="C432" s="33"/>
    </row>
    <row r="433" spans="1:7">
      <c r="A433" s="32"/>
      <c r="B433" s="32"/>
      <c r="C433" s="32"/>
    </row>
    <row r="434" spans="1:7">
      <c r="A434" s="16"/>
    </row>
    <row r="435" spans="1:7">
      <c r="A435" s="16"/>
    </row>
    <row r="436" spans="1:7">
      <c r="A436" s="16"/>
    </row>
    <row r="437" spans="1:7">
      <c r="A437" s="16"/>
    </row>
    <row r="438" spans="1:7">
      <c r="A438" s="16"/>
    </row>
    <row r="439" spans="1:7">
      <c r="A439" s="16"/>
      <c r="D439" s="41"/>
      <c r="E439" s="41"/>
    </row>
    <row r="440" spans="1:7">
      <c r="A440" s="16"/>
      <c r="D440" s="42"/>
      <c r="E440" s="42"/>
    </row>
    <row r="441" spans="1:7">
      <c r="A441" s="16"/>
      <c r="D441" s="42"/>
      <c r="E441" s="42"/>
      <c r="F441" s="42"/>
      <c r="G441" s="42"/>
    </row>
    <row r="442" spans="1:7">
      <c r="A442" s="16"/>
      <c r="D442" s="42"/>
      <c r="E442" s="42"/>
    </row>
    <row r="443" spans="1:7">
      <c r="A443" s="16"/>
      <c r="D443" s="42"/>
      <c r="E443" s="42"/>
    </row>
    <row r="444" spans="1:7">
      <c r="A444" s="16"/>
      <c r="D444" s="42"/>
      <c r="E444" s="42"/>
    </row>
    <row r="445" spans="1:7">
      <c r="A445" s="16"/>
      <c r="D445" s="43"/>
      <c r="E445" s="43"/>
      <c r="F445" s="44"/>
      <c r="G445" s="44"/>
    </row>
    <row r="446" spans="1:7">
      <c r="A446" s="16"/>
      <c r="D446" s="42"/>
      <c r="E446" s="42"/>
    </row>
    <row r="447" spans="1:7">
      <c r="A447" s="16"/>
      <c r="D447" s="42"/>
      <c r="E447" s="42"/>
    </row>
    <row r="448" spans="1:7">
      <c r="A448" s="16"/>
      <c r="D448" s="42"/>
      <c r="E448" s="42"/>
    </row>
    <row r="449" spans="1:5">
      <c r="A449" s="16"/>
      <c r="D449" s="42"/>
      <c r="E449" s="42"/>
    </row>
    <row r="450" spans="1:5">
      <c r="A450" s="16"/>
      <c r="D450" s="42"/>
      <c r="E450" s="42"/>
    </row>
    <row r="451" spans="1:5">
      <c r="A451" s="16"/>
      <c r="D451" s="42"/>
      <c r="E451" s="42"/>
    </row>
    <row r="452" spans="1:5">
      <c r="A452" s="16"/>
      <c r="D452" s="45"/>
      <c r="E452" s="45"/>
    </row>
    <row r="453" spans="1:5">
      <c r="A453" s="16"/>
      <c r="D453" s="32"/>
      <c r="E453" s="32"/>
    </row>
    <row r="454" spans="1:5">
      <c r="A454" s="16"/>
      <c r="D454" s="32"/>
      <c r="E454" s="32"/>
    </row>
    <row r="455" spans="1:5">
      <c r="A455" s="16"/>
      <c r="D455" s="33"/>
      <c r="E455" s="33"/>
    </row>
    <row r="456" spans="1:5">
      <c r="A456" s="16"/>
      <c r="D456" s="32"/>
      <c r="E456" s="32"/>
    </row>
    <row r="457" spans="1:5">
      <c r="A457" s="16"/>
    </row>
    <row r="458" spans="1:5">
      <c r="A458" s="16"/>
    </row>
    <row r="459" spans="1:5">
      <c r="A459" s="16"/>
    </row>
    <row r="460" spans="1:5">
      <c r="A460" s="16"/>
    </row>
    <row r="461" spans="1:5">
      <c r="A461" s="16"/>
    </row>
    <row r="462" spans="1:5">
      <c r="A462" s="16"/>
    </row>
    <row r="463" spans="1:5">
      <c r="A463" s="16"/>
    </row>
    <row r="464" spans="1:5">
      <c r="A464" s="16"/>
    </row>
    <row r="465" spans="1:1">
      <c r="A465" s="16"/>
    </row>
    <row r="466" spans="1:1">
      <c r="A466" s="16"/>
    </row>
    <row r="467" spans="1:1">
      <c r="A467" s="16"/>
    </row>
    <row r="468" spans="1:1">
      <c r="A468" s="16"/>
    </row>
    <row r="469" spans="1:1">
      <c r="A469" s="16"/>
    </row>
    <row r="470" spans="1:1">
      <c r="A470" s="16"/>
    </row>
  </sheetData>
  <mergeCells count="21">
    <mergeCell ref="A421:C421"/>
    <mergeCell ref="A410:C410"/>
    <mergeCell ref="A411:C411"/>
    <mergeCell ref="A412:C412"/>
    <mergeCell ref="A413:C413"/>
    <mergeCell ref="A414:C414"/>
    <mergeCell ref="A415:C415"/>
    <mergeCell ref="A416:C416"/>
    <mergeCell ref="A417:C417"/>
    <mergeCell ref="A418:C418"/>
    <mergeCell ref="A419:C419"/>
    <mergeCell ref="A420:C420"/>
    <mergeCell ref="A428:C428"/>
    <mergeCell ref="A429:C429"/>
    <mergeCell ref="A430:C430"/>
    <mergeCell ref="A422:C422"/>
    <mergeCell ref="A423:C423"/>
    <mergeCell ref="A424:C424"/>
    <mergeCell ref="A425:C425"/>
    <mergeCell ref="A426:C426"/>
    <mergeCell ref="A427:C427"/>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8195" r:id="rId4">
          <objectPr defaultSize="0" r:id="rId5">
            <anchor moveWithCells="1">
              <from>
                <xdr:col>7</xdr:col>
                <xdr:colOff>95250</xdr:colOff>
                <xdr:row>10</xdr:row>
                <xdr:rowOff>171450</xdr:rowOff>
              </from>
              <to>
                <xdr:col>22</xdr:col>
                <xdr:colOff>184150</xdr:colOff>
                <xdr:row>40</xdr:row>
                <xdr:rowOff>107950</xdr:rowOff>
              </to>
            </anchor>
          </objectPr>
        </oleObject>
      </mc:Choice>
      <mc:Fallback>
        <oleObject progId="Word.Document.12" shapeId="8195"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9D0CC-4B03-41CF-9E9D-366E8E478DA7}">
  <dimension ref="B1:M17"/>
  <sheetViews>
    <sheetView topLeftCell="I2" workbookViewId="0">
      <selection activeCell="L18" sqref="L18"/>
    </sheetView>
  </sheetViews>
  <sheetFormatPr defaultRowHeight="14.5"/>
  <cols>
    <col min="3" max="3" width="25.54296875" customWidth="1"/>
    <col min="4" max="4" width="17.1796875" bestFit="1" customWidth="1"/>
    <col min="5" max="5" width="4.54296875" customWidth="1"/>
    <col min="6" max="6" width="28.54296875" bestFit="1" customWidth="1"/>
    <col min="11" max="11" width="31.453125" bestFit="1" customWidth="1"/>
    <col min="12" max="12" width="12.54296875" bestFit="1" customWidth="1"/>
    <col min="13" max="13" width="10" bestFit="1" customWidth="1"/>
  </cols>
  <sheetData>
    <row r="1" spans="2:13">
      <c r="B1" s="49"/>
      <c r="C1" s="49"/>
      <c r="D1" s="49"/>
      <c r="E1" s="49"/>
      <c r="F1" s="49"/>
    </row>
    <row r="2" spans="2:13">
      <c r="B2" s="51">
        <v>331</v>
      </c>
      <c r="C2" s="49" t="s">
        <v>214</v>
      </c>
      <c r="D2" s="49">
        <f>MECS_natural_gas_feedstock!C29</f>
        <v>44</v>
      </c>
      <c r="E2" s="49"/>
      <c r="F2" s="49" t="s">
        <v>194</v>
      </c>
      <c r="L2" t="s">
        <v>192</v>
      </c>
    </row>
    <row r="3" spans="2:13">
      <c r="B3" s="46" t="s">
        <v>245</v>
      </c>
      <c r="C3" t="s">
        <v>177</v>
      </c>
      <c r="D3">
        <v>160</v>
      </c>
      <c r="F3" t="s">
        <v>251</v>
      </c>
      <c r="K3" t="s">
        <v>188</v>
      </c>
      <c r="L3">
        <v>2018</v>
      </c>
      <c r="M3">
        <v>2014</v>
      </c>
    </row>
    <row r="4" spans="2:13">
      <c r="B4" s="50">
        <v>325199</v>
      </c>
      <c r="C4" s="49" t="s">
        <v>186</v>
      </c>
      <c r="D4" s="49">
        <v>196</v>
      </c>
      <c r="E4" s="49"/>
      <c r="F4" s="49" t="s">
        <v>195</v>
      </c>
      <c r="J4" t="s">
        <v>190</v>
      </c>
      <c r="K4">
        <v>30</v>
      </c>
      <c r="L4" s="3">
        <f>$D$4*1000000/K4/0.8</f>
        <v>8166666.666666666</v>
      </c>
      <c r="M4" s="3">
        <f>$E$17*1000000/K4/0.8</f>
        <v>4625000</v>
      </c>
    </row>
    <row r="5" spans="2:13">
      <c r="B5" s="47" t="s">
        <v>246</v>
      </c>
      <c r="C5" s="48" t="s">
        <v>185</v>
      </c>
      <c r="D5" s="48">
        <v>74</v>
      </c>
      <c r="E5" s="48"/>
      <c r="F5" s="48" t="s">
        <v>249</v>
      </c>
      <c r="J5" t="s">
        <v>189</v>
      </c>
      <c r="K5">
        <v>36</v>
      </c>
      <c r="L5" s="3">
        <f>$D$4*1000000/K5/0.8</f>
        <v>6805555.555555555</v>
      </c>
      <c r="M5" s="3">
        <f>$E$17*1000000/K5/0.8</f>
        <v>3854166.6666666665</v>
      </c>
    </row>
    <row r="6" spans="2:13">
      <c r="B6" s="47">
        <v>325211</v>
      </c>
      <c r="C6" s="48" t="s">
        <v>179</v>
      </c>
      <c r="D6" s="48">
        <v>40</v>
      </c>
      <c r="E6" s="48"/>
      <c r="F6" s="48" t="s">
        <v>249</v>
      </c>
      <c r="K6" t="s">
        <v>193</v>
      </c>
    </row>
    <row r="7" spans="2:13">
      <c r="B7" s="47" t="s">
        <v>247</v>
      </c>
      <c r="C7" s="48" t="s">
        <v>180</v>
      </c>
      <c r="D7" s="48">
        <v>420</v>
      </c>
      <c r="E7" s="48"/>
      <c r="F7" s="48" t="s">
        <v>249</v>
      </c>
    </row>
    <row r="8" spans="2:13">
      <c r="B8" s="47"/>
      <c r="C8" s="48" t="s">
        <v>182</v>
      </c>
      <c r="D8" s="48">
        <f>MECS_natural_gas_feedstock!C35-SUM(Syngas_vs_H2!D2:D7)</f>
        <v>24</v>
      </c>
      <c r="E8" s="48"/>
      <c r="F8" s="48" t="s">
        <v>249</v>
      </c>
    </row>
    <row r="9" spans="2:13">
      <c r="F9" s="48" t="s">
        <v>183</v>
      </c>
      <c r="G9" s="48">
        <f>D7+D5+D6+D8</f>
        <v>558</v>
      </c>
    </row>
    <row r="10" spans="2:13">
      <c r="F10" s="49" t="s">
        <v>187</v>
      </c>
      <c r="G10" s="49">
        <f>D4+D2</f>
        <v>240</v>
      </c>
    </row>
    <row r="11" spans="2:13">
      <c r="F11" t="s">
        <v>250</v>
      </c>
      <c r="G11">
        <f>D3</f>
        <v>160</v>
      </c>
    </row>
    <row r="17" spans="3:5">
      <c r="C17" s="2" t="s">
        <v>191</v>
      </c>
      <c r="D17" s="2"/>
      <c r="E17" s="2">
        <v>111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186E0-8038-44DA-B682-622DCAF9782B}">
  <dimension ref="C1:I26"/>
  <sheetViews>
    <sheetView topLeftCell="B2" workbookViewId="0">
      <selection activeCell="E6" sqref="E6"/>
    </sheetView>
  </sheetViews>
  <sheetFormatPr defaultRowHeight="14.5"/>
  <cols>
    <col min="3" max="3" width="22.7265625" customWidth="1"/>
    <col min="4" max="4" width="13.54296875" bestFit="1" customWidth="1"/>
    <col min="5" max="5" width="12.7265625" customWidth="1"/>
    <col min="7" max="7" width="23.54296875" bestFit="1" customWidth="1"/>
  </cols>
  <sheetData>
    <row r="1" spans="3:9">
      <c r="G1" t="s">
        <v>199</v>
      </c>
      <c r="H1">
        <f>35.45*2</f>
        <v>70.900000000000006</v>
      </c>
    </row>
    <row r="2" spans="3:9">
      <c r="G2" t="s">
        <v>200</v>
      </c>
      <c r="H2">
        <f>1.008*2</f>
        <v>2.016</v>
      </c>
    </row>
    <row r="3" spans="3:9">
      <c r="E3" s="2" t="s">
        <v>225</v>
      </c>
      <c r="G3" t="s">
        <v>203</v>
      </c>
      <c r="H3">
        <v>323.60000000000002</v>
      </c>
      <c r="I3" s="2" t="s">
        <v>204</v>
      </c>
    </row>
    <row r="4" spans="3:9">
      <c r="D4">
        <v>2019</v>
      </c>
      <c r="E4">
        <v>2018</v>
      </c>
      <c r="G4" t="s">
        <v>212</v>
      </c>
      <c r="H4" s="8">
        <v>142</v>
      </c>
      <c r="I4" t="s">
        <v>206</v>
      </c>
    </row>
    <row r="5" spans="3:9">
      <c r="C5" t="s">
        <v>196</v>
      </c>
      <c r="D5" s="6">
        <v>10000000</v>
      </c>
      <c r="E5" s="3">
        <f>D5*Macro!C15/Macro!C16</f>
        <v>9693286.5755219851</v>
      </c>
      <c r="G5" t="s">
        <v>209</v>
      </c>
      <c r="H5">
        <v>947.81700000000001</v>
      </c>
    </row>
    <row r="6" spans="3:9">
      <c r="C6" t="s">
        <v>197</v>
      </c>
      <c r="D6" s="5">
        <f>D5*10^6</f>
        <v>10000000000000</v>
      </c>
      <c r="E6" s="5">
        <f>E5*10^6</f>
        <v>9693286575521.9844</v>
      </c>
    </row>
    <row r="7" spans="3:9">
      <c r="C7" t="s">
        <v>198</v>
      </c>
      <c r="D7" s="5">
        <f>D6/$H$1</f>
        <v>141043723554.30182</v>
      </c>
      <c r="E7" s="5">
        <f>E6/$H$1</f>
        <v>136717723209.05478</v>
      </c>
    </row>
    <row r="8" spans="3:9">
      <c r="C8" t="s">
        <v>201</v>
      </c>
      <c r="D8" s="5">
        <f>D7</f>
        <v>141043723554.30182</v>
      </c>
      <c r="E8" s="5">
        <f>E7</f>
        <v>136717723209.05478</v>
      </c>
    </row>
    <row r="9" spans="3:9">
      <c r="C9" t="s">
        <v>202</v>
      </c>
      <c r="D9" s="5">
        <f>D8*$H$2</f>
        <v>284344146685.47247</v>
      </c>
      <c r="E9" s="5">
        <f>E8*$H$2</f>
        <v>275622929989.45441</v>
      </c>
    </row>
    <row r="10" spans="3:9">
      <c r="C10" t="s">
        <v>205</v>
      </c>
      <c r="D10" s="4">
        <f>D9/1000</f>
        <v>284344146.68547249</v>
      </c>
      <c r="E10" s="4">
        <f>E9/1000</f>
        <v>275622929.98945439</v>
      </c>
    </row>
    <row r="11" spans="3:9">
      <c r="C11" t="s">
        <v>252</v>
      </c>
      <c r="D11" s="4">
        <f>D10/1000000000</f>
        <v>0.28434414668547248</v>
      </c>
      <c r="E11" s="4">
        <f>E10/1000000000</f>
        <v>0.27562292998945437</v>
      </c>
    </row>
    <row r="12" spans="3:9">
      <c r="C12" t="s">
        <v>207</v>
      </c>
      <c r="D12" s="5">
        <f>D10*$H$4</f>
        <v>40376868829.337097</v>
      </c>
      <c r="E12" s="5">
        <f>E10*$H$4</f>
        <v>39138456058.502525</v>
      </c>
    </row>
    <row r="13" spans="3:9">
      <c r="C13" t="s">
        <v>210</v>
      </c>
      <c r="D13" s="5">
        <f>D12*$H$5</f>
        <v>38269882683215.797</v>
      </c>
      <c r="E13" s="5">
        <f>E12*$H$5</f>
        <v>37096094006001.688</v>
      </c>
    </row>
    <row r="14" spans="3:9">
      <c r="C14" t="s">
        <v>208</v>
      </c>
      <c r="D14" s="7">
        <f>D13/10^12*$D$25*(1-$D$26)</f>
        <v>30.902930266696753</v>
      </c>
      <c r="E14" s="7">
        <f>E13/10^12*$D$25*(1-$D$26)</f>
        <v>29.95509590984636</v>
      </c>
    </row>
    <row r="16" spans="3:9">
      <c r="C16" t="s">
        <v>211</v>
      </c>
    </row>
    <row r="23" spans="3:4">
      <c r="C23" t="s">
        <v>213</v>
      </c>
    </row>
    <row r="25" spans="3:4">
      <c r="C25" s="10" t="s">
        <v>218</v>
      </c>
      <c r="D25">
        <v>0.95</v>
      </c>
    </row>
    <row r="26" spans="3:4" ht="58">
      <c r="C26" s="11" t="s">
        <v>219</v>
      </c>
      <c r="D26">
        <v>0.15</v>
      </c>
    </row>
  </sheetData>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A10B9-50F6-4711-A05D-64CD54BD1229}">
  <dimension ref="B1:P35"/>
  <sheetViews>
    <sheetView topLeftCell="A24" zoomScaleNormal="100" workbookViewId="0">
      <selection activeCell="G39" sqref="G39"/>
    </sheetView>
  </sheetViews>
  <sheetFormatPr defaultRowHeight="14.5"/>
  <cols>
    <col min="2" max="2" width="30.1796875" customWidth="1"/>
    <col min="3" max="3" width="12.54296875" bestFit="1" customWidth="1"/>
    <col min="5" max="5" width="9.36328125" bestFit="1" customWidth="1"/>
    <col min="7" max="7" width="23.54296875" bestFit="1" customWidth="1"/>
    <col min="8" max="8" width="11.1796875" customWidth="1"/>
  </cols>
  <sheetData>
    <row r="1" spans="2:9">
      <c r="G1" t="s">
        <v>276</v>
      </c>
      <c r="H1">
        <f>12.011*2+1.008*6</f>
        <v>30.07</v>
      </c>
    </row>
    <row r="2" spans="2:9">
      <c r="G2" t="s">
        <v>200</v>
      </c>
      <c r="H2">
        <f>1.008*2</f>
        <v>2.016</v>
      </c>
    </row>
    <row r="3" spans="2:9">
      <c r="G3" t="s">
        <v>203</v>
      </c>
      <c r="H3">
        <v>323.60000000000002</v>
      </c>
      <c r="I3" s="2" t="s">
        <v>204</v>
      </c>
    </row>
    <row r="4" spans="2:9">
      <c r="G4" t="s">
        <v>212</v>
      </c>
      <c r="H4" s="8">
        <v>142</v>
      </c>
      <c r="I4" t="s">
        <v>206</v>
      </c>
    </row>
    <row r="5" spans="2:9">
      <c r="G5" t="s">
        <v>209</v>
      </c>
      <c r="H5">
        <v>947.81700000000001</v>
      </c>
    </row>
    <row r="6" spans="2:9">
      <c r="C6">
        <v>2018</v>
      </c>
      <c r="G6" t="s">
        <v>279</v>
      </c>
      <c r="H6">
        <v>2.7829999999999999</v>
      </c>
      <c r="I6" s="2" t="s">
        <v>204</v>
      </c>
    </row>
    <row r="7" spans="2:9">
      <c r="B7" t="s">
        <v>277</v>
      </c>
      <c r="C7" s="61">
        <v>1503.4</v>
      </c>
      <c r="G7" t="s">
        <v>283</v>
      </c>
      <c r="H7">
        <v>651.5</v>
      </c>
    </row>
    <row r="8" spans="2:9">
      <c r="B8" t="s">
        <v>278</v>
      </c>
      <c r="C8" s="62">
        <f>C7*10^6/$H$6</f>
        <v>540208408.19259799</v>
      </c>
      <c r="G8" t="s">
        <v>280</v>
      </c>
      <c r="H8">
        <v>6.2897999999999996</v>
      </c>
    </row>
    <row r="9" spans="2:9">
      <c r="B9" t="s">
        <v>281</v>
      </c>
      <c r="C9" s="62">
        <f>C8/$H$8</f>
        <v>85886420.584533378</v>
      </c>
    </row>
    <row r="10" spans="2:9">
      <c r="B10" t="s">
        <v>282</v>
      </c>
      <c r="C10" s="5">
        <f>C9*$H$7</f>
        <v>55955003010.823494</v>
      </c>
    </row>
    <row r="11" spans="2:9">
      <c r="B11" t="s">
        <v>284</v>
      </c>
      <c r="C11" s="5">
        <f>C10*10^3/$H$1</f>
        <v>1860824842395.1943</v>
      </c>
    </row>
    <row r="12" spans="2:9">
      <c r="B12" t="s">
        <v>201</v>
      </c>
      <c r="C12" s="5">
        <f>C11</f>
        <v>1860824842395.1943</v>
      </c>
    </row>
    <row r="13" spans="2:9">
      <c r="B13" t="s">
        <v>202</v>
      </c>
      <c r="C13" s="5">
        <f>C12*$H$2</f>
        <v>3751422882268.7119</v>
      </c>
    </row>
    <row r="14" spans="2:9">
      <c r="B14" t="s">
        <v>205</v>
      </c>
      <c r="C14" s="5">
        <f>C13/10^3</f>
        <v>3751422882.268712</v>
      </c>
    </row>
    <row r="15" spans="2:9">
      <c r="B15" t="s">
        <v>252</v>
      </c>
      <c r="C15" s="52">
        <f>C14/10^9</f>
        <v>3.7514228822687121</v>
      </c>
    </row>
    <row r="16" spans="2:9">
      <c r="B16" t="s">
        <v>207</v>
      </c>
      <c r="C16" s="5">
        <f>C14*$H$4</f>
        <v>532702049282.1571</v>
      </c>
    </row>
    <row r="17" spans="2:16">
      <c r="B17" t="s">
        <v>210</v>
      </c>
      <c r="C17" s="5">
        <f>C16*$H$5</f>
        <v>504904058244466.31</v>
      </c>
    </row>
    <row r="18" spans="2:16">
      <c r="B18" t="s">
        <v>208</v>
      </c>
      <c r="C18" s="60">
        <f>C17/10^12</f>
        <v>504.90405824446628</v>
      </c>
    </row>
    <row r="21" spans="2:16">
      <c r="C21" s="157" t="s">
        <v>326</v>
      </c>
      <c r="D21" s="159">
        <v>2018</v>
      </c>
      <c r="E21" s="160"/>
      <c r="F21" s="160"/>
      <c r="G21" s="160"/>
      <c r="H21" s="160"/>
      <c r="I21" s="161"/>
      <c r="K21" s="162" t="s">
        <v>334</v>
      </c>
      <c r="L21" s="76" t="s">
        <v>333</v>
      </c>
      <c r="M21" s="77" t="s">
        <v>7</v>
      </c>
      <c r="N21" s="77" t="s">
        <v>7</v>
      </c>
      <c r="O21" s="77" t="s">
        <v>7</v>
      </c>
      <c r="P21" s="78" t="s">
        <v>7</v>
      </c>
    </row>
    <row r="22" spans="2:16" ht="20">
      <c r="C22" s="158"/>
      <c r="D22" s="65" t="s">
        <v>335</v>
      </c>
      <c r="E22" s="65" t="s">
        <v>327</v>
      </c>
      <c r="F22" s="65" t="s">
        <v>329</v>
      </c>
      <c r="G22" s="65" t="s">
        <v>331</v>
      </c>
      <c r="H22" s="65" t="s">
        <v>330</v>
      </c>
      <c r="I22" s="65" t="s">
        <v>328</v>
      </c>
      <c r="K22" s="158"/>
      <c r="L22" s="76" t="s">
        <v>337</v>
      </c>
      <c r="M22" s="77" t="s">
        <v>7</v>
      </c>
      <c r="N22" s="77" t="s">
        <v>7</v>
      </c>
      <c r="O22" s="77" t="s">
        <v>7</v>
      </c>
      <c r="P22" s="78" t="s">
        <v>7</v>
      </c>
    </row>
    <row r="23" spans="2:16" ht="39">
      <c r="C23" s="66" t="s">
        <v>332</v>
      </c>
      <c r="D23" s="67" t="s">
        <v>7</v>
      </c>
      <c r="E23" s="67" t="s">
        <v>7</v>
      </c>
      <c r="F23" s="67" t="s">
        <v>7</v>
      </c>
      <c r="G23" s="67" t="s">
        <v>7</v>
      </c>
      <c r="H23" s="67" t="s">
        <v>7</v>
      </c>
      <c r="I23" s="67" t="s">
        <v>7</v>
      </c>
      <c r="K23" s="163" t="s">
        <v>7</v>
      </c>
      <c r="L23" s="164"/>
      <c r="M23" s="79" t="s">
        <v>7</v>
      </c>
      <c r="N23" s="79" t="s">
        <v>7</v>
      </c>
      <c r="O23" s="79" t="s">
        <v>7</v>
      </c>
      <c r="P23" s="80" t="s">
        <v>7</v>
      </c>
    </row>
    <row r="24" spans="2:16">
      <c r="C24" s="68" t="s">
        <v>7</v>
      </c>
      <c r="D24" s="68" t="s">
        <v>7</v>
      </c>
      <c r="E24" s="68" t="s">
        <v>7</v>
      </c>
      <c r="F24" s="68" t="s">
        <v>7</v>
      </c>
      <c r="G24" s="68" t="s">
        <v>7</v>
      </c>
      <c r="H24" s="68" t="s">
        <v>7</v>
      </c>
      <c r="I24" s="68" t="s">
        <v>7</v>
      </c>
      <c r="K24" s="81" t="s">
        <v>338</v>
      </c>
      <c r="L24" s="82" t="s">
        <v>7</v>
      </c>
      <c r="M24" s="82" t="s">
        <v>7</v>
      </c>
      <c r="N24" s="82" t="s">
        <v>7</v>
      </c>
      <c r="O24" s="82" t="s">
        <v>7</v>
      </c>
      <c r="P24" s="83" t="s">
        <v>339</v>
      </c>
    </row>
    <row r="25" spans="2:16">
      <c r="C25" s="69" t="s">
        <v>334</v>
      </c>
      <c r="D25" s="70">
        <v>33766</v>
      </c>
      <c r="E25" s="71">
        <v>63.587780607711899</v>
      </c>
      <c r="F25" s="71">
        <v>23.6173961973583</v>
      </c>
      <c r="G25" s="71">
        <v>8.0632885150743405</v>
      </c>
      <c r="H25" s="71">
        <v>4.1155304152105696</v>
      </c>
      <c r="I25" s="71">
        <v>0.61600426464490898</v>
      </c>
      <c r="K25" s="165" t="s">
        <v>7</v>
      </c>
      <c r="L25" s="164"/>
      <c r="M25" s="84" t="s">
        <v>7</v>
      </c>
      <c r="N25" s="84" t="s">
        <v>7</v>
      </c>
      <c r="O25" s="84" t="s">
        <v>7</v>
      </c>
      <c r="P25" s="85" t="s">
        <v>7</v>
      </c>
    </row>
    <row r="26" spans="2:16" ht="21">
      <c r="C26" s="72" t="s">
        <v>344</v>
      </c>
      <c r="D26" s="72" t="s">
        <v>7</v>
      </c>
      <c r="E26" s="90">
        <f>E25/100</f>
        <v>0.63587780607711897</v>
      </c>
      <c r="F26" s="90">
        <f t="shared" ref="F26:I26" si="0">F25/100</f>
        <v>0.23617396197358301</v>
      </c>
      <c r="G26" s="90">
        <f t="shared" si="0"/>
        <v>8.0632885150743405E-2</v>
      </c>
      <c r="H26" s="90">
        <f t="shared" si="0"/>
        <v>4.1155304152105693E-2</v>
      </c>
      <c r="I26" s="90">
        <f t="shared" si="0"/>
        <v>6.1600426464490897E-3</v>
      </c>
      <c r="K26" s="86" t="s">
        <v>340</v>
      </c>
      <c r="L26" s="86" t="s">
        <v>7</v>
      </c>
      <c r="M26" s="86" t="s">
        <v>7</v>
      </c>
      <c r="N26" s="86" t="s">
        <v>7</v>
      </c>
      <c r="O26" s="86" t="s">
        <v>7</v>
      </c>
      <c r="P26" s="87">
        <v>30112</v>
      </c>
    </row>
    <row r="27" spans="2:16" ht="31.5">
      <c r="C27" s="73" t="s">
        <v>336</v>
      </c>
      <c r="D27" s="74">
        <v>33766</v>
      </c>
      <c r="E27" s="75">
        <v>63.587780607711899</v>
      </c>
      <c r="F27" s="75">
        <v>23.6173961973583</v>
      </c>
      <c r="G27" s="75">
        <v>8.0632885150743405</v>
      </c>
      <c r="H27" s="75">
        <v>4.1155304152105696</v>
      </c>
      <c r="I27" s="75">
        <v>0.61600426464490898</v>
      </c>
      <c r="K27" s="86" t="s">
        <v>341</v>
      </c>
      <c r="L27" s="86" t="s">
        <v>7</v>
      </c>
      <c r="M27" s="86" t="s">
        <v>7</v>
      </c>
      <c r="N27" s="86" t="s">
        <v>7</v>
      </c>
      <c r="O27" s="86" t="s">
        <v>7</v>
      </c>
      <c r="P27" s="87">
        <v>40</v>
      </c>
    </row>
    <row r="28" spans="2:16" ht="18">
      <c r="D28" t="s">
        <v>256</v>
      </c>
      <c r="E28" t="s">
        <v>347</v>
      </c>
      <c r="F28" t="s">
        <v>348</v>
      </c>
      <c r="G28" t="s">
        <v>349</v>
      </c>
      <c r="H28" t="s">
        <v>350</v>
      </c>
      <c r="I28" t="s">
        <v>351</v>
      </c>
      <c r="K28" s="86" t="s">
        <v>342</v>
      </c>
      <c r="L28" s="86" t="s">
        <v>7</v>
      </c>
      <c r="M28" s="86" t="s">
        <v>7</v>
      </c>
      <c r="N28" s="86" t="s">
        <v>7</v>
      </c>
      <c r="O28" s="86" t="s">
        <v>7</v>
      </c>
      <c r="P28" s="87">
        <v>90</v>
      </c>
    </row>
    <row r="29" spans="2:16">
      <c r="B29" t="s">
        <v>345</v>
      </c>
      <c r="C29" t="s">
        <v>346</v>
      </c>
      <c r="D29" s="91">
        <f>P26</f>
        <v>30112</v>
      </c>
      <c r="E29" s="63">
        <f>$D29*E26</f>
        <v>19147.552496594206</v>
      </c>
      <c r="F29" s="63">
        <f t="shared" ref="F29:I29" si="1">$D29*F26</f>
        <v>7111.6703429485315</v>
      </c>
      <c r="G29" s="63">
        <f t="shared" si="1"/>
        <v>2428.0174376591854</v>
      </c>
      <c r="H29" s="63">
        <f t="shared" si="1"/>
        <v>1239.2685186282067</v>
      </c>
      <c r="I29" s="63">
        <f t="shared" si="1"/>
        <v>185.49120416987498</v>
      </c>
      <c r="K29" s="84" t="s">
        <v>7</v>
      </c>
      <c r="L29" s="84" t="s">
        <v>7</v>
      </c>
      <c r="M29" s="84" t="s">
        <v>7</v>
      </c>
      <c r="N29" s="84" t="s">
        <v>7</v>
      </c>
      <c r="O29" s="84" t="s">
        <v>7</v>
      </c>
      <c r="P29" s="79" t="s">
        <v>7</v>
      </c>
    </row>
    <row r="30" spans="2:16">
      <c r="K30" s="155" t="s">
        <v>343</v>
      </c>
      <c r="L30" s="156"/>
      <c r="M30" s="88" t="s">
        <v>7</v>
      </c>
      <c r="N30" s="88" t="s">
        <v>7</v>
      </c>
      <c r="O30" s="88" t="s">
        <v>7</v>
      </c>
      <c r="P30" s="89">
        <v>30242</v>
      </c>
    </row>
    <row r="31" spans="2:16">
      <c r="B31" t="s">
        <v>352</v>
      </c>
      <c r="E31" s="92">
        <v>7.6999999999999999E-2</v>
      </c>
      <c r="F31" s="92">
        <f>1.7/40</f>
        <v>4.2499999999999996E-2</v>
      </c>
      <c r="G31" s="92">
        <f>0.9/29.18</f>
        <v>3.0843043180260453E-2</v>
      </c>
    </row>
    <row r="33" spans="2:7">
      <c r="B33" t="s">
        <v>353</v>
      </c>
      <c r="E33" s="63">
        <f>E29*E31</f>
        <v>1474.3615422377538</v>
      </c>
      <c r="F33" s="63">
        <f t="shared" ref="F33:G33" si="2">F29*F31</f>
        <v>302.24598957531254</v>
      </c>
      <c r="G33" s="63">
        <f t="shared" si="2"/>
        <v>74.88744667214759</v>
      </c>
    </row>
    <row r="35" spans="2:7">
      <c r="B35" t="s">
        <v>354</v>
      </c>
      <c r="D35" s="93">
        <f>SUM(E33:G33)/1000</f>
        <v>1.8514949784852139</v>
      </c>
    </row>
  </sheetData>
  <mergeCells count="6">
    <mergeCell ref="K30:L30"/>
    <mergeCell ref="C21:C22"/>
    <mergeCell ref="D21:I21"/>
    <mergeCell ref="K21:K22"/>
    <mergeCell ref="K23:L23"/>
    <mergeCell ref="K25:L25"/>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3E369-862A-433D-89F1-01E8BB62F6BD}">
  <dimension ref="B1:I17"/>
  <sheetViews>
    <sheetView workbookViewId="0">
      <selection activeCell="H3" sqref="H3"/>
    </sheetView>
  </sheetViews>
  <sheetFormatPr defaultRowHeight="14.5"/>
  <cols>
    <col min="2" max="2" width="23.1796875" bestFit="1" customWidth="1"/>
    <col min="3" max="3" width="11.81640625" bestFit="1" customWidth="1"/>
    <col min="7" max="7" width="23.54296875" bestFit="1" customWidth="1"/>
  </cols>
  <sheetData>
    <row r="1" spans="2:9">
      <c r="G1" t="s">
        <v>285</v>
      </c>
      <c r="H1">
        <f>12.011*3+1.008*8</f>
        <v>44.097000000000001</v>
      </c>
    </row>
    <row r="2" spans="2:9">
      <c r="G2" t="s">
        <v>200</v>
      </c>
      <c r="H2">
        <f>1.008*2</f>
        <v>2.016</v>
      </c>
    </row>
    <row r="3" spans="2:9">
      <c r="G3" t="s">
        <v>203</v>
      </c>
      <c r="H3">
        <v>323.60000000000002</v>
      </c>
      <c r="I3" s="2" t="s">
        <v>204</v>
      </c>
    </row>
    <row r="4" spans="2:9">
      <c r="G4" t="s">
        <v>212</v>
      </c>
      <c r="H4" s="8">
        <v>142</v>
      </c>
      <c r="I4" s="44" t="s">
        <v>206</v>
      </c>
    </row>
    <row r="5" spans="2:9">
      <c r="G5" t="s">
        <v>209</v>
      </c>
      <c r="H5">
        <v>947.81700000000001</v>
      </c>
    </row>
    <row r="6" spans="2:9">
      <c r="C6">
        <v>2018</v>
      </c>
      <c r="G6" t="s">
        <v>295</v>
      </c>
      <c r="H6">
        <v>3.8410000000000002</v>
      </c>
      <c r="I6" s="2" t="s">
        <v>204</v>
      </c>
    </row>
    <row r="7" spans="2:9">
      <c r="B7" t="s">
        <v>288</v>
      </c>
      <c r="C7">
        <v>1503.4</v>
      </c>
      <c r="G7" t="s">
        <v>286</v>
      </c>
      <c r="H7">
        <v>50.4</v>
      </c>
      <c r="I7" s="2" t="s">
        <v>287</v>
      </c>
    </row>
    <row r="8" spans="2:9">
      <c r="B8" t="s">
        <v>289</v>
      </c>
      <c r="C8" s="5">
        <f>C7*10^12/$H$5</f>
        <v>1586171170173.1453</v>
      </c>
    </row>
    <row r="9" spans="2:9">
      <c r="B9" t="s">
        <v>290</v>
      </c>
      <c r="C9" s="5">
        <f>C8/$H$7</f>
        <v>31471650201.848122</v>
      </c>
    </row>
    <row r="10" spans="2:9">
      <c r="B10" t="s">
        <v>291</v>
      </c>
      <c r="C10" s="5">
        <f>C9*10^3/$H$1</f>
        <v>713691412156.11316</v>
      </c>
    </row>
    <row r="11" spans="2:9">
      <c r="B11" t="s">
        <v>201</v>
      </c>
      <c r="C11" s="5">
        <f>C10</f>
        <v>713691412156.11316</v>
      </c>
    </row>
    <row r="12" spans="2:9">
      <c r="B12" t="s">
        <v>202</v>
      </c>
      <c r="C12" s="5">
        <f>C11*$H$2</f>
        <v>1438801886906.7241</v>
      </c>
    </row>
    <row r="13" spans="2:9">
      <c r="B13" t="s">
        <v>205</v>
      </c>
      <c r="C13" s="5">
        <f>C12/10^3</f>
        <v>1438801886.9067242</v>
      </c>
    </row>
    <row r="14" spans="2:9">
      <c r="B14" t="s">
        <v>252</v>
      </c>
      <c r="C14" s="60">
        <f>C13/10^9</f>
        <v>1.4388018869067243</v>
      </c>
    </row>
    <row r="15" spans="2:9">
      <c r="B15" t="s">
        <v>207</v>
      </c>
      <c r="C15" s="5">
        <f>C13*$H$4</f>
        <v>204309867940.75485</v>
      </c>
    </row>
    <row r="16" spans="2:9">
      <c r="B16" t="s">
        <v>210</v>
      </c>
      <c r="C16" s="5">
        <f>C15*$H$5</f>
        <v>193648366102002.44</v>
      </c>
    </row>
    <row r="17" spans="2:3">
      <c r="B17" t="s">
        <v>208</v>
      </c>
      <c r="C17" s="60">
        <f>C16/10^12</f>
        <v>193.64836610200243</v>
      </c>
    </row>
  </sheetData>
  <hyperlinks>
    <hyperlink ref="I4" r:id="rId1" xr:uid="{692FB86E-858F-4EF3-AC5B-88887619BC2E}"/>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20735-0F55-470A-A65C-F56FA87CE4F1}">
  <dimension ref="B2:M47"/>
  <sheetViews>
    <sheetView topLeftCell="E1" workbookViewId="0">
      <selection activeCell="U2" sqref="U2"/>
    </sheetView>
  </sheetViews>
  <sheetFormatPr defaultRowHeight="14.5"/>
  <sheetData>
    <row r="2" spans="2:13">
      <c r="B2" t="s">
        <v>220</v>
      </c>
      <c r="L2" t="s">
        <v>220</v>
      </c>
    </row>
    <row r="3" spans="2:13">
      <c r="B3" t="s">
        <v>221</v>
      </c>
      <c r="L3" t="s">
        <v>381</v>
      </c>
    </row>
    <row r="5" spans="2:13">
      <c r="B5" t="s">
        <v>222</v>
      </c>
      <c r="C5" t="s">
        <v>223</v>
      </c>
      <c r="D5" t="s">
        <v>224</v>
      </c>
      <c r="L5" t="s">
        <v>222</v>
      </c>
      <c r="M5" t="s">
        <v>382</v>
      </c>
    </row>
    <row r="6" spans="2:13">
      <c r="M6" t="s">
        <v>383</v>
      </c>
    </row>
    <row r="7" spans="2:13">
      <c r="B7">
        <v>2010</v>
      </c>
      <c r="C7">
        <v>55.132800000000003</v>
      </c>
      <c r="D7">
        <v>55.26</v>
      </c>
    </row>
    <row r="8" spans="2:13">
      <c r="B8">
        <v>2011</v>
      </c>
      <c r="C8">
        <v>51.465699999999998</v>
      </c>
      <c r="D8">
        <v>51.527500000000003</v>
      </c>
      <c r="L8">
        <v>2010</v>
      </c>
      <c r="M8">
        <v>401.70299999999997</v>
      </c>
    </row>
    <row r="9" spans="2:13">
      <c r="B9">
        <v>2012</v>
      </c>
      <c r="C9">
        <v>50.905000000000001</v>
      </c>
      <c r="D9">
        <v>50.897500000000001</v>
      </c>
      <c r="L9">
        <v>2011</v>
      </c>
      <c r="M9">
        <v>388.78300000000002</v>
      </c>
    </row>
    <row r="10" spans="2:13">
      <c r="B10">
        <v>2013</v>
      </c>
      <c r="C10">
        <v>50.292400000000001</v>
      </c>
      <c r="D10">
        <v>50.25</v>
      </c>
      <c r="L10">
        <v>2012</v>
      </c>
      <c r="M10">
        <v>423.06799999999998</v>
      </c>
    </row>
    <row r="11" spans="2:13">
      <c r="B11">
        <v>2014</v>
      </c>
      <c r="C11">
        <v>48.352499999999999</v>
      </c>
      <c r="D11">
        <v>48.272500000000001</v>
      </c>
      <c r="L11">
        <v>2013</v>
      </c>
      <c r="M11">
        <v>435.06799999999998</v>
      </c>
    </row>
    <row r="12" spans="2:13">
      <c r="B12">
        <v>2015</v>
      </c>
      <c r="C12">
        <v>48.543599999999998</v>
      </c>
      <c r="D12">
        <v>48.475000000000001</v>
      </c>
      <c r="L12">
        <v>2014</v>
      </c>
      <c r="M12">
        <v>416.36500000000001</v>
      </c>
    </row>
    <row r="13" spans="2:13">
      <c r="B13">
        <v>2016</v>
      </c>
      <c r="C13">
        <v>47.556399999999996</v>
      </c>
      <c r="D13">
        <v>50.95</v>
      </c>
      <c r="L13">
        <v>2015</v>
      </c>
      <c r="M13">
        <v>406.428</v>
      </c>
    </row>
    <row r="14" spans="2:13">
      <c r="B14">
        <v>2017</v>
      </c>
      <c r="C14">
        <v>47.615200000000002</v>
      </c>
      <c r="D14">
        <v>51.407499999999999</v>
      </c>
      <c r="L14">
        <v>2016</v>
      </c>
      <c r="M14">
        <v>432.69799999999998</v>
      </c>
    </row>
    <row r="15" spans="2:13">
      <c r="B15">
        <v>2018</v>
      </c>
      <c r="C15">
        <v>44.972099999999998</v>
      </c>
      <c r="D15">
        <v>49.87</v>
      </c>
      <c r="L15">
        <v>2017</v>
      </c>
      <c r="M15">
        <v>408.02300000000002</v>
      </c>
    </row>
    <row r="16" spans="2:13">
      <c r="B16">
        <v>2019</v>
      </c>
      <c r="C16">
        <v>46.395099999999999</v>
      </c>
      <c r="D16">
        <v>46.682499999999997</v>
      </c>
      <c r="L16">
        <v>2018</v>
      </c>
      <c r="M16">
        <v>400.64299999999997</v>
      </c>
    </row>
    <row r="17" spans="2:13">
      <c r="B17">
        <v>2020</v>
      </c>
      <c r="C17">
        <v>49.343299999999999</v>
      </c>
      <c r="D17">
        <v>43.172499999999999</v>
      </c>
      <c r="L17">
        <v>2019</v>
      </c>
      <c r="M17">
        <v>400.33499999999998</v>
      </c>
    </row>
    <row r="18" spans="2:13">
      <c r="B18">
        <v>2021</v>
      </c>
      <c r="C18">
        <v>51.000300000000003</v>
      </c>
      <c r="D18">
        <v>45.122500000000002</v>
      </c>
      <c r="L18">
        <v>2020</v>
      </c>
      <c r="M18">
        <v>368.77300000000002</v>
      </c>
    </row>
    <row r="19" spans="2:13">
      <c r="B19">
        <v>2022</v>
      </c>
      <c r="C19">
        <v>53.7988</v>
      </c>
      <c r="D19">
        <v>47.61</v>
      </c>
      <c r="L19">
        <v>2021</v>
      </c>
      <c r="M19">
        <v>298.113</v>
      </c>
    </row>
    <row r="20" spans="2:13">
      <c r="B20">
        <v>2023</v>
      </c>
      <c r="C20">
        <v>54.111600000000003</v>
      </c>
      <c r="D20">
        <v>47.47</v>
      </c>
      <c r="L20">
        <v>2022</v>
      </c>
      <c r="M20">
        <v>291.50799999999998</v>
      </c>
    </row>
    <row r="21" spans="2:13">
      <c r="B21">
        <v>2024</v>
      </c>
      <c r="C21">
        <v>53.7136</v>
      </c>
      <c r="D21">
        <v>49.688200000000002</v>
      </c>
      <c r="L21">
        <v>2023</v>
      </c>
      <c r="M21">
        <v>374.29500000000002</v>
      </c>
    </row>
    <row r="22" spans="2:13">
      <c r="B22">
        <v>2025</v>
      </c>
      <c r="C22">
        <v>54.911700000000003</v>
      </c>
      <c r="D22">
        <v>52.13</v>
      </c>
    </row>
    <row r="23" spans="2:13">
      <c r="B23">
        <v>2026</v>
      </c>
      <c r="C23">
        <v>56.147300000000001</v>
      </c>
      <c r="D23">
        <v>52.812600000000003</v>
      </c>
    </row>
    <row r="24" spans="2:13">
      <c r="B24">
        <v>2027</v>
      </c>
      <c r="C24">
        <v>56.8675</v>
      </c>
      <c r="D24">
        <v>53.336399999999998</v>
      </c>
    </row>
    <row r="25" spans="2:13">
      <c r="B25">
        <v>2028</v>
      </c>
      <c r="C25">
        <v>57.306699999999999</v>
      </c>
      <c r="D25">
        <v>53.436700000000002</v>
      </c>
    </row>
    <row r="26" spans="2:13">
      <c r="B26">
        <v>2029</v>
      </c>
      <c r="C26">
        <v>57.4739</v>
      </c>
      <c r="D26">
        <v>53.401800000000001</v>
      </c>
    </row>
    <row r="27" spans="2:13">
      <c r="B27">
        <v>2030</v>
      </c>
      <c r="C27">
        <v>57.516300000000001</v>
      </c>
      <c r="D27">
        <v>53.127400000000002</v>
      </c>
    </row>
    <row r="28" spans="2:13">
      <c r="B28">
        <v>2031</v>
      </c>
      <c r="C28">
        <v>57.6327</v>
      </c>
      <c r="D28">
        <v>52.983800000000002</v>
      </c>
    </row>
    <row r="29" spans="2:13">
      <c r="B29">
        <v>2032</v>
      </c>
      <c r="C29">
        <v>57.8476</v>
      </c>
      <c r="D29">
        <v>53.247399999999999</v>
      </c>
    </row>
    <row r="30" spans="2:13">
      <c r="B30">
        <v>2033</v>
      </c>
      <c r="C30">
        <v>58.079599999999999</v>
      </c>
      <c r="D30">
        <v>53.511200000000002</v>
      </c>
    </row>
    <row r="31" spans="2:13">
      <c r="B31">
        <v>2034</v>
      </c>
      <c r="C31">
        <v>58.482500000000002</v>
      </c>
      <c r="D31">
        <v>53.694899999999997</v>
      </c>
    </row>
    <row r="32" spans="2:13">
      <c r="B32">
        <v>2035</v>
      </c>
      <c r="C32">
        <v>58.851999999999997</v>
      </c>
      <c r="D32">
        <v>53.692399999999999</v>
      </c>
    </row>
    <row r="33" spans="2:4">
      <c r="B33">
        <v>2036</v>
      </c>
      <c r="C33">
        <v>59.066000000000003</v>
      </c>
      <c r="D33">
        <v>53.760899999999999</v>
      </c>
    </row>
    <row r="34" spans="2:4">
      <c r="B34">
        <v>2037</v>
      </c>
      <c r="C34">
        <v>59.383299999999998</v>
      </c>
      <c r="D34">
        <v>54.038400000000003</v>
      </c>
    </row>
    <row r="35" spans="2:4">
      <c r="B35">
        <v>2038</v>
      </c>
      <c r="C35">
        <v>59.4328</v>
      </c>
      <c r="D35">
        <v>54.665799999999997</v>
      </c>
    </row>
    <row r="36" spans="2:4">
      <c r="B36">
        <v>2039</v>
      </c>
      <c r="C36">
        <v>59.7179</v>
      </c>
      <c r="D36">
        <v>55.427799999999998</v>
      </c>
    </row>
    <row r="37" spans="2:4">
      <c r="B37">
        <v>2040</v>
      </c>
      <c r="C37">
        <v>60.181399999999996</v>
      </c>
      <c r="D37">
        <v>55.867199999999997</v>
      </c>
    </row>
    <row r="38" spans="2:4">
      <c r="B38">
        <v>2041</v>
      </c>
      <c r="C38">
        <v>60.545699999999997</v>
      </c>
      <c r="D38">
        <v>56.367400000000004</v>
      </c>
    </row>
    <row r="39" spans="2:4">
      <c r="B39">
        <v>2042</v>
      </c>
      <c r="C39">
        <v>60.773499999999999</v>
      </c>
      <c r="D39">
        <v>56.593400000000003</v>
      </c>
    </row>
    <row r="40" spans="2:4">
      <c r="B40">
        <v>2043</v>
      </c>
      <c r="C40">
        <v>60.956899999999997</v>
      </c>
      <c r="D40">
        <v>57.9953</v>
      </c>
    </row>
    <row r="41" spans="2:4">
      <c r="B41">
        <v>2044</v>
      </c>
      <c r="C41">
        <v>61.076300000000003</v>
      </c>
      <c r="D41">
        <v>59.128599999999999</v>
      </c>
    </row>
    <row r="42" spans="2:4">
      <c r="B42">
        <v>2045</v>
      </c>
      <c r="C42">
        <v>60.964100000000002</v>
      </c>
      <c r="D42">
        <v>60.448</v>
      </c>
    </row>
    <row r="43" spans="2:4">
      <c r="B43">
        <v>2046</v>
      </c>
      <c r="C43">
        <v>61.164999999999999</v>
      </c>
      <c r="D43">
        <v>61.164900000000003</v>
      </c>
    </row>
    <row r="44" spans="2:4">
      <c r="B44">
        <v>2047</v>
      </c>
      <c r="C44">
        <v>61.487900000000003</v>
      </c>
      <c r="D44">
        <v>61.301099999999998</v>
      </c>
    </row>
    <row r="45" spans="2:4">
      <c r="B45">
        <v>2048</v>
      </c>
      <c r="C45">
        <v>61.390099999999997</v>
      </c>
      <c r="D45">
        <v>61.326599999999999</v>
      </c>
    </row>
    <row r="46" spans="2:4">
      <c r="B46">
        <v>2049</v>
      </c>
      <c r="C46">
        <v>61.481000000000002</v>
      </c>
      <c r="D46">
        <v>60.808900000000001</v>
      </c>
    </row>
    <row r="47" spans="2:4">
      <c r="B47">
        <v>2050</v>
      </c>
      <c r="C47">
        <v>62.171900000000001</v>
      </c>
      <c r="D47">
        <v>60.402799999999999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62EC5-2120-4F2F-8102-C923AA3AB33F}">
  <dimension ref="A1:I39"/>
  <sheetViews>
    <sheetView topLeftCell="A2" workbookViewId="0">
      <selection activeCell="B21" sqref="B21"/>
    </sheetView>
  </sheetViews>
  <sheetFormatPr defaultColWidth="17.81640625" defaultRowHeight="14.5"/>
  <cols>
    <col min="1" max="1" width="54.81640625" bestFit="1" customWidth="1"/>
    <col min="2" max="2" width="23.81640625" customWidth="1"/>
    <col min="3" max="3" width="25.453125" bestFit="1" customWidth="1"/>
    <col min="5" max="5" width="27.1796875" bestFit="1" customWidth="1"/>
    <col min="8" max="8" width="45.54296875" bestFit="1" customWidth="1"/>
  </cols>
  <sheetData>
    <row r="1" spans="1:9">
      <c r="A1" t="s">
        <v>264</v>
      </c>
      <c r="B1" t="s">
        <v>294</v>
      </c>
      <c r="C1" t="s">
        <v>255</v>
      </c>
    </row>
    <row r="2" spans="1:9">
      <c r="E2" s="53" t="s">
        <v>262</v>
      </c>
      <c r="F2" s="53"/>
      <c r="G2" s="53"/>
      <c r="H2" t="s">
        <v>296</v>
      </c>
      <c r="I2">
        <v>1036</v>
      </c>
    </row>
    <row r="3" spans="1:9">
      <c r="E3" s="53" t="s">
        <v>261</v>
      </c>
      <c r="F3" s="53"/>
      <c r="G3" s="53"/>
      <c r="H3" t="s">
        <v>212</v>
      </c>
      <c r="I3">
        <v>142</v>
      </c>
    </row>
    <row r="4" spans="1:9">
      <c r="A4" t="s">
        <v>253</v>
      </c>
      <c r="B4">
        <v>958</v>
      </c>
      <c r="E4" s="54">
        <v>160</v>
      </c>
      <c r="H4" t="s">
        <v>209</v>
      </c>
      <c r="I4">
        <v>947.81700000000001</v>
      </c>
    </row>
    <row r="5" spans="1:9">
      <c r="A5" t="s">
        <v>257</v>
      </c>
      <c r="B5">
        <v>196</v>
      </c>
    </row>
    <row r="6" spans="1:9">
      <c r="A6" t="s">
        <v>267</v>
      </c>
      <c r="B6">
        <v>44</v>
      </c>
    </row>
    <row r="7" spans="1:9">
      <c r="A7" t="s">
        <v>258</v>
      </c>
      <c r="B7">
        <f>B4-B5-B6</f>
        <v>718</v>
      </c>
      <c r="C7" s="60"/>
    </row>
    <row r="8" spans="1:9">
      <c r="A8" s="55" t="s">
        <v>259</v>
      </c>
      <c r="B8" s="56">
        <f>(B7*7.4 / 1.138)/1000</f>
        <v>4.6688927943760987</v>
      </c>
      <c r="C8" s="55"/>
      <c r="D8" s="55" t="s">
        <v>263</v>
      </c>
      <c r="E8" s="55"/>
      <c r="F8" s="55"/>
    </row>
    <row r="9" spans="1:9">
      <c r="A9" s="57" t="s">
        <v>259</v>
      </c>
      <c r="B9" s="58">
        <f>((B7 - 0.5*E4)*7.4 / 1.138)/1000</f>
        <v>4.1486818980667843</v>
      </c>
      <c r="C9" s="57"/>
      <c r="D9" s="57" t="s">
        <v>260</v>
      </c>
      <c r="E9" s="57"/>
      <c r="F9" s="57"/>
    </row>
    <row r="10" spans="1:9">
      <c r="B10" s="52"/>
    </row>
    <row r="11" spans="1:9">
      <c r="A11" t="s">
        <v>266</v>
      </c>
      <c r="B11" s="52"/>
    </row>
    <row r="12" spans="1:9">
      <c r="B12" s="3"/>
      <c r="C12" s="52"/>
    </row>
    <row r="13" spans="1:9">
      <c r="B13" s="3"/>
      <c r="C13" s="52"/>
    </row>
    <row r="14" spans="1:9">
      <c r="A14" t="s">
        <v>265</v>
      </c>
      <c r="B14" t="s">
        <v>294</v>
      </c>
      <c r="C14" t="s">
        <v>255</v>
      </c>
    </row>
    <row r="15" spans="1:9">
      <c r="E15" s="53" t="s">
        <v>262</v>
      </c>
    </row>
    <row r="16" spans="1:9">
      <c r="E16" s="53" t="s">
        <v>261</v>
      </c>
    </row>
    <row r="17" spans="1:6">
      <c r="A17" t="s">
        <v>292</v>
      </c>
      <c r="B17">
        <v>1106</v>
      </c>
      <c r="E17" s="54">
        <f>E4*1.12</f>
        <v>179.20000000000002</v>
      </c>
    </row>
    <row r="18" spans="1:6">
      <c r="A18" t="s">
        <v>257</v>
      </c>
      <c r="B18">
        <f>B5+52</f>
        <v>248</v>
      </c>
    </row>
    <row r="19" spans="1:6">
      <c r="A19" t="s">
        <v>267</v>
      </c>
      <c r="B19">
        <f>B6*0.955</f>
        <v>42.019999999999996</v>
      </c>
    </row>
    <row r="20" spans="1:6">
      <c r="A20" t="s">
        <v>258</v>
      </c>
      <c r="B20">
        <f>B17-B18</f>
        <v>858</v>
      </c>
    </row>
    <row r="21" spans="1:6">
      <c r="A21" s="55" t="s">
        <v>259</v>
      </c>
      <c r="B21" s="56">
        <f>(B20*7.4 / 1.138)/1000</f>
        <v>5.5792618629174004</v>
      </c>
      <c r="C21" s="55"/>
      <c r="D21" s="55" t="s">
        <v>263</v>
      </c>
      <c r="E21" s="55"/>
      <c r="F21" s="55"/>
    </row>
    <row r="22" spans="1:6">
      <c r="A22" s="57" t="s">
        <v>259</v>
      </c>
      <c r="B22" s="58">
        <f>((B20 - 0.5*E17)*7.4 / 1.138)/1000</f>
        <v>4.9966256590509666</v>
      </c>
      <c r="C22" s="57"/>
      <c r="D22" s="57" t="s">
        <v>260</v>
      </c>
      <c r="E22" s="57"/>
      <c r="F22" s="57"/>
    </row>
    <row r="23" spans="1:6">
      <c r="B23" s="52"/>
    </row>
    <row r="24" spans="1:6">
      <c r="A24" s="2"/>
      <c r="B24" s="2" t="s">
        <v>269</v>
      </c>
      <c r="C24" s="2" t="s">
        <v>271</v>
      </c>
    </row>
    <row r="25" spans="1:6">
      <c r="A25" s="2"/>
      <c r="B25" s="2" t="s">
        <v>270</v>
      </c>
      <c r="C25" s="2" t="s">
        <v>268</v>
      </c>
    </row>
    <row r="26" spans="1:6">
      <c r="A26" s="2"/>
      <c r="B26" s="2" t="s">
        <v>275</v>
      </c>
      <c r="C26" s="2"/>
    </row>
    <row r="27" spans="1:6">
      <c r="A27" s="2">
        <v>2018</v>
      </c>
      <c r="B27" s="2">
        <v>15.9</v>
      </c>
      <c r="C27" s="59">
        <f>B27*(1/17.031)*(3/2)*(2.016)</f>
        <v>2.8231812577065356</v>
      </c>
    </row>
    <row r="28" spans="1:6">
      <c r="A28" s="2">
        <v>2022</v>
      </c>
      <c r="B28" s="2">
        <v>15.8</v>
      </c>
      <c r="C28" s="59">
        <f>B28*(1/17.031)*(3/2)*(2.016)</f>
        <v>2.805425400739828</v>
      </c>
    </row>
    <row r="29" spans="1:6">
      <c r="A29" s="2"/>
      <c r="B29" s="2"/>
      <c r="C29" s="59"/>
      <c r="D29" s="59"/>
    </row>
    <row r="30" spans="1:6">
      <c r="B30" t="s">
        <v>272</v>
      </c>
      <c r="C30" t="s">
        <v>274</v>
      </c>
    </row>
    <row r="31" spans="1:6">
      <c r="B31" t="s">
        <v>273</v>
      </c>
      <c r="C31" t="s">
        <v>268</v>
      </c>
      <c r="D31" t="s">
        <v>294</v>
      </c>
    </row>
    <row r="32" spans="1:6">
      <c r="A32">
        <v>2018</v>
      </c>
      <c r="B32">
        <v>194844</v>
      </c>
      <c r="C32" s="8">
        <f>B32*1038*7.4/(1.138*1000000000)</f>
        <v>1.3151456351493851</v>
      </c>
      <c r="D32" s="63">
        <f>B32*1036/1000000</f>
        <v>201.858384</v>
      </c>
    </row>
    <row r="33" spans="1:4">
      <c r="A33">
        <v>2022</v>
      </c>
      <c r="B33">
        <v>171072</v>
      </c>
      <c r="C33" s="8">
        <f>B33*1038*7.4/(1.138*1000000000)</f>
        <v>1.1546909019332163</v>
      </c>
      <c r="D33" s="63">
        <f>B33*1036/1000000</f>
        <v>177.230592</v>
      </c>
    </row>
    <row r="37" spans="1:4">
      <c r="A37" t="s">
        <v>293</v>
      </c>
    </row>
    <row r="38" spans="1:4">
      <c r="A38">
        <v>2018</v>
      </c>
      <c r="C38" s="60">
        <f>C32+B8</f>
        <v>5.9840384295254836</v>
      </c>
      <c r="D38" s="63">
        <f>D32+B7</f>
        <v>919.858384</v>
      </c>
    </row>
    <row r="39" spans="1:4">
      <c r="A39">
        <v>2022</v>
      </c>
      <c r="C39" s="60">
        <f>C33+B21</f>
        <v>6.733952764850617</v>
      </c>
      <c r="D39" s="63">
        <f>D33+B20</f>
        <v>1035.2305919999999</v>
      </c>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A7744-2629-443C-88E6-2547E26020E0}">
  <dimension ref="A1:I17"/>
  <sheetViews>
    <sheetView workbookViewId="0">
      <selection activeCell="A4" sqref="A4"/>
    </sheetView>
  </sheetViews>
  <sheetFormatPr defaultRowHeight="14.5"/>
  <cols>
    <col min="1" max="1" width="42" customWidth="1"/>
    <col min="2" max="2" width="27.26953125" customWidth="1"/>
    <col min="3" max="3" width="16.1796875" bestFit="1" customWidth="1"/>
    <col min="4" max="4" width="13.90625" customWidth="1"/>
    <col min="6" max="6" width="24.26953125" style="124" customWidth="1"/>
    <col min="7" max="7" width="19" customWidth="1"/>
    <col min="8" max="8" width="13.26953125" customWidth="1"/>
    <col min="9" max="9" width="11.36328125" customWidth="1"/>
  </cols>
  <sheetData>
    <row r="1" spans="1:9" ht="29">
      <c r="A1" s="53">
        <v>2018</v>
      </c>
      <c r="B1" s="53" t="s">
        <v>362</v>
      </c>
      <c r="C1" s="53" t="s">
        <v>255</v>
      </c>
      <c r="D1" s="53" t="s">
        <v>359</v>
      </c>
      <c r="F1" s="145" t="s">
        <v>492</v>
      </c>
      <c r="G1" s="142" t="s">
        <v>362</v>
      </c>
      <c r="H1" s="142" t="s">
        <v>255</v>
      </c>
      <c r="I1" s="142" t="s">
        <v>359</v>
      </c>
    </row>
    <row r="2" spans="1:9">
      <c r="A2" s="2" t="s">
        <v>355</v>
      </c>
      <c r="C2" s="100">
        <f>SUM(C3:C4)</f>
        <v>5.9840384295254836</v>
      </c>
      <c r="D2" s="100">
        <f>SUM(D3:D4)</f>
        <v>806.5586197235923</v>
      </c>
      <c r="F2" s="127" t="s">
        <v>493</v>
      </c>
      <c r="G2" s="3">
        <f>1000000*('MECS feedstock'!F183-'MECS feedstock'!F138)</f>
        <v>4000000</v>
      </c>
      <c r="H2" s="64">
        <f>(G2*7.4 / 1.138)/1000000000</f>
        <v>2.6010544815465733E-2</v>
      </c>
      <c r="I2" s="144">
        <f>H2*134785000/1000000</f>
        <v>3.5058312829525491</v>
      </c>
    </row>
    <row r="3" spans="1:9" s="107" customFormat="1" ht="35.5" customHeight="1">
      <c r="A3" s="106" t="s">
        <v>514</v>
      </c>
      <c r="B3" s="108">
        <f>'For Katie'!B7*1000000</f>
        <v>718000000</v>
      </c>
      <c r="C3" s="109">
        <f>(B3*7.4 / 1.138)/1000000000</f>
        <v>4.6688927943760987</v>
      </c>
      <c r="D3" s="114">
        <f>C3*134785000/1000000</f>
        <v>629.29671528998244</v>
      </c>
      <c r="F3" s="146" t="s">
        <v>494</v>
      </c>
      <c r="G3" s="147">
        <f>1000000*('MECS feedstock'!F268-'MECS feedstock'!F243)</f>
        <v>90000000</v>
      </c>
      <c r="H3" s="64">
        <f t="shared" ref="H3:H5" si="0">(G3*7.4 / 1.138)/1000000000</f>
        <v>0.58523725834797891</v>
      </c>
      <c r="I3" s="144">
        <f t="shared" ref="I3:I5" si="1">H3*134785000/1000000</f>
        <v>78.881203866432344</v>
      </c>
    </row>
    <row r="4" spans="1:9">
      <c r="A4" s="10" t="s">
        <v>254</v>
      </c>
      <c r="B4" s="3">
        <v>202248072</v>
      </c>
      <c r="C4" s="52">
        <f>(B4*7.4 / 1.138)/1000000000</f>
        <v>1.3151456351493853</v>
      </c>
      <c r="D4" s="63">
        <f t="shared" ref="D4:D17" si="2">C4*134785000/1000000</f>
        <v>177.26190443360991</v>
      </c>
      <c r="F4" s="127" t="s">
        <v>495</v>
      </c>
      <c r="G4" s="3">
        <f>1000000*('MECS feedstock'!F353-'MECS feedstock'!F328-'MECS feedstock'!F308)</f>
        <v>590000000</v>
      </c>
      <c r="H4" s="64">
        <f t="shared" si="0"/>
        <v>3.8365553602811957</v>
      </c>
      <c r="I4" s="144">
        <f t="shared" si="1"/>
        <v>517.11011423550099</v>
      </c>
    </row>
    <row r="5" spans="1:9">
      <c r="A5" s="10"/>
      <c r="B5" s="3"/>
      <c r="C5" s="52"/>
      <c r="D5" s="63"/>
      <c r="F5" s="127" t="s">
        <v>496</v>
      </c>
      <c r="G5" s="3">
        <f>1000000*('MECS feedstock'!F438)</f>
        <v>36000000</v>
      </c>
      <c r="H5" s="64">
        <f t="shared" si="0"/>
        <v>0.23409490333919158</v>
      </c>
      <c r="I5" s="144">
        <f t="shared" si="1"/>
        <v>31.552481546572938</v>
      </c>
    </row>
    <row r="6" spans="1:9">
      <c r="A6" s="2" t="s">
        <v>360</v>
      </c>
      <c r="C6" s="100">
        <f>SUM(C7:C9)</f>
        <v>3.5659197953813928</v>
      </c>
      <c r="D6" s="101">
        <f t="shared" si="2"/>
        <v>480.63249962048104</v>
      </c>
      <c r="F6" s="124" t="s">
        <v>497</v>
      </c>
      <c r="G6" s="3">
        <f>SUM(G2:G5)</f>
        <v>720000000</v>
      </c>
      <c r="H6" s="3">
        <f t="shared" ref="H6:I6" si="3">SUM(H2:H5)</f>
        <v>4.6818980667838321</v>
      </c>
      <c r="I6" s="3">
        <f t="shared" si="3"/>
        <v>631.04963093145886</v>
      </c>
    </row>
    <row r="7" spans="1:9">
      <c r="A7" s="10" t="s">
        <v>356</v>
      </c>
      <c r="C7" s="52">
        <f>'Chlor-alkali_H2'!E11</f>
        <v>0.27562292998945437</v>
      </c>
      <c r="D7" s="63">
        <f t="shared" si="2"/>
        <v>37.149836618628605</v>
      </c>
    </row>
    <row r="8" spans="1:9">
      <c r="A8" s="10" t="s">
        <v>322</v>
      </c>
      <c r="C8" s="52">
        <f>PDH_H2!C14</f>
        <v>1.4388018869067243</v>
      </c>
      <c r="D8" s="63">
        <f t="shared" si="2"/>
        <v>193.92891232672284</v>
      </c>
    </row>
    <row r="9" spans="1:9">
      <c r="A9" s="10" t="s">
        <v>357</v>
      </c>
      <c r="C9" s="52">
        <f>Cracker_H2!D35</f>
        <v>1.8514949784852139</v>
      </c>
      <c r="D9" s="63">
        <f t="shared" si="2"/>
        <v>249.55375067512955</v>
      </c>
    </row>
    <row r="10" spans="1:9">
      <c r="A10" s="10"/>
      <c r="C10" s="52"/>
      <c r="D10" s="63"/>
    </row>
    <row r="11" spans="1:9" s="105" customFormat="1" ht="27.5" customHeight="1">
      <c r="A11" s="102" t="s">
        <v>361</v>
      </c>
      <c r="B11" s="103"/>
      <c r="C11" s="104">
        <f>C6+C2</f>
        <v>9.5499582249068773</v>
      </c>
      <c r="D11" s="110">
        <f>D6+D2</f>
        <v>1287.1911193440733</v>
      </c>
      <c r="F11" s="127"/>
    </row>
    <row r="12" spans="1:9">
      <c r="A12" s="10"/>
      <c r="C12" s="52"/>
      <c r="D12" s="63"/>
    </row>
    <row r="13" spans="1:9" s="9" customFormat="1" ht="30" customHeight="1">
      <c r="A13" s="96" t="s">
        <v>325</v>
      </c>
      <c r="B13" s="94"/>
      <c r="C13" s="95">
        <f>SUM(C3:C9)</f>
        <v>13.115878020288269</v>
      </c>
      <c r="D13" s="111">
        <f t="shared" si="2"/>
        <v>1767.8236189645543</v>
      </c>
      <c r="F13" s="143"/>
    </row>
    <row r="14" spans="1:9">
      <c r="A14" s="115"/>
      <c r="B14" s="115"/>
      <c r="C14" s="115"/>
      <c r="D14" s="116"/>
    </row>
    <row r="15" spans="1:9">
      <c r="A15" s="10" t="s">
        <v>323</v>
      </c>
      <c r="B15" s="3">
        <f>MECS_natural_gas_feedstock!C20*1000000</f>
        <v>196000000</v>
      </c>
      <c r="C15" s="64">
        <f>(B15*7.4 / 1.138)/1000000000</f>
        <v>1.2745166959578209</v>
      </c>
      <c r="D15" s="112">
        <f t="shared" si="2"/>
        <v>171.78573286467488</v>
      </c>
    </row>
    <row r="16" spans="1:9">
      <c r="A16" s="10" t="s">
        <v>324</v>
      </c>
      <c r="B16" s="3">
        <f>MECS_natural_gas_feedstock!C29*1000000</f>
        <v>44000000</v>
      </c>
      <c r="C16" s="64">
        <f>(B16*7.4 / 1.138)/1000000000</f>
        <v>0.28611599297012308</v>
      </c>
      <c r="D16" s="112">
        <f t="shared" si="2"/>
        <v>38.56414411247804</v>
      </c>
    </row>
    <row r="17" spans="1:4" ht="28" customHeight="1">
      <c r="A17" s="97" t="s">
        <v>358</v>
      </c>
      <c r="B17" s="98"/>
      <c r="C17" s="99">
        <f>SUM(C15:C16)</f>
        <v>1.560632688927944</v>
      </c>
      <c r="D17" s="113">
        <f t="shared" si="2"/>
        <v>210.34987697715295</v>
      </c>
    </row>
  </sheetData>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A1CF6-8201-429D-AF44-039FB2A782D8}">
  <dimension ref="A1:L499"/>
  <sheetViews>
    <sheetView workbookViewId="0">
      <selection activeCell="F47" sqref="F47"/>
    </sheetView>
  </sheetViews>
  <sheetFormatPr defaultColWidth="9.1796875" defaultRowHeight="12"/>
  <cols>
    <col min="1" max="1" width="9.7265625" style="12" customWidth="1"/>
    <col min="2" max="2" width="50.7265625" style="12" customWidth="1"/>
    <col min="3" max="3" width="10.54296875" style="12" customWidth="1"/>
    <col min="4" max="4" width="7.1796875" style="12" customWidth="1"/>
    <col min="5" max="5" width="10.7265625" style="12" customWidth="1"/>
    <col min="6" max="6" width="8.7265625" style="12" customWidth="1"/>
    <col min="7" max="7" width="14.54296875" style="12" customWidth="1"/>
    <col min="8" max="8" width="5.81640625" style="12" customWidth="1"/>
    <col min="9" max="9" width="8.7265625" style="12" customWidth="1"/>
    <col min="10" max="10" width="8.1796875" style="12" customWidth="1"/>
    <col min="11" max="16384" width="9.1796875" style="12"/>
  </cols>
  <sheetData>
    <row r="1" spans="1:10">
      <c r="A1" s="12" t="s">
        <v>229</v>
      </c>
    </row>
    <row r="2" spans="1:10">
      <c r="A2" s="12" t="s">
        <v>230</v>
      </c>
    </row>
    <row r="3" spans="1:10" ht="15.5">
      <c r="A3" s="13" t="s">
        <v>231</v>
      </c>
      <c r="B3" s="13"/>
      <c r="C3" s="14"/>
      <c r="D3" s="14"/>
      <c r="E3" s="14"/>
      <c r="F3" s="14"/>
      <c r="G3" s="14"/>
      <c r="H3" s="14"/>
      <c r="I3" s="14"/>
      <c r="J3" s="14"/>
    </row>
    <row r="4" spans="1:10" s="35" customFormat="1">
      <c r="A4" s="15" t="s">
        <v>232</v>
      </c>
      <c r="B4" s="15"/>
      <c r="C4" s="15"/>
      <c r="D4" s="15"/>
      <c r="E4" s="15"/>
      <c r="F4" s="15"/>
      <c r="G4" s="15"/>
      <c r="H4" s="15"/>
      <c r="I4" s="15"/>
      <c r="J4" s="15"/>
    </row>
    <row r="5" spans="1:10" s="35" customFormat="1">
      <c r="A5" s="15" t="s">
        <v>233</v>
      </c>
      <c r="B5" s="15"/>
      <c r="C5" s="15"/>
      <c r="D5" s="15"/>
      <c r="E5" s="15"/>
      <c r="F5" s="15"/>
      <c r="G5" s="15"/>
      <c r="H5" s="15"/>
      <c r="I5" s="15"/>
      <c r="J5" s="15"/>
    </row>
    <row r="6" spans="1:10" s="35" customFormat="1">
      <c r="A6" s="15" t="s">
        <v>234</v>
      </c>
      <c r="B6" s="15"/>
      <c r="C6" s="15"/>
      <c r="D6" s="15"/>
      <c r="E6" s="15"/>
      <c r="F6" s="15"/>
      <c r="G6" s="15"/>
      <c r="H6" s="15"/>
      <c r="I6" s="15"/>
      <c r="J6" s="15"/>
    </row>
    <row r="7" spans="1:10">
      <c r="A7" s="16" t="s">
        <v>0</v>
      </c>
      <c r="B7" s="17" t="s">
        <v>0</v>
      </c>
      <c r="C7" s="17" t="s">
        <v>0</v>
      </c>
      <c r="D7" s="17" t="s">
        <v>0</v>
      </c>
      <c r="E7" s="17" t="s">
        <v>0</v>
      </c>
      <c r="F7" s="17" t="s">
        <v>0</v>
      </c>
      <c r="G7" s="17" t="s">
        <v>0</v>
      </c>
      <c r="H7" s="17" t="s">
        <v>0</v>
      </c>
      <c r="I7" s="17" t="s">
        <v>0</v>
      </c>
      <c r="J7" s="17" t="s">
        <v>0</v>
      </c>
    </row>
    <row r="8" spans="1:10">
      <c r="A8" s="16"/>
      <c r="B8" s="17"/>
      <c r="C8" s="17"/>
      <c r="D8" s="17"/>
      <c r="E8" s="17"/>
      <c r="F8" s="17"/>
      <c r="G8" s="17"/>
      <c r="H8" s="17"/>
      <c r="I8" s="17"/>
      <c r="J8" s="17"/>
    </row>
    <row r="9" spans="1:10">
      <c r="A9" s="16" t="s">
        <v>0</v>
      </c>
      <c r="B9" s="17" t="s">
        <v>0</v>
      </c>
      <c r="C9" s="18"/>
      <c r="D9" s="14"/>
      <c r="E9" s="18"/>
      <c r="F9" s="18"/>
      <c r="G9" s="14"/>
      <c r="H9" s="18"/>
      <c r="I9" s="14"/>
      <c r="J9" s="18"/>
    </row>
    <row r="10" spans="1:10" s="36" customFormat="1">
      <c r="A10" s="19" t="s">
        <v>1</v>
      </c>
      <c r="B10" s="20" t="s">
        <v>0</v>
      </c>
      <c r="C10" s="21" t="s">
        <v>0</v>
      </c>
      <c r="D10" s="21" t="s">
        <v>363</v>
      </c>
      <c r="E10" s="21" t="s">
        <v>364</v>
      </c>
      <c r="F10" s="21" t="s">
        <v>2</v>
      </c>
      <c r="G10" s="21" t="s">
        <v>365</v>
      </c>
      <c r="H10" s="21"/>
      <c r="I10" s="21" t="s">
        <v>366</v>
      </c>
      <c r="J10" s="21" t="s">
        <v>0</v>
      </c>
    </row>
    <row r="11" spans="1:10" s="36" customFormat="1" ht="12.5" thickBot="1">
      <c r="A11" s="19" t="s">
        <v>3</v>
      </c>
      <c r="B11" s="20" t="s">
        <v>4</v>
      </c>
      <c r="C11" s="21" t="s">
        <v>5</v>
      </c>
      <c r="D11" s="21" t="s">
        <v>367</v>
      </c>
      <c r="E11" s="21" t="s">
        <v>368</v>
      </c>
      <c r="F11" s="21" t="s">
        <v>6</v>
      </c>
      <c r="G11" s="21" t="s">
        <v>369</v>
      </c>
      <c r="H11" s="21" t="s">
        <v>370</v>
      </c>
      <c r="I11" s="21" t="s">
        <v>371</v>
      </c>
      <c r="J11" s="21" t="s">
        <v>236</v>
      </c>
    </row>
    <row r="12" spans="1:10" ht="12.75" customHeight="1" thickTop="1">
      <c r="A12" s="23"/>
      <c r="B12" s="24"/>
      <c r="C12" s="24"/>
      <c r="D12" s="24"/>
      <c r="E12" s="24"/>
      <c r="F12" s="24"/>
      <c r="G12" s="24"/>
      <c r="H12" s="24"/>
      <c r="I12" s="24"/>
      <c r="J12" s="24"/>
    </row>
    <row r="13" spans="1:10" s="37" customFormat="1" ht="12.75" customHeight="1">
      <c r="A13" s="25" t="s">
        <v>7</v>
      </c>
      <c r="B13" s="26" t="s">
        <v>7</v>
      </c>
      <c r="C13" s="25" t="s">
        <v>237</v>
      </c>
      <c r="D13" s="26"/>
      <c r="E13" s="26"/>
      <c r="F13" s="26"/>
      <c r="G13" s="26"/>
      <c r="H13" s="26"/>
      <c r="I13" s="26"/>
      <c r="J13" s="26"/>
    </row>
    <row r="14" spans="1:10" ht="12.75" customHeight="1">
      <c r="A14" s="121" t="s">
        <v>8</v>
      </c>
      <c r="B14" s="27" t="s">
        <v>9</v>
      </c>
      <c r="C14" s="28" t="s">
        <v>10</v>
      </c>
      <c r="D14" s="28">
        <v>0</v>
      </c>
      <c r="E14" s="28">
        <v>1</v>
      </c>
      <c r="F14" s="28">
        <v>6</v>
      </c>
      <c r="G14" s="28" t="s">
        <v>17</v>
      </c>
      <c r="H14" s="28">
        <v>1</v>
      </c>
      <c r="I14" s="28">
        <v>0</v>
      </c>
      <c r="J14" s="28" t="s">
        <v>10</v>
      </c>
    </row>
    <row r="15" spans="1:10" ht="12.75" customHeight="1">
      <c r="A15" s="121" t="s">
        <v>11</v>
      </c>
      <c r="B15" s="27" t="s">
        <v>12</v>
      </c>
      <c r="C15" s="28">
        <v>2</v>
      </c>
      <c r="D15" s="28">
        <v>0</v>
      </c>
      <c r="E15" s="28">
        <v>1</v>
      </c>
      <c r="F15" s="28">
        <v>1</v>
      </c>
      <c r="G15" s="28">
        <v>0</v>
      </c>
      <c r="H15" s="28">
        <v>0</v>
      </c>
      <c r="I15" s="28">
        <v>0</v>
      </c>
      <c r="J15" s="28" t="s">
        <v>17</v>
      </c>
    </row>
    <row r="16" spans="1:10" ht="12.75" customHeight="1">
      <c r="A16" s="121" t="s">
        <v>13</v>
      </c>
      <c r="B16" s="27" t="s">
        <v>14</v>
      </c>
      <c r="C16" s="28">
        <v>1</v>
      </c>
      <c r="D16" s="28">
        <v>0</v>
      </c>
      <c r="E16" s="28">
        <v>1</v>
      </c>
      <c r="F16" s="28">
        <v>0</v>
      </c>
      <c r="G16" s="28">
        <v>0</v>
      </c>
      <c r="H16" s="28">
        <v>0</v>
      </c>
      <c r="I16" s="28">
        <v>0</v>
      </c>
      <c r="J16" s="28" t="s">
        <v>17</v>
      </c>
    </row>
    <row r="17" spans="1:10" ht="12.75" customHeight="1">
      <c r="A17" s="121" t="s">
        <v>15</v>
      </c>
      <c r="B17" s="27" t="s">
        <v>16</v>
      </c>
      <c r="C17" s="28">
        <v>1</v>
      </c>
      <c r="D17" s="28">
        <v>0</v>
      </c>
      <c r="E17" s="28" t="s">
        <v>17</v>
      </c>
      <c r="F17" s="28" t="s">
        <v>17</v>
      </c>
      <c r="G17" s="28">
        <v>0</v>
      </c>
      <c r="H17" s="28">
        <v>1</v>
      </c>
      <c r="I17" s="28">
        <v>0</v>
      </c>
      <c r="J17" s="28" t="s">
        <v>17</v>
      </c>
    </row>
    <row r="18" spans="1:10" ht="12.75" customHeight="1">
      <c r="A18" s="121" t="s">
        <v>18</v>
      </c>
      <c r="B18" s="27" t="s">
        <v>19</v>
      </c>
      <c r="C18" s="28">
        <v>2</v>
      </c>
      <c r="D18" s="28">
        <v>0</v>
      </c>
      <c r="E18" s="28" t="s">
        <v>17</v>
      </c>
      <c r="F18" s="28">
        <v>2</v>
      </c>
      <c r="G18" s="28">
        <v>0</v>
      </c>
      <c r="H18" s="28">
        <v>0</v>
      </c>
      <c r="I18" s="28">
        <v>0</v>
      </c>
      <c r="J18" s="28" t="s">
        <v>17</v>
      </c>
    </row>
    <row r="19" spans="1:10" ht="12.75" customHeight="1">
      <c r="A19" s="121" t="s">
        <v>20</v>
      </c>
      <c r="B19" s="27" t="s">
        <v>21</v>
      </c>
      <c r="C19" s="28">
        <v>2</v>
      </c>
      <c r="D19" s="28">
        <v>0</v>
      </c>
      <c r="E19" s="28">
        <v>0</v>
      </c>
      <c r="F19" s="28">
        <v>2</v>
      </c>
      <c r="G19" s="28" t="s">
        <v>17</v>
      </c>
      <c r="H19" s="28">
        <v>0</v>
      </c>
      <c r="I19" s="28">
        <v>0</v>
      </c>
      <c r="J19" s="28" t="s">
        <v>17</v>
      </c>
    </row>
    <row r="20" spans="1:10" ht="12.75" customHeight="1">
      <c r="A20" s="121" t="s">
        <v>22</v>
      </c>
      <c r="B20" s="27" t="s">
        <v>23</v>
      </c>
      <c r="C20" s="28">
        <v>1</v>
      </c>
      <c r="D20" s="28">
        <v>0</v>
      </c>
      <c r="E20" s="28" t="s">
        <v>17</v>
      </c>
      <c r="F20" s="28">
        <v>1</v>
      </c>
      <c r="G20" s="28">
        <v>0</v>
      </c>
      <c r="H20" s="28">
        <v>0</v>
      </c>
      <c r="I20" s="28">
        <v>0</v>
      </c>
      <c r="J20" s="28" t="s">
        <v>17</v>
      </c>
    </row>
    <row r="21" spans="1:10" ht="12.75" customHeight="1">
      <c r="A21" s="121" t="s">
        <v>24</v>
      </c>
      <c r="B21" s="27" t="s">
        <v>25</v>
      </c>
      <c r="C21" s="28" t="s">
        <v>17</v>
      </c>
      <c r="D21" s="28">
        <v>0</v>
      </c>
      <c r="E21" s="28" t="s">
        <v>17</v>
      </c>
      <c r="F21" s="28" t="s">
        <v>17</v>
      </c>
      <c r="G21" s="28" t="s">
        <v>17</v>
      </c>
      <c r="H21" s="28">
        <v>0</v>
      </c>
      <c r="I21" s="28">
        <v>0</v>
      </c>
      <c r="J21" s="28" t="s">
        <v>17</v>
      </c>
    </row>
    <row r="22" spans="1:10" ht="12.75" customHeight="1">
      <c r="A22" s="121" t="s">
        <v>26</v>
      </c>
      <c r="B22" s="27" t="s">
        <v>27</v>
      </c>
      <c r="C22" s="28" t="s">
        <v>17</v>
      </c>
      <c r="D22" s="28">
        <v>0</v>
      </c>
      <c r="E22" s="28" t="s">
        <v>17</v>
      </c>
      <c r="F22" s="28" t="s">
        <v>17</v>
      </c>
      <c r="G22" s="28" t="s">
        <v>17</v>
      </c>
      <c r="H22" s="28">
        <v>0</v>
      </c>
      <c r="I22" s="28">
        <v>0</v>
      </c>
      <c r="J22" s="28" t="s">
        <v>17</v>
      </c>
    </row>
    <row r="23" spans="1:10" ht="12.75" customHeight="1">
      <c r="A23" s="121" t="s">
        <v>28</v>
      </c>
      <c r="B23" s="27" t="s">
        <v>29</v>
      </c>
      <c r="C23" s="28" t="s">
        <v>17</v>
      </c>
      <c r="D23" s="28">
        <v>0</v>
      </c>
      <c r="E23" s="28">
        <v>0</v>
      </c>
      <c r="F23" s="28" t="s">
        <v>17</v>
      </c>
      <c r="G23" s="28">
        <v>0</v>
      </c>
      <c r="H23" s="28">
        <v>0</v>
      </c>
      <c r="I23" s="28">
        <v>0</v>
      </c>
      <c r="J23" s="28" t="s">
        <v>17</v>
      </c>
    </row>
    <row r="24" spans="1:10" ht="12.75" customHeight="1">
      <c r="A24" s="121" t="s">
        <v>30</v>
      </c>
      <c r="B24" s="27" t="s">
        <v>31</v>
      </c>
      <c r="C24" s="28" t="s">
        <v>17</v>
      </c>
      <c r="D24" s="28">
        <v>0</v>
      </c>
      <c r="E24" s="28" t="s">
        <v>17</v>
      </c>
      <c r="F24" s="28" t="s">
        <v>17</v>
      </c>
      <c r="G24" s="28" t="s">
        <v>17</v>
      </c>
      <c r="H24" s="28">
        <v>0</v>
      </c>
      <c r="I24" s="28">
        <v>0</v>
      </c>
      <c r="J24" s="28" t="s">
        <v>17</v>
      </c>
    </row>
    <row r="25" spans="1:10" ht="12.75" customHeight="1">
      <c r="A25" s="121" t="s">
        <v>32</v>
      </c>
      <c r="B25" s="27" t="s">
        <v>33</v>
      </c>
      <c r="C25" s="28">
        <v>0</v>
      </c>
      <c r="D25" s="28">
        <v>0</v>
      </c>
      <c r="E25" s="28">
        <v>0</v>
      </c>
      <c r="F25" s="28">
        <v>0</v>
      </c>
      <c r="G25" s="28">
        <v>0</v>
      </c>
      <c r="H25" s="28">
        <v>0</v>
      </c>
      <c r="I25" s="28">
        <v>0</v>
      </c>
      <c r="J25" s="28">
        <v>0</v>
      </c>
    </row>
    <row r="26" spans="1:10" ht="12.75" customHeight="1">
      <c r="A26" s="121" t="s">
        <v>34</v>
      </c>
      <c r="B26" s="27" t="s">
        <v>35</v>
      </c>
      <c r="C26" s="28" t="s">
        <v>17</v>
      </c>
      <c r="D26" s="28">
        <v>0</v>
      </c>
      <c r="E26" s="28">
        <v>0</v>
      </c>
      <c r="F26" s="28" t="s">
        <v>17</v>
      </c>
      <c r="G26" s="28" t="s">
        <v>17</v>
      </c>
      <c r="H26" s="28">
        <v>0</v>
      </c>
      <c r="I26" s="28">
        <v>0</v>
      </c>
      <c r="J26" s="28">
        <v>0</v>
      </c>
    </row>
    <row r="27" spans="1:10" ht="12.75" customHeight="1">
      <c r="A27" s="121" t="s">
        <v>36</v>
      </c>
      <c r="B27" s="27" t="s">
        <v>37</v>
      </c>
      <c r="C27" s="28" t="s">
        <v>17</v>
      </c>
      <c r="D27" s="28">
        <v>0</v>
      </c>
      <c r="E27" s="28">
        <v>0</v>
      </c>
      <c r="F27" s="28" t="s">
        <v>17</v>
      </c>
      <c r="G27" s="28">
        <v>0</v>
      </c>
      <c r="H27" s="28">
        <v>0</v>
      </c>
      <c r="I27" s="28">
        <v>0</v>
      </c>
      <c r="J27" s="28">
        <v>0</v>
      </c>
    </row>
    <row r="28" spans="1:10" ht="12.75" customHeight="1">
      <c r="A28" s="121" t="s">
        <v>38</v>
      </c>
      <c r="B28" s="27" t="s">
        <v>39</v>
      </c>
      <c r="C28" s="28">
        <v>1</v>
      </c>
      <c r="D28" s="28" t="s">
        <v>17</v>
      </c>
      <c r="E28" s="28">
        <v>1</v>
      </c>
      <c r="F28" s="28" t="s">
        <v>17</v>
      </c>
      <c r="G28" s="28" t="s">
        <v>17</v>
      </c>
      <c r="H28" s="28">
        <v>0</v>
      </c>
      <c r="I28" s="28">
        <v>0</v>
      </c>
      <c r="J28" s="28" t="s">
        <v>17</v>
      </c>
    </row>
    <row r="29" spans="1:10" ht="12.75" customHeight="1">
      <c r="A29" s="121" t="s">
        <v>40</v>
      </c>
      <c r="B29" s="27" t="s">
        <v>41</v>
      </c>
      <c r="C29" s="28" t="s">
        <v>17</v>
      </c>
      <c r="D29" s="28" t="s">
        <v>17</v>
      </c>
      <c r="E29" s="28" t="s">
        <v>17</v>
      </c>
      <c r="F29" s="28" t="s">
        <v>17</v>
      </c>
      <c r="G29" s="28" t="s">
        <v>17</v>
      </c>
      <c r="H29" s="28">
        <v>0</v>
      </c>
      <c r="I29" s="28">
        <v>0</v>
      </c>
      <c r="J29" s="28" t="s">
        <v>17</v>
      </c>
    </row>
    <row r="30" spans="1:10" ht="12.75" customHeight="1">
      <c r="A30" s="121" t="s">
        <v>42</v>
      </c>
      <c r="B30" s="27" t="s">
        <v>43</v>
      </c>
      <c r="C30" s="28" t="s">
        <v>17</v>
      </c>
      <c r="D30" s="28" t="s">
        <v>17</v>
      </c>
      <c r="E30" s="28" t="s">
        <v>17</v>
      </c>
      <c r="F30" s="28" t="s">
        <v>17</v>
      </c>
      <c r="G30" s="28">
        <v>0</v>
      </c>
      <c r="H30" s="28">
        <v>0</v>
      </c>
      <c r="I30" s="28">
        <v>0</v>
      </c>
      <c r="J30" s="28" t="s">
        <v>17</v>
      </c>
    </row>
    <row r="31" spans="1:10" ht="12.75" customHeight="1">
      <c r="A31" s="121" t="s">
        <v>44</v>
      </c>
      <c r="B31" s="27" t="s">
        <v>45</v>
      </c>
      <c r="C31" s="28" t="s">
        <v>17</v>
      </c>
      <c r="D31" s="28" t="s">
        <v>17</v>
      </c>
      <c r="E31" s="28" t="s">
        <v>17</v>
      </c>
      <c r="F31" s="28">
        <v>0</v>
      </c>
      <c r="G31" s="28">
        <v>0</v>
      </c>
      <c r="H31" s="28">
        <v>0</v>
      </c>
      <c r="I31" s="28">
        <v>0</v>
      </c>
      <c r="J31" s="28" t="s">
        <v>17</v>
      </c>
    </row>
    <row r="32" spans="1:10" ht="12.75" customHeight="1">
      <c r="A32" s="121" t="s">
        <v>46</v>
      </c>
      <c r="B32" s="27" t="s">
        <v>47</v>
      </c>
      <c r="C32" s="28" t="s">
        <v>17</v>
      </c>
      <c r="D32" s="28">
        <v>0</v>
      </c>
      <c r="E32" s="28" t="s">
        <v>17</v>
      </c>
      <c r="F32" s="28" t="s">
        <v>17</v>
      </c>
      <c r="G32" s="28" t="s">
        <v>17</v>
      </c>
      <c r="H32" s="28">
        <v>0</v>
      </c>
      <c r="I32" s="28">
        <v>0</v>
      </c>
      <c r="J32" s="28" t="s">
        <v>17</v>
      </c>
    </row>
    <row r="33" spans="1:10" ht="12.75" customHeight="1">
      <c r="A33" s="121" t="s">
        <v>48</v>
      </c>
      <c r="B33" s="27" t="s">
        <v>49</v>
      </c>
      <c r="C33" s="28">
        <v>3</v>
      </c>
      <c r="D33" s="28">
        <v>0</v>
      </c>
      <c r="E33" s="28" t="s">
        <v>17</v>
      </c>
      <c r="F33" s="28">
        <v>3</v>
      </c>
      <c r="G33" s="28" t="s">
        <v>17</v>
      </c>
      <c r="H33" s="28" t="s">
        <v>17</v>
      </c>
      <c r="I33" s="28">
        <v>0</v>
      </c>
      <c r="J33" s="28" t="s">
        <v>17</v>
      </c>
    </row>
    <row r="34" spans="1:10" ht="12.75" customHeight="1">
      <c r="A34" s="121" t="s">
        <v>50</v>
      </c>
      <c r="B34" s="27" t="s">
        <v>51</v>
      </c>
      <c r="C34" s="28" t="s">
        <v>17</v>
      </c>
      <c r="D34" s="28">
        <v>0</v>
      </c>
      <c r="E34" s="28">
        <v>0</v>
      </c>
      <c r="F34" s="28">
        <v>0</v>
      </c>
      <c r="G34" s="28">
        <v>0</v>
      </c>
      <c r="H34" s="28">
        <v>0</v>
      </c>
      <c r="I34" s="28">
        <v>0</v>
      </c>
      <c r="J34" s="28" t="s">
        <v>17</v>
      </c>
    </row>
    <row r="35" spans="1:10" ht="12.75" customHeight="1">
      <c r="A35" s="121" t="s">
        <v>52</v>
      </c>
      <c r="B35" s="27" t="s">
        <v>53</v>
      </c>
      <c r="C35" s="28">
        <v>2</v>
      </c>
      <c r="D35" s="28">
        <v>0</v>
      </c>
      <c r="E35" s="28" t="s">
        <v>17</v>
      </c>
      <c r="F35" s="28">
        <v>2</v>
      </c>
      <c r="G35" s="28">
        <v>0</v>
      </c>
      <c r="H35" s="28" t="s">
        <v>17</v>
      </c>
      <c r="I35" s="28">
        <v>0</v>
      </c>
      <c r="J35" s="28" t="s">
        <v>17</v>
      </c>
    </row>
    <row r="36" spans="1:10" ht="12.75" customHeight="1">
      <c r="A36" s="121" t="s">
        <v>54</v>
      </c>
      <c r="B36" s="27" t="s">
        <v>55</v>
      </c>
      <c r="C36" s="28" t="s">
        <v>17</v>
      </c>
      <c r="D36" s="28">
        <v>0</v>
      </c>
      <c r="E36" s="28">
        <v>0</v>
      </c>
      <c r="F36" s="28">
        <v>0</v>
      </c>
      <c r="G36" s="28">
        <v>0</v>
      </c>
      <c r="H36" s="28">
        <v>0</v>
      </c>
      <c r="I36" s="28">
        <v>0</v>
      </c>
      <c r="J36" s="28" t="s">
        <v>17</v>
      </c>
    </row>
    <row r="37" spans="1:10" ht="12.75" customHeight="1">
      <c r="A37" s="121" t="s">
        <v>56</v>
      </c>
      <c r="B37" s="27" t="s">
        <v>57</v>
      </c>
      <c r="C37" s="28" t="s">
        <v>17</v>
      </c>
      <c r="D37" s="28">
        <v>0</v>
      </c>
      <c r="E37" s="28" t="s">
        <v>17</v>
      </c>
      <c r="F37" s="28" t="s">
        <v>17</v>
      </c>
      <c r="G37" s="28" t="s">
        <v>17</v>
      </c>
      <c r="H37" s="28">
        <v>0</v>
      </c>
      <c r="I37" s="28">
        <v>0</v>
      </c>
      <c r="J37" s="28" t="s">
        <v>17</v>
      </c>
    </row>
    <row r="38" spans="1:10" ht="12.75" customHeight="1">
      <c r="A38" s="121" t="s">
        <v>58</v>
      </c>
      <c r="B38" s="27" t="s">
        <v>59</v>
      </c>
      <c r="C38" s="28" t="s">
        <v>10</v>
      </c>
      <c r="D38" s="28">
        <v>0</v>
      </c>
      <c r="E38" s="28">
        <v>0</v>
      </c>
      <c r="F38" s="28" t="s">
        <v>10</v>
      </c>
      <c r="G38" s="28" t="s">
        <v>17</v>
      </c>
      <c r="H38" s="28">
        <v>0</v>
      </c>
      <c r="I38" s="28">
        <v>0</v>
      </c>
      <c r="J38" s="28" t="s">
        <v>17</v>
      </c>
    </row>
    <row r="39" spans="1:10" ht="12.75" customHeight="1">
      <c r="A39" s="121" t="s">
        <v>60</v>
      </c>
      <c r="B39" s="27" t="s">
        <v>61</v>
      </c>
      <c r="C39" s="28">
        <v>903</v>
      </c>
      <c r="D39" s="28" t="s">
        <v>17</v>
      </c>
      <c r="E39" s="28" t="s">
        <v>17</v>
      </c>
      <c r="F39" s="28">
        <v>3</v>
      </c>
      <c r="G39" s="28" t="s">
        <v>17</v>
      </c>
      <c r="H39" s="28">
        <v>158</v>
      </c>
      <c r="I39" s="28">
        <v>0</v>
      </c>
      <c r="J39" s="28">
        <v>741</v>
      </c>
    </row>
    <row r="40" spans="1:10" ht="12.75" customHeight="1">
      <c r="A40" s="121" t="s">
        <v>62</v>
      </c>
      <c r="B40" s="27" t="s">
        <v>63</v>
      </c>
      <c r="C40" s="28">
        <v>0</v>
      </c>
      <c r="D40" s="28">
        <v>0</v>
      </c>
      <c r="E40" s="28">
        <v>0</v>
      </c>
      <c r="F40" s="28">
        <v>0</v>
      </c>
      <c r="G40" s="28">
        <v>0</v>
      </c>
      <c r="H40" s="28">
        <v>0</v>
      </c>
      <c r="I40" s="28">
        <v>0</v>
      </c>
      <c r="J40" s="28">
        <v>0</v>
      </c>
    </row>
    <row r="41" spans="1:10" ht="12.75" customHeight="1">
      <c r="A41" s="121" t="s">
        <v>64</v>
      </c>
      <c r="B41" s="27" t="s">
        <v>65</v>
      </c>
      <c r="C41" s="28">
        <v>412</v>
      </c>
      <c r="D41" s="28" t="s">
        <v>17</v>
      </c>
      <c r="E41" s="28" t="s">
        <v>17</v>
      </c>
      <c r="F41" s="28">
        <v>1</v>
      </c>
      <c r="G41" s="28" t="s">
        <v>17</v>
      </c>
      <c r="H41" s="28">
        <v>0</v>
      </c>
      <c r="I41" s="28">
        <v>0</v>
      </c>
      <c r="J41" s="28">
        <v>411</v>
      </c>
    </row>
    <row r="42" spans="1:10" ht="12.75" customHeight="1">
      <c r="A42" s="121" t="s">
        <v>66</v>
      </c>
      <c r="B42" s="27" t="s">
        <v>67</v>
      </c>
      <c r="C42" s="28">
        <v>257</v>
      </c>
      <c r="D42" s="28" t="s">
        <v>17</v>
      </c>
      <c r="E42" s="28">
        <v>0</v>
      </c>
      <c r="F42" s="28">
        <v>0</v>
      </c>
      <c r="G42" s="28">
        <v>0</v>
      </c>
      <c r="H42" s="28">
        <v>0</v>
      </c>
      <c r="I42" s="28">
        <v>0</v>
      </c>
      <c r="J42" s="28">
        <v>257</v>
      </c>
    </row>
    <row r="43" spans="1:10" ht="12.75" customHeight="1">
      <c r="A43" s="121" t="s">
        <v>68</v>
      </c>
      <c r="B43" s="27" t="s">
        <v>69</v>
      </c>
      <c r="C43" s="28" t="s">
        <v>10</v>
      </c>
      <c r="D43" s="28">
        <v>0</v>
      </c>
      <c r="E43" s="28">
        <v>0</v>
      </c>
      <c r="F43" s="28" t="s">
        <v>10</v>
      </c>
      <c r="G43" s="28" t="s">
        <v>17</v>
      </c>
      <c r="H43" s="28">
        <v>0</v>
      </c>
      <c r="I43" s="28">
        <v>0</v>
      </c>
      <c r="J43" s="28" t="s">
        <v>17</v>
      </c>
    </row>
    <row r="44" spans="1:10" ht="12.75" customHeight="1">
      <c r="A44" s="121" t="s">
        <v>70</v>
      </c>
      <c r="B44" s="27" t="s">
        <v>71</v>
      </c>
      <c r="C44" s="28">
        <v>231</v>
      </c>
      <c r="D44" s="28">
        <v>0</v>
      </c>
      <c r="E44" s="28" t="s">
        <v>17</v>
      </c>
      <c r="F44" s="28" t="s">
        <v>17</v>
      </c>
      <c r="G44" s="28">
        <v>0</v>
      </c>
      <c r="H44" s="28">
        <v>158</v>
      </c>
      <c r="I44" s="28">
        <v>0</v>
      </c>
      <c r="J44" s="28">
        <v>73</v>
      </c>
    </row>
    <row r="45" spans="1:10" ht="12.75" customHeight="1">
      <c r="A45" s="121" t="s">
        <v>72</v>
      </c>
      <c r="B45" s="27" t="s">
        <v>73</v>
      </c>
      <c r="C45" s="28">
        <v>4326</v>
      </c>
      <c r="D45" s="28">
        <v>44</v>
      </c>
      <c r="E45" s="28" t="s">
        <v>10</v>
      </c>
      <c r="F45" s="28">
        <v>890</v>
      </c>
      <c r="G45" s="28">
        <v>2833</v>
      </c>
      <c r="H45" s="28">
        <v>17</v>
      </c>
      <c r="I45" s="28">
        <v>0</v>
      </c>
      <c r="J45" s="28">
        <v>539</v>
      </c>
    </row>
    <row r="46" spans="1:10" ht="12.75" customHeight="1">
      <c r="A46" s="121" t="s">
        <v>74</v>
      </c>
      <c r="B46" s="27" t="s">
        <v>75</v>
      </c>
      <c r="C46" s="28">
        <v>1490</v>
      </c>
      <c r="D46" s="28">
        <v>0</v>
      </c>
      <c r="E46" s="28" t="s">
        <v>17</v>
      </c>
      <c r="F46" s="28">
        <v>4</v>
      </c>
      <c r="G46" s="28">
        <v>1203</v>
      </c>
      <c r="H46" s="28">
        <v>0</v>
      </c>
      <c r="I46" s="28">
        <v>0</v>
      </c>
      <c r="J46" s="28">
        <v>283</v>
      </c>
    </row>
    <row r="47" spans="1:10" ht="12.75" customHeight="1">
      <c r="A47" s="121" t="s">
        <v>76</v>
      </c>
      <c r="B47" s="27" t="s">
        <v>77</v>
      </c>
      <c r="C47" s="28">
        <v>161</v>
      </c>
      <c r="D47" s="28">
        <v>0</v>
      </c>
      <c r="E47" s="28">
        <v>0</v>
      </c>
      <c r="F47" s="28">
        <v>160</v>
      </c>
      <c r="G47" s="28" t="s">
        <v>17</v>
      </c>
      <c r="H47" s="28">
        <v>0</v>
      </c>
      <c r="I47" s="28">
        <v>0</v>
      </c>
      <c r="J47" s="28" t="s">
        <v>17</v>
      </c>
    </row>
    <row r="48" spans="1:10" ht="12.75" customHeight="1">
      <c r="A48" s="121" t="s">
        <v>78</v>
      </c>
      <c r="B48" s="27" t="s">
        <v>79</v>
      </c>
      <c r="C48" s="28">
        <v>175</v>
      </c>
      <c r="D48" s="28">
        <v>44</v>
      </c>
      <c r="E48" s="28" t="s">
        <v>17</v>
      </c>
      <c r="F48" s="28" t="s">
        <v>10</v>
      </c>
      <c r="G48" s="28">
        <v>54</v>
      </c>
      <c r="H48" s="28" t="s">
        <v>17</v>
      </c>
      <c r="I48" s="28">
        <v>0</v>
      </c>
      <c r="J48" s="28">
        <v>30</v>
      </c>
    </row>
    <row r="49" spans="1:10" ht="12.75" customHeight="1">
      <c r="A49" s="121" t="s">
        <v>80</v>
      </c>
      <c r="B49" s="27" t="s">
        <v>81</v>
      </c>
      <c r="C49" s="28">
        <v>1</v>
      </c>
      <c r="D49" s="28">
        <v>0</v>
      </c>
      <c r="E49" s="28">
        <v>0</v>
      </c>
      <c r="F49" s="28">
        <v>1</v>
      </c>
      <c r="G49" s="28" t="s">
        <v>17</v>
      </c>
      <c r="H49" s="28">
        <v>0</v>
      </c>
      <c r="I49" s="28">
        <v>0</v>
      </c>
      <c r="J49" s="28" t="s">
        <v>17</v>
      </c>
    </row>
    <row r="50" spans="1:10" ht="12.75" customHeight="1">
      <c r="A50" s="121" t="s">
        <v>82</v>
      </c>
      <c r="B50" s="27" t="s">
        <v>83</v>
      </c>
      <c r="C50" s="28">
        <v>156</v>
      </c>
      <c r="D50" s="28">
        <v>0</v>
      </c>
      <c r="E50" s="28">
        <v>0</v>
      </c>
      <c r="F50" s="28">
        <v>69</v>
      </c>
      <c r="G50" s="28">
        <v>78</v>
      </c>
      <c r="H50" s="28">
        <v>3</v>
      </c>
      <c r="I50" s="28">
        <v>0</v>
      </c>
      <c r="J50" s="28">
        <v>6</v>
      </c>
    </row>
    <row r="51" spans="1:10" ht="12.75" customHeight="1">
      <c r="A51" s="121" t="s">
        <v>84</v>
      </c>
      <c r="B51" s="27" t="s">
        <v>85</v>
      </c>
      <c r="C51" s="28">
        <v>801</v>
      </c>
      <c r="D51" s="28">
        <v>0</v>
      </c>
      <c r="E51" s="28" t="s">
        <v>10</v>
      </c>
      <c r="F51" s="28">
        <v>196</v>
      </c>
      <c r="G51" s="28">
        <v>412</v>
      </c>
      <c r="H51" s="28">
        <v>12</v>
      </c>
      <c r="I51" s="28">
        <v>0</v>
      </c>
      <c r="J51" s="28">
        <v>178</v>
      </c>
    </row>
    <row r="52" spans="1:10" ht="12.75" customHeight="1">
      <c r="A52" s="121" t="s">
        <v>86</v>
      </c>
      <c r="B52" s="27" t="s">
        <v>87</v>
      </c>
      <c r="C52" s="28" t="s">
        <v>88</v>
      </c>
      <c r="D52" s="28">
        <v>0</v>
      </c>
      <c r="E52" s="28" t="s">
        <v>17</v>
      </c>
      <c r="F52" s="28">
        <v>40</v>
      </c>
      <c r="G52" s="28" t="s">
        <v>88</v>
      </c>
      <c r="H52" s="28">
        <v>0</v>
      </c>
      <c r="I52" s="28">
        <v>0</v>
      </c>
      <c r="J52" s="28">
        <v>16</v>
      </c>
    </row>
    <row r="53" spans="1:10" ht="12.75" customHeight="1">
      <c r="A53" s="121" t="s">
        <v>89</v>
      </c>
      <c r="B53" s="27" t="s">
        <v>90</v>
      </c>
      <c r="C53" s="28">
        <v>3</v>
      </c>
      <c r="D53" s="28">
        <v>0</v>
      </c>
      <c r="E53" s="28">
        <v>0</v>
      </c>
      <c r="F53" s="28" t="s">
        <v>17</v>
      </c>
      <c r="G53" s="28">
        <v>3</v>
      </c>
      <c r="H53" s="28">
        <v>0</v>
      </c>
      <c r="I53" s="28">
        <v>0</v>
      </c>
      <c r="J53" s="28" t="s">
        <v>17</v>
      </c>
    </row>
    <row r="54" spans="1:10" ht="12.75" customHeight="1">
      <c r="A54" s="121" t="s">
        <v>91</v>
      </c>
      <c r="B54" s="27" t="s">
        <v>92</v>
      </c>
      <c r="C54" s="28" t="s">
        <v>17</v>
      </c>
      <c r="D54" s="28">
        <v>0</v>
      </c>
      <c r="E54" s="28">
        <v>0</v>
      </c>
      <c r="F54" s="28" t="s">
        <v>17</v>
      </c>
      <c r="G54" s="28">
        <v>0</v>
      </c>
      <c r="H54" s="28">
        <v>0</v>
      </c>
      <c r="I54" s="28">
        <v>0</v>
      </c>
      <c r="J54" s="28" t="s">
        <v>17</v>
      </c>
    </row>
    <row r="55" spans="1:10" ht="12.75" customHeight="1">
      <c r="A55" s="121" t="s">
        <v>93</v>
      </c>
      <c r="B55" s="27" t="s">
        <v>94</v>
      </c>
      <c r="C55" s="28" t="s">
        <v>88</v>
      </c>
      <c r="D55" s="28">
        <v>0</v>
      </c>
      <c r="E55" s="28" t="s">
        <v>17</v>
      </c>
      <c r="F55" s="28" t="s">
        <v>88</v>
      </c>
      <c r="G55" s="28" t="s">
        <v>17</v>
      </c>
      <c r="H55" s="28">
        <v>0</v>
      </c>
      <c r="I55" s="28">
        <v>0</v>
      </c>
      <c r="J55" s="28" t="s">
        <v>88</v>
      </c>
    </row>
    <row r="56" spans="1:10" ht="12.75" customHeight="1">
      <c r="A56" s="121" t="s">
        <v>95</v>
      </c>
      <c r="B56" s="27" t="s">
        <v>96</v>
      </c>
      <c r="C56" s="28">
        <v>4</v>
      </c>
      <c r="D56" s="28">
        <v>0</v>
      </c>
      <c r="E56" s="28">
        <v>0</v>
      </c>
      <c r="F56" s="28">
        <v>4</v>
      </c>
      <c r="G56" s="28">
        <v>0</v>
      </c>
      <c r="H56" s="28">
        <v>0</v>
      </c>
      <c r="I56" s="28">
        <v>0</v>
      </c>
      <c r="J56" s="28">
        <v>0</v>
      </c>
    </row>
    <row r="57" spans="1:10" ht="12.75" customHeight="1">
      <c r="A57" s="121" t="s">
        <v>97</v>
      </c>
      <c r="B57" s="27" t="s">
        <v>98</v>
      </c>
      <c r="C57" s="28">
        <v>1</v>
      </c>
      <c r="D57" s="28">
        <v>0</v>
      </c>
      <c r="E57" s="28" t="s">
        <v>17</v>
      </c>
      <c r="F57" s="28">
        <v>1</v>
      </c>
      <c r="G57" s="28">
        <v>0</v>
      </c>
      <c r="H57" s="28">
        <v>0</v>
      </c>
      <c r="I57" s="28">
        <v>0</v>
      </c>
      <c r="J57" s="28" t="s">
        <v>17</v>
      </c>
    </row>
    <row r="58" spans="1:10" ht="12.75" customHeight="1">
      <c r="A58" s="121" t="s">
        <v>99</v>
      </c>
      <c r="B58" s="27" t="s">
        <v>100</v>
      </c>
      <c r="C58" s="28">
        <v>1</v>
      </c>
      <c r="D58" s="28">
        <v>0</v>
      </c>
      <c r="E58" s="28" t="s">
        <v>17</v>
      </c>
      <c r="F58" s="28" t="s">
        <v>17</v>
      </c>
      <c r="G58" s="28">
        <v>0</v>
      </c>
      <c r="H58" s="28">
        <v>0</v>
      </c>
      <c r="I58" s="28">
        <v>0</v>
      </c>
      <c r="J58" s="28" t="s">
        <v>17</v>
      </c>
    </row>
    <row r="59" spans="1:10" ht="12.75" customHeight="1">
      <c r="A59" s="121" t="s">
        <v>101</v>
      </c>
      <c r="B59" s="27" t="s">
        <v>102</v>
      </c>
      <c r="C59" s="28" t="s">
        <v>17</v>
      </c>
      <c r="D59" s="28">
        <v>0</v>
      </c>
      <c r="E59" s="28">
        <v>0</v>
      </c>
      <c r="F59" s="28" t="s">
        <v>17</v>
      </c>
      <c r="G59" s="28">
        <v>0</v>
      </c>
      <c r="H59" s="28">
        <v>0</v>
      </c>
      <c r="I59" s="28">
        <v>0</v>
      </c>
      <c r="J59" s="28" t="s">
        <v>17</v>
      </c>
    </row>
    <row r="60" spans="1:10" ht="12.75" customHeight="1">
      <c r="A60" s="121" t="s">
        <v>103</v>
      </c>
      <c r="B60" s="27" t="s">
        <v>104</v>
      </c>
      <c r="C60" s="28">
        <v>1</v>
      </c>
      <c r="D60" s="28">
        <v>0</v>
      </c>
      <c r="E60" s="28" t="s">
        <v>17</v>
      </c>
      <c r="F60" s="28" t="s">
        <v>10</v>
      </c>
      <c r="G60" s="28" t="s">
        <v>17</v>
      </c>
      <c r="H60" s="28">
        <v>0</v>
      </c>
      <c r="I60" s="28">
        <v>0</v>
      </c>
      <c r="J60" s="28" t="s">
        <v>17</v>
      </c>
    </row>
    <row r="61" spans="1:10" ht="12.75" customHeight="1">
      <c r="A61" s="121" t="s">
        <v>105</v>
      </c>
      <c r="B61" s="27" t="s">
        <v>106</v>
      </c>
      <c r="C61" s="28" t="s">
        <v>10</v>
      </c>
      <c r="D61" s="28">
        <v>0</v>
      </c>
      <c r="E61" s="28" t="s">
        <v>17</v>
      </c>
      <c r="F61" s="28">
        <v>2</v>
      </c>
      <c r="G61" s="28" t="s">
        <v>17</v>
      </c>
      <c r="H61" s="28" t="s">
        <v>17</v>
      </c>
      <c r="I61" s="28">
        <v>0</v>
      </c>
      <c r="J61" s="28" t="s">
        <v>10</v>
      </c>
    </row>
    <row r="62" spans="1:10" ht="12.75" customHeight="1">
      <c r="A62" s="121" t="s">
        <v>107</v>
      </c>
      <c r="B62" s="27" t="s">
        <v>108</v>
      </c>
      <c r="C62" s="28" t="s">
        <v>17</v>
      </c>
      <c r="D62" s="28">
        <v>0</v>
      </c>
      <c r="E62" s="28" t="s">
        <v>17</v>
      </c>
      <c r="F62" s="28" t="s">
        <v>17</v>
      </c>
      <c r="G62" s="28">
        <v>0</v>
      </c>
      <c r="H62" s="28">
        <v>0</v>
      </c>
      <c r="I62" s="28">
        <v>0</v>
      </c>
      <c r="J62" s="28" t="s">
        <v>17</v>
      </c>
    </row>
    <row r="63" spans="1:10" ht="12.75" customHeight="1">
      <c r="A63" s="121" t="s">
        <v>109</v>
      </c>
      <c r="B63" s="27" t="s">
        <v>110</v>
      </c>
      <c r="C63" s="28" t="s">
        <v>17</v>
      </c>
      <c r="D63" s="28">
        <v>0</v>
      </c>
      <c r="E63" s="28">
        <v>0</v>
      </c>
      <c r="F63" s="28" t="s">
        <v>17</v>
      </c>
      <c r="G63" s="28">
        <v>0</v>
      </c>
      <c r="H63" s="28" t="s">
        <v>17</v>
      </c>
      <c r="I63" s="28">
        <v>0</v>
      </c>
      <c r="J63" s="28" t="s">
        <v>17</v>
      </c>
    </row>
    <row r="64" spans="1:10" ht="12.75" customHeight="1">
      <c r="A64" s="121" t="s">
        <v>111</v>
      </c>
      <c r="B64" s="27" t="s">
        <v>112</v>
      </c>
      <c r="C64" s="28" t="s">
        <v>17</v>
      </c>
      <c r="D64" s="28">
        <v>0</v>
      </c>
      <c r="E64" s="28">
        <v>0</v>
      </c>
      <c r="F64" s="28">
        <v>0</v>
      </c>
      <c r="G64" s="28" t="s">
        <v>17</v>
      </c>
      <c r="H64" s="28">
        <v>0</v>
      </c>
      <c r="I64" s="28">
        <v>0</v>
      </c>
      <c r="J64" s="28" t="s">
        <v>17</v>
      </c>
    </row>
    <row r="65" spans="1:10" ht="12.75" customHeight="1">
      <c r="A65" s="121" t="s">
        <v>113</v>
      </c>
      <c r="B65" s="27" t="s">
        <v>114</v>
      </c>
      <c r="C65" s="28" t="s">
        <v>17</v>
      </c>
      <c r="D65" s="28">
        <v>0</v>
      </c>
      <c r="E65" s="28">
        <v>0</v>
      </c>
      <c r="F65" s="28">
        <v>0</v>
      </c>
      <c r="G65" s="28">
        <v>0</v>
      </c>
      <c r="H65" s="28">
        <v>0</v>
      </c>
      <c r="I65" s="28">
        <v>0</v>
      </c>
      <c r="J65" s="28" t="s">
        <v>17</v>
      </c>
    </row>
    <row r="66" spans="1:10" ht="12.75" customHeight="1">
      <c r="A66" s="121" t="s">
        <v>115</v>
      </c>
      <c r="B66" s="27" t="s">
        <v>116</v>
      </c>
      <c r="C66" s="28">
        <v>1</v>
      </c>
      <c r="D66" s="28">
        <v>0</v>
      </c>
      <c r="E66" s="28" t="s">
        <v>17</v>
      </c>
      <c r="F66" s="28">
        <v>1</v>
      </c>
      <c r="G66" s="28" t="s">
        <v>17</v>
      </c>
      <c r="H66" s="28">
        <v>0</v>
      </c>
      <c r="I66" s="28">
        <v>0</v>
      </c>
      <c r="J66" s="28" t="s">
        <v>17</v>
      </c>
    </row>
    <row r="67" spans="1:10" ht="12.75" customHeight="1">
      <c r="A67" s="121" t="s">
        <v>117</v>
      </c>
      <c r="B67" s="27" t="s">
        <v>118</v>
      </c>
      <c r="C67" s="28" t="s">
        <v>17</v>
      </c>
      <c r="D67" s="28">
        <v>0</v>
      </c>
      <c r="E67" s="28">
        <v>0</v>
      </c>
      <c r="F67" s="28" t="s">
        <v>17</v>
      </c>
      <c r="G67" s="28">
        <v>0</v>
      </c>
      <c r="H67" s="28">
        <v>0</v>
      </c>
      <c r="I67" s="28">
        <v>0</v>
      </c>
      <c r="J67" s="28" t="s">
        <v>17</v>
      </c>
    </row>
    <row r="68" spans="1:10" ht="12.75" customHeight="1">
      <c r="A68" s="121" t="s">
        <v>119</v>
      </c>
      <c r="B68" s="27" t="s">
        <v>120</v>
      </c>
      <c r="C68" s="28" t="s">
        <v>17</v>
      </c>
      <c r="D68" s="28">
        <v>0</v>
      </c>
      <c r="E68" s="28">
        <v>0</v>
      </c>
      <c r="F68" s="28" t="s">
        <v>17</v>
      </c>
      <c r="G68" s="28">
        <v>0</v>
      </c>
      <c r="H68" s="28">
        <v>0</v>
      </c>
      <c r="I68" s="28">
        <v>0</v>
      </c>
      <c r="J68" s="28">
        <v>0</v>
      </c>
    </row>
    <row r="69" spans="1:10" ht="12.75" customHeight="1">
      <c r="A69" s="121" t="s">
        <v>121</v>
      </c>
      <c r="B69" s="27" t="s">
        <v>122</v>
      </c>
      <c r="C69" s="28" t="s">
        <v>17</v>
      </c>
      <c r="D69" s="28">
        <v>0</v>
      </c>
      <c r="E69" s="28">
        <v>0</v>
      </c>
      <c r="F69" s="28" t="s">
        <v>17</v>
      </c>
      <c r="G69" s="28">
        <v>0</v>
      </c>
      <c r="H69" s="28">
        <v>0</v>
      </c>
      <c r="I69" s="28">
        <v>0</v>
      </c>
      <c r="J69" s="28" t="s">
        <v>17</v>
      </c>
    </row>
    <row r="70" spans="1:10" ht="12.75" customHeight="1">
      <c r="A70" s="121" t="s">
        <v>123</v>
      </c>
      <c r="B70" s="27" t="s">
        <v>124</v>
      </c>
      <c r="C70" s="28" t="s">
        <v>17</v>
      </c>
      <c r="D70" s="28">
        <v>0</v>
      </c>
      <c r="E70" s="28" t="s">
        <v>17</v>
      </c>
      <c r="F70" s="28" t="s">
        <v>17</v>
      </c>
      <c r="G70" s="28" t="s">
        <v>17</v>
      </c>
      <c r="H70" s="28">
        <v>0</v>
      </c>
      <c r="I70" s="28">
        <v>0</v>
      </c>
      <c r="J70" s="28" t="s">
        <v>17</v>
      </c>
    </row>
    <row r="71" spans="1:10" ht="12.75" customHeight="1">
      <c r="A71" s="121" t="s">
        <v>125</v>
      </c>
      <c r="B71" s="27" t="s">
        <v>126</v>
      </c>
      <c r="C71" s="28">
        <v>307</v>
      </c>
      <c r="D71" s="28">
        <v>0</v>
      </c>
      <c r="E71" s="28" t="s">
        <v>17</v>
      </c>
      <c r="F71" s="28">
        <v>44</v>
      </c>
      <c r="G71" s="28" t="s">
        <v>17</v>
      </c>
      <c r="H71" s="28">
        <v>250</v>
      </c>
      <c r="I71" s="28" t="s">
        <v>17</v>
      </c>
      <c r="J71" s="28">
        <v>14</v>
      </c>
    </row>
    <row r="72" spans="1:10" ht="12.75" customHeight="1">
      <c r="A72" s="121" t="s">
        <v>127</v>
      </c>
      <c r="B72" s="27" t="s">
        <v>128</v>
      </c>
      <c r="C72" s="28">
        <v>290</v>
      </c>
      <c r="D72" s="28">
        <v>0</v>
      </c>
      <c r="E72" s="28" t="s">
        <v>17</v>
      </c>
      <c r="F72" s="28">
        <v>41</v>
      </c>
      <c r="G72" s="28" t="s">
        <v>17</v>
      </c>
      <c r="H72" s="28">
        <v>245</v>
      </c>
      <c r="I72" s="28">
        <v>0</v>
      </c>
      <c r="J72" s="28">
        <v>3</v>
      </c>
    </row>
    <row r="73" spans="1:10" ht="12.75" customHeight="1">
      <c r="A73" s="121" t="s">
        <v>129</v>
      </c>
      <c r="B73" s="27" t="s">
        <v>130</v>
      </c>
      <c r="C73" s="28">
        <v>2</v>
      </c>
      <c r="D73" s="28">
        <v>0</v>
      </c>
      <c r="E73" s="28" t="s">
        <v>17</v>
      </c>
      <c r="F73" s="28">
        <v>1</v>
      </c>
      <c r="G73" s="28" t="s">
        <v>17</v>
      </c>
      <c r="H73" s="28">
        <v>1</v>
      </c>
      <c r="I73" s="28">
        <v>0</v>
      </c>
      <c r="J73" s="28" t="s">
        <v>17</v>
      </c>
    </row>
    <row r="74" spans="1:10" ht="12.75" customHeight="1">
      <c r="A74" s="121" t="s">
        <v>131</v>
      </c>
      <c r="B74" s="27" t="s">
        <v>132</v>
      </c>
      <c r="C74" s="28">
        <v>10</v>
      </c>
      <c r="D74" s="28">
        <v>0</v>
      </c>
      <c r="E74" s="28" t="s">
        <v>17</v>
      </c>
      <c r="F74" s="28" t="s">
        <v>17</v>
      </c>
      <c r="G74" s="28" t="s">
        <v>17</v>
      </c>
      <c r="H74" s="28">
        <v>0</v>
      </c>
      <c r="I74" s="28">
        <v>0</v>
      </c>
      <c r="J74" s="28">
        <v>10</v>
      </c>
    </row>
    <row r="75" spans="1:10" ht="12.75" customHeight="1">
      <c r="A75" s="121" t="s">
        <v>133</v>
      </c>
      <c r="B75" s="27" t="s">
        <v>134</v>
      </c>
      <c r="C75" s="28" t="s">
        <v>17</v>
      </c>
      <c r="D75" s="28">
        <v>0</v>
      </c>
      <c r="E75" s="28">
        <v>0</v>
      </c>
      <c r="F75" s="28" t="s">
        <v>17</v>
      </c>
      <c r="G75" s="28" t="s">
        <v>17</v>
      </c>
      <c r="H75" s="28">
        <v>0</v>
      </c>
      <c r="I75" s="28">
        <v>0</v>
      </c>
      <c r="J75" s="28" t="s">
        <v>17</v>
      </c>
    </row>
    <row r="76" spans="1:10" ht="12.75" customHeight="1">
      <c r="A76" s="121" t="s">
        <v>135</v>
      </c>
      <c r="B76" s="27" t="s">
        <v>136</v>
      </c>
      <c r="C76" s="28" t="s">
        <v>17</v>
      </c>
      <c r="D76" s="28">
        <v>0</v>
      </c>
      <c r="E76" s="28" t="s">
        <v>17</v>
      </c>
      <c r="F76" s="28" t="s">
        <v>17</v>
      </c>
      <c r="G76" s="28" t="s">
        <v>17</v>
      </c>
      <c r="H76" s="28">
        <v>0</v>
      </c>
      <c r="I76" s="28">
        <v>0</v>
      </c>
      <c r="J76" s="28" t="s">
        <v>17</v>
      </c>
    </row>
    <row r="77" spans="1:10" ht="12.75" customHeight="1">
      <c r="A77" s="121" t="s">
        <v>137</v>
      </c>
      <c r="B77" s="27" t="s">
        <v>138</v>
      </c>
      <c r="C77" s="28" t="s">
        <v>17</v>
      </c>
      <c r="D77" s="28">
        <v>0</v>
      </c>
      <c r="E77" s="28" t="s">
        <v>17</v>
      </c>
      <c r="F77" s="28" t="s">
        <v>17</v>
      </c>
      <c r="G77" s="28">
        <v>0</v>
      </c>
      <c r="H77" s="28">
        <v>0</v>
      </c>
      <c r="I77" s="28">
        <v>0</v>
      </c>
      <c r="J77" s="28" t="s">
        <v>17</v>
      </c>
    </row>
    <row r="78" spans="1:10" ht="12.75" customHeight="1">
      <c r="A78" s="121" t="s">
        <v>139</v>
      </c>
      <c r="B78" s="27" t="s">
        <v>140</v>
      </c>
      <c r="C78" s="28">
        <v>5</v>
      </c>
      <c r="D78" s="28">
        <v>0</v>
      </c>
      <c r="E78" s="28">
        <v>0</v>
      </c>
      <c r="F78" s="28">
        <v>1</v>
      </c>
      <c r="G78" s="28" t="s">
        <v>17</v>
      </c>
      <c r="H78" s="28">
        <v>4</v>
      </c>
      <c r="I78" s="28" t="s">
        <v>17</v>
      </c>
      <c r="J78" s="28">
        <v>1</v>
      </c>
    </row>
    <row r="79" spans="1:10" ht="12.75" customHeight="1">
      <c r="A79" s="121" t="s">
        <v>141</v>
      </c>
      <c r="B79" s="27" t="s">
        <v>142</v>
      </c>
      <c r="C79" s="28">
        <v>4</v>
      </c>
      <c r="D79" s="28">
        <v>0</v>
      </c>
      <c r="E79" s="28">
        <v>0</v>
      </c>
      <c r="F79" s="28" t="s">
        <v>17</v>
      </c>
      <c r="G79" s="28">
        <v>0</v>
      </c>
      <c r="H79" s="28">
        <v>4</v>
      </c>
      <c r="I79" s="28">
        <v>0</v>
      </c>
      <c r="J79" s="28" t="s">
        <v>17</v>
      </c>
    </row>
    <row r="80" spans="1:10" ht="12.75" customHeight="1">
      <c r="A80" s="121" t="s">
        <v>143</v>
      </c>
      <c r="B80" s="27" t="s">
        <v>144</v>
      </c>
      <c r="C80" s="28">
        <v>1</v>
      </c>
      <c r="D80" s="28">
        <v>0</v>
      </c>
      <c r="E80" s="28" t="s">
        <v>17</v>
      </c>
      <c r="F80" s="28">
        <v>1</v>
      </c>
      <c r="G80" s="28" t="s">
        <v>17</v>
      </c>
      <c r="H80" s="28" t="s">
        <v>17</v>
      </c>
      <c r="I80" s="28">
        <v>0</v>
      </c>
      <c r="J80" s="28" t="s">
        <v>17</v>
      </c>
    </row>
    <row r="81" spans="1:10" ht="12.75" customHeight="1">
      <c r="A81" s="122" t="s">
        <v>145</v>
      </c>
      <c r="B81" s="27" t="s">
        <v>146</v>
      </c>
      <c r="C81" s="28">
        <v>1</v>
      </c>
      <c r="D81" s="28">
        <v>0</v>
      </c>
      <c r="E81" s="28" t="s">
        <v>17</v>
      </c>
      <c r="F81" s="28" t="s">
        <v>17</v>
      </c>
      <c r="G81" s="28" t="s">
        <v>17</v>
      </c>
      <c r="H81" s="28" t="s">
        <v>17</v>
      </c>
      <c r="I81" s="28">
        <v>0</v>
      </c>
      <c r="J81" s="28" t="s">
        <v>17</v>
      </c>
    </row>
    <row r="82" spans="1:10" ht="12.75" customHeight="1">
      <c r="A82" s="122" t="s">
        <v>147</v>
      </c>
      <c r="B82" s="27" t="s">
        <v>148</v>
      </c>
      <c r="C82" s="28" t="s">
        <v>17</v>
      </c>
      <c r="D82" s="28">
        <v>0</v>
      </c>
      <c r="E82" s="28">
        <v>0</v>
      </c>
      <c r="F82" s="28" t="s">
        <v>17</v>
      </c>
      <c r="G82" s="28" t="s">
        <v>17</v>
      </c>
      <c r="H82" s="28">
        <v>0</v>
      </c>
      <c r="I82" s="28">
        <v>0</v>
      </c>
      <c r="J82" s="28" t="s">
        <v>17</v>
      </c>
    </row>
    <row r="83" spans="1:10" ht="12.75" customHeight="1">
      <c r="A83" s="121" t="s">
        <v>149</v>
      </c>
      <c r="B83" s="27" t="s">
        <v>150</v>
      </c>
      <c r="C83" s="28" t="s">
        <v>17</v>
      </c>
      <c r="D83" s="28">
        <v>0</v>
      </c>
      <c r="E83" s="28" t="s">
        <v>17</v>
      </c>
      <c r="F83" s="28" t="s">
        <v>17</v>
      </c>
      <c r="G83" s="28" t="s">
        <v>17</v>
      </c>
      <c r="H83" s="28">
        <v>0</v>
      </c>
      <c r="I83" s="28">
        <v>0</v>
      </c>
      <c r="J83" s="28" t="s">
        <v>17</v>
      </c>
    </row>
    <row r="84" spans="1:10" ht="12.75" customHeight="1">
      <c r="A84" s="121" t="s">
        <v>151</v>
      </c>
      <c r="B84" s="27" t="s">
        <v>152</v>
      </c>
      <c r="C84" s="28" t="s">
        <v>10</v>
      </c>
      <c r="D84" s="28">
        <v>0</v>
      </c>
      <c r="E84" s="28" t="s">
        <v>17</v>
      </c>
      <c r="F84" s="28" t="s">
        <v>10</v>
      </c>
      <c r="G84" s="28" t="s">
        <v>17</v>
      </c>
      <c r="H84" s="28">
        <v>0</v>
      </c>
      <c r="I84" s="28">
        <v>0</v>
      </c>
      <c r="J84" s="28" t="s">
        <v>17</v>
      </c>
    </row>
    <row r="85" spans="1:10" ht="12.75" customHeight="1">
      <c r="A85" s="121" t="s">
        <v>153</v>
      </c>
      <c r="B85" s="27" t="s">
        <v>154</v>
      </c>
      <c r="C85" s="28">
        <v>2</v>
      </c>
      <c r="D85" s="28">
        <v>0</v>
      </c>
      <c r="E85" s="28" t="s">
        <v>17</v>
      </c>
      <c r="F85" s="28">
        <v>2</v>
      </c>
      <c r="G85" s="28" t="s">
        <v>17</v>
      </c>
      <c r="H85" s="28">
        <v>0</v>
      </c>
      <c r="I85" s="28">
        <v>0</v>
      </c>
      <c r="J85" s="28" t="s">
        <v>17</v>
      </c>
    </row>
    <row r="86" spans="1:10" ht="12.75" customHeight="1">
      <c r="A86" s="121" t="s">
        <v>155</v>
      </c>
      <c r="B86" s="27" t="s">
        <v>156</v>
      </c>
      <c r="C86" s="28" t="s">
        <v>10</v>
      </c>
      <c r="D86" s="28">
        <v>0</v>
      </c>
      <c r="E86" s="28" t="s">
        <v>17</v>
      </c>
      <c r="F86" s="28" t="s">
        <v>10</v>
      </c>
      <c r="G86" s="28">
        <v>0</v>
      </c>
      <c r="H86" s="28">
        <v>0</v>
      </c>
      <c r="I86" s="28">
        <v>0</v>
      </c>
      <c r="J86" s="28">
        <v>1</v>
      </c>
    </row>
    <row r="87" spans="1:10" ht="12.75" customHeight="1">
      <c r="A87" s="121" t="s">
        <v>157</v>
      </c>
      <c r="B87" s="27" t="s">
        <v>158</v>
      </c>
      <c r="C87" s="28" t="s">
        <v>17</v>
      </c>
      <c r="D87" s="28">
        <v>0</v>
      </c>
      <c r="E87" s="28" t="s">
        <v>17</v>
      </c>
      <c r="F87" s="28" t="s">
        <v>17</v>
      </c>
      <c r="G87" s="28">
        <v>0</v>
      </c>
      <c r="H87" s="28">
        <v>0</v>
      </c>
      <c r="I87" s="28">
        <v>0</v>
      </c>
      <c r="J87" s="28" t="s">
        <v>17</v>
      </c>
    </row>
    <row r="88" spans="1:10" ht="12.75" customHeight="1">
      <c r="A88" s="121" t="s">
        <v>159</v>
      </c>
      <c r="B88" s="27" t="s">
        <v>160</v>
      </c>
      <c r="C88" s="28">
        <v>8</v>
      </c>
      <c r="D88" s="28">
        <v>0</v>
      </c>
      <c r="E88" s="28">
        <v>0</v>
      </c>
      <c r="F88" s="28">
        <v>0</v>
      </c>
      <c r="G88" s="28">
        <v>0</v>
      </c>
      <c r="H88" s="28">
        <v>0</v>
      </c>
      <c r="I88" s="28">
        <v>0</v>
      </c>
      <c r="J88" s="28">
        <v>8</v>
      </c>
    </row>
    <row r="89" spans="1:10" ht="12.75" customHeight="1">
      <c r="A89" s="121" t="s">
        <v>161</v>
      </c>
      <c r="B89" s="27" t="s">
        <v>162</v>
      </c>
      <c r="C89" s="28">
        <v>3</v>
      </c>
      <c r="D89" s="28">
        <v>0</v>
      </c>
      <c r="E89" s="28" t="s">
        <v>17</v>
      </c>
      <c r="F89" s="28">
        <v>2</v>
      </c>
      <c r="G89" s="28" t="s">
        <v>17</v>
      </c>
      <c r="H89" s="28">
        <v>0</v>
      </c>
      <c r="I89" s="28">
        <v>0</v>
      </c>
      <c r="J89" s="28">
        <v>1</v>
      </c>
    </row>
    <row r="90" spans="1:10" ht="12.75" customHeight="1">
      <c r="A90" s="121" t="s">
        <v>163</v>
      </c>
      <c r="B90" s="27" t="s">
        <v>164</v>
      </c>
      <c r="C90" s="28" t="s">
        <v>17</v>
      </c>
      <c r="D90" s="28">
        <v>0</v>
      </c>
      <c r="E90" s="28">
        <v>0</v>
      </c>
      <c r="F90" s="28">
        <v>0</v>
      </c>
      <c r="G90" s="28" t="s">
        <v>17</v>
      </c>
      <c r="H90" s="28">
        <v>0</v>
      </c>
      <c r="I90" s="28">
        <v>0</v>
      </c>
      <c r="J90" s="28" t="s">
        <v>17</v>
      </c>
    </row>
    <row r="91" spans="1:10" ht="12.75" customHeight="1">
      <c r="A91" s="121" t="s">
        <v>165</v>
      </c>
      <c r="B91" s="27" t="s">
        <v>166</v>
      </c>
      <c r="C91" s="28" t="s">
        <v>17</v>
      </c>
      <c r="D91" s="28">
        <v>0</v>
      </c>
      <c r="E91" s="28" t="s">
        <v>17</v>
      </c>
      <c r="F91" s="28" t="s">
        <v>17</v>
      </c>
      <c r="G91" s="28">
        <v>0</v>
      </c>
      <c r="H91" s="28">
        <v>0</v>
      </c>
      <c r="I91" s="28">
        <v>0</v>
      </c>
      <c r="J91" s="28" t="s">
        <v>17</v>
      </c>
    </row>
    <row r="92" spans="1:10" ht="12.75" customHeight="1">
      <c r="A92" s="121" t="s">
        <v>167</v>
      </c>
      <c r="B92" s="27" t="s">
        <v>168</v>
      </c>
      <c r="C92" s="28">
        <v>2</v>
      </c>
      <c r="D92" s="28">
        <v>0</v>
      </c>
      <c r="E92" s="28" t="s">
        <v>17</v>
      </c>
      <c r="F92" s="28">
        <v>2</v>
      </c>
      <c r="G92" s="28" t="s">
        <v>17</v>
      </c>
      <c r="H92" s="28">
        <v>0</v>
      </c>
      <c r="I92" s="28">
        <v>0</v>
      </c>
      <c r="J92" s="28" t="s">
        <v>17</v>
      </c>
    </row>
    <row r="93" spans="1:10" ht="12.75" customHeight="1">
      <c r="A93" s="121" t="s">
        <v>169</v>
      </c>
      <c r="B93" s="27" t="s">
        <v>170</v>
      </c>
      <c r="C93" s="28" t="s">
        <v>17</v>
      </c>
      <c r="D93" s="28">
        <v>0</v>
      </c>
      <c r="E93" s="28">
        <v>0</v>
      </c>
      <c r="F93" s="28">
        <v>0</v>
      </c>
      <c r="G93" s="28">
        <v>0</v>
      </c>
      <c r="H93" s="28">
        <v>0</v>
      </c>
      <c r="I93" s="28">
        <v>0</v>
      </c>
      <c r="J93" s="28" t="s">
        <v>17</v>
      </c>
    </row>
    <row r="94" spans="1:10" ht="12.75" customHeight="1">
      <c r="A94" s="121" t="s">
        <v>171</v>
      </c>
      <c r="B94" s="27" t="s">
        <v>172</v>
      </c>
      <c r="C94" s="28" t="s">
        <v>17</v>
      </c>
      <c r="D94" s="28">
        <v>0</v>
      </c>
      <c r="E94" s="28">
        <v>0</v>
      </c>
      <c r="F94" s="28" t="s">
        <v>17</v>
      </c>
      <c r="G94" s="28">
        <v>0</v>
      </c>
      <c r="H94" s="28">
        <v>0</v>
      </c>
      <c r="I94" s="28">
        <v>0</v>
      </c>
      <c r="J94" s="28" t="s">
        <v>17</v>
      </c>
    </row>
    <row r="95" spans="1:10" ht="12.75" customHeight="1">
      <c r="A95" s="121" t="s">
        <v>173</v>
      </c>
      <c r="B95" s="27" t="s">
        <v>174</v>
      </c>
      <c r="C95" s="28" t="s">
        <v>17</v>
      </c>
      <c r="D95" s="28">
        <v>0</v>
      </c>
      <c r="E95" s="28" t="s">
        <v>17</v>
      </c>
      <c r="F95" s="28" t="s">
        <v>17</v>
      </c>
      <c r="G95" s="28" t="s">
        <v>17</v>
      </c>
      <c r="H95" s="28">
        <v>0</v>
      </c>
      <c r="I95" s="28">
        <v>0</v>
      </c>
      <c r="J95" s="28" t="s">
        <v>17</v>
      </c>
    </row>
    <row r="96" spans="1:10" ht="12.75" customHeight="1">
      <c r="A96" s="27" t="s">
        <v>7</v>
      </c>
      <c r="B96" s="27" t="s">
        <v>175</v>
      </c>
      <c r="C96" s="28">
        <v>5609</v>
      </c>
      <c r="D96" s="28">
        <v>44</v>
      </c>
      <c r="E96" s="28">
        <v>6</v>
      </c>
      <c r="F96" s="28">
        <v>958</v>
      </c>
      <c r="G96" s="28">
        <v>2834</v>
      </c>
      <c r="H96" s="28">
        <v>425</v>
      </c>
      <c r="I96" s="28" t="s">
        <v>17</v>
      </c>
      <c r="J96" s="28">
        <v>1341</v>
      </c>
    </row>
    <row r="97" spans="1:12" ht="12.75" customHeight="1">
      <c r="A97" s="27"/>
      <c r="B97" s="27" t="s">
        <v>176</v>
      </c>
      <c r="C97" s="28">
        <v>529</v>
      </c>
      <c r="D97" s="28">
        <v>0</v>
      </c>
      <c r="E97" s="28">
        <v>0</v>
      </c>
      <c r="F97" s="28">
        <v>0</v>
      </c>
      <c r="G97" s="28">
        <v>0</v>
      </c>
      <c r="H97" s="28">
        <v>0</v>
      </c>
      <c r="I97" s="28">
        <v>0</v>
      </c>
      <c r="J97" s="28">
        <v>529</v>
      </c>
      <c r="K97" s="40"/>
      <c r="L97" s="40"/>
    </row>
    <row r="98" spans="1:12" ht="12.75" customHeight="1">
      <c r="A98" s="27"/>
      <c r="B98" s="27" t="s">
        <v>5</v>
      </c>
      <c r="C98" s="28">
        <v>6138</v>
      </c>
      <c r="D98" s="28">
        <v>44</v>
      </c>
      <c r="E98" s="28">
        <v>6</v>
      </c>
      <c r="F98" s="28">
        <v>958</v>
      </c>
      <c r="G98" s="28">
        <v>2834</v>
      </c>
      <c r="H98" s="28">
        <v>425</v>
      </c>
      <c r="I98" s="28" t="s">
        <v>17</v>
      </c>
      <c r="J98" s="28">
        <v>1870</v>
      </c>
    </row>
    <row r="99" spans="1:12" ht="12.75" customHeight="1"/>
    <row r="100" spans="1:12" ht="12.75" customHeight="1">
      <c r="A100" s="25" t="s">
        <v>7</v>
      </c>
      <c r="B100" s="25" t="s">
        <v>7</v>
      </c>
      <c r="C100" s="31" t="s">
        <v>372</v>
      </c>
      <c r="D100" s="31"/>
      <c r="E100" s="31"/>
      <c r="F100" s="31"/>
      <c r="G100" s="31"/>
      <c r="H100" s="31"/>
      <c r="I100" s="31"/>
      <c r="J100" s="31"/>
    </row>
    <row r="101" spans="1:12" ht="12.75" customHeight="1">
      <c r="A101" s="27" t="s">
        <v>8</v>
      </c>
      <c r="B101" s="27" t="s">
        <v>9</v>
      </c>
      <c r="C101" s="28" t="s">
        <v>17</v>
      </c>
      <c r="D101" s="28">
        <v>0</v>
      </c>
      <c r="E101" s="28" t="s">
        <v>17</v>
      </c>
      <c r="F101" s="28" t="s">
        <v>17</v>
      </c>
      <c r="G101" s="28" t="s">
        <v>17</v>
      </c>
      <c r="H101" s="28">
        <v>0</v>
      </c>
      <c r="I101" s="28">
        <v>0</v>
      </c>
      <c r="J101" s="28" t="s">
        <v>17</v>
      </c>
    </row>
    <row r="102" spans="1:12" ht="12.75" customHeight="1">
      <c r="A102" s="27" t="s">
        <v>11</v>
      </c>
      <c r="B102" s="27" t="s">
        <v>12</v>
      </c>
      <c r="C102" s="28">
        <v>0</v>
      </c>
      <c r="D102" s="28">
        <v>0</v>
      </c>
      <c r="E102" s="28">
        <v>0</v>
      </c>
      <c r="F102" s="28">
        <v>0</v>
      </c>
      <c r="G102" s="28">
        <v>0</v>
      </c>
      <c r="H102" s="28">
        <v>0</v>
      </c>
      <c r="I102" s="28">
        <v>0</v>
      </c>
      <c r="J102" s="28">
        <v>0</v>
      </c>
    </row>
    <row r="103" spans="1:12" ht="12.75" customHeight="1">
      <c r="A103" s="27" t="s">
        <v>13</v>
      </c>
      <c r="B103" s="27" t="s">
        <v>14</v>
      </c>
      <c r="C103" s="28">
        <v>0</v>
      </c>
      <c r="D103" s="28">
        <v>0</v>
      </c>
      <c r="E103" s="28">
        <v>0</v>
      </c>
      <c r="F103" s="28">
        <v>0</v>
      </c>
      <c r="G103" s="28">
        <v>0</v>
      </c>
      <c r="H103" s="28">
        <v>0</v>
      </c>
      <c r="I103" s="28">
        <v>0</v>
      </c>
      <c r="J103" s="28">
        <v>0</v>
      </c>
    </row>
    <row r="104" spans="1:12" ht="12.75" customHeight="1">
      <c r="A104" s="27" t="s">
        <v>15</v>
      </c>
      <c r="B104" s="27" t="s">
        <v>16</v>
      </c>
      <c r="C104" s="28">
        <v>0</v>
      </c>
      <c r="D104" s="28">
        <v>0</v>
      </c>
      <c r="E104" s="28">
        <v>0</v>
      </c>
      <c r="F104" s="28">
        <v>0</v>
      </c>
      <c r="G104" s="28">
        <v>0</v>
      </c>
      <c r="H104" s="28">
        <v>0</v>
      </c>
      <c r="I104" s="28">
        <v>0</v>
      </c>
      <c r="J104" s="28">
        <v>0</v>
      </c>
    </row>
    <row r="105" spans="1:12" ht="12.75" customHeight="1">
      <c r="A105" s="27" t="s">
        <v>18</v>
      </c>
      <c r="B105" s="27" t="s">
        <v>19</v>
      </c>
      <c r="C105" s="28" t="s">
        <v>17</v>
      </c>
      <c r="D105" s="28">
        <v>0</v>
      </c>
      <c r="E105" s="28" t="s">
        <v>17</v>
      </c>
      <c r="F105" s="28">
        <v>0</v>
      </c>
      <c r="G105" s="28">
        <v>0</v>
      </c>
      <c r="H105" s="28">
        <v>0</v>
      </c>
      <c r="I105" s="28">
        <v>0</v>
      </c>
      <c r="J105" s="28">
        <v>0</v>
      </c>
    </row>
    <row r="106" spans="1:12" ht="12.75" customHeight="1">
      <c r="A106" s="27" t="s">
        <v>20</v>
      </c>
      <c r="B106" s="27" t="s">
        <v>21</v>
      </c>
      <c r="C106" s="28" t="s">
        <v>17</v>
      </c>
      <c r="D106" s="28">
        <v>0</v>
      </c>
      <c r="E106" s="28">
        <v>0</v>
      </c>
      <c r="F106" s="28" t="s">
        <v>17</v>
      </c>
      <c r="G106" s="28" t="s">
        <v>17</v>
      </c>
      <c r="H106" s="28">
        <v>0</v>
      </c>
      <c r="I106" s="28">
        <v>0</v>
      </c>
      <c r="J106" s="28" t="s">
        <v>17</v>
      </c>
    </row>
    <row r="107" spans="1:12" ht="12.75" customHeight="1">
      <c r="A107" s="27" t="s">
        <v>22</v>
      </c>
      <c r="B107" s="27" t="s">
        <v>23</v>
      </c>
      <c r="C107" s="28" t="s">
        <v>17</v>
      </c>
      <c r="D107" s="28">
        <v>0</v>
      </c>
      <c r="E107" s="28">
        <v>0</v>
      </c>
      <c r="F107" s="28" t="s">
        <v>17</v>
      </c>
      <c r="G107" s="28">
        <v>0</v>
      </c>
      <c r="H107" s="28">
        <v>0</v>
      </c>
      <c r="I107" s="28">
        <v>0</v>
      </c>
      <c r="J107" s="28">
        <v>0</v>
      </c>
    </row>
    <row r="108" spans="1:12" ht="12.75" customHeight="1">
      <c r="A108" s="27" t="s">
        <v>24</v>
      </c>
      <c r="B108" s="27" t="s">
        <v>25</v>
      </c>
      <c r="C108" s="28" t="s">
        <v>17</v>
      </c>
      <c r="D108" s="28">
        <v>0</v>
      </c>
      <c r="E108" s="28">
        <v>0</v>
      </c>
      <c r="F108" s="28" t="s">
        <v>17</v>
      </c>
      <c r="G108" s="28" t="s">
        <v>17</v>
      </c>
      <c r="H108" s="28">
        <v>0</v>
      </c>
      <c r="I108" s="28">
        <v>0</v>
      </c>
      <c r="J108" s="28" t="s">
        <v>17</v>
      </c>
    </row>
    <row r="109" spans="1:12" ht="12.75" customHeight="1">
      <c r="A109" s="27" t="s">
        <v>26</v>
      </c>
      <c r="B109" s="27" t="s">
        <v>27</v>
      </c>
      <c r="C109" s="28" t="s">
        <v>17</v>
      </c>
      <c r="D109" s="28">
        <v>0</v>
      </c>
      <c r="E109" s="28">
        <v>0</v>
      </c>
      <c r="F109" s="28">
        <v>0</v>
      </c>
      <c r="G109" s="28" t="s">
        <v>17</v>
      </c>
      <c r="H109" s="28">
        <v>0</v>
      </c>
      <c r="I109" s="28">
        <v>0</v>
      </c>
      <c r="J109" s="28" t="s">
        <v>17</v>
      </c>
    </row>
    <row r="110" spans="1:12" ht="12.75" customHeight="1">
      <c r="A110" s="27" t="s">
        <v>28</v>
      </c>
      <c r="B110" s="27" t="s">
        <v>29</v>
      </c>
      <c r="C110" s="28" t="s">
        <v>17</v>
      </c>
      <c r="D110" s="28">
        <v>0</v>
      </c>
      <c r="E110" s="28">
        <v>0</v>
      </c>
      <c r="F110" s="28" t="s">
        <v>17</v>
      </c>
      <c r="G110" s="28">
        <v>0</v>
      </c>
      <c r="H110" s="28">
        <v>0</v>
      </c>
      <c r="I110" s="28">
        <v>0</v>
      </c>
      <c r="J110" s="28">
        <v>0</v>
      </c>
    </row>
    <row r="111" spans="1:12" ht="12.75" customHeight="1">
      <c r="A111" s="27" t="s">
        <v>30</v>
      </c>
      <c r="B111" s="27" t="s">
        <v>31</v>
      </c>
      <c r="C111" s="28" t="s">
        <v>17</v>
      </c>
      <c r="D111" s="28">
        <v>0</v>
      </c>
      <c r="E111" s="28">
        <v>0</v>
      </c>
      <c r="F111" s="28">
        <v>0</v>
      </c>
      <c r="G111" s="28" t="s">
        <v>17</v>
      </c>
      <c r="H111" s="28">
        <v>0</v>
      </c>
      <c r="I111" s="28">
        <v>0</v>
      </c>
      <c r="J111" s="28">
        <v>0</v>
      </c>
    </row>
    <row r="112" spans="1:12" ht="12.75" customHeight="1">
      <c r="A112" s="27" t="s">
        <v>32</v>
      </c>
      <c r="B112" s="27" t="s">
        <v>33</v>
      </c>
      <c r="C112" s="28">
        <v>0</v>
      </c>
      <c r="D112" s="28">
        <v>0</v>
      </c>
      <c r="E112" s="28">
        <v>0</v>
      </c>
      <c r="F112" s="28">
        <v>0</v>
      </c>
      <c r="G112" s="28">
        <v>0</v>
      </c>
      <c r="H112" s="28">
        <v>0</v>
      </c>
      <c r="I112" s="28">
        <v>0</v>
      </c>
      <c r="J112" s="28">
        <v>0</v>
      </c>
    </row>
    <row r="113" spans="1:10" ht="12.75" customHeight="1">
      <c r="A113" s="27" t="s">
        <v>34</v>
      </c>
      <c r="B113" s="27" t="s">
        <v>35</v>
      </c>
      <c r="C113" s="28">
        <v>0</v>
      </c>
      <c r="D113" s="28">
        <v>0</v>
      </c>
      <c r="E113" s="28">
        <v>0</v>
      </c>
      <c r="F113" s="28">
        <v>0</v>
      </c>
      <c r="G113" s="28">
        <v>0</v>
      </c>
      <c r="H113" s="28">
        <v>0</v>
      </c>
      <c r="I113" s="28">
        <v>0</v>
      </c>
      <c r="J113" s="28">
        <v>0</v>
      </c>
    </row>
    <row r="114" spans="1:10" ht="12.75" customHeight="1">
      <c r="A114" s="27" t="s">
        <v>36</v>
      </c>
      <c r="B114" s="27" t="s">
        <v>37</v>
      </c>
      <c r="C114" s="28">
        <v>0</v>
      </c>
      <c r="D114" s="28">
        <v>0</v>
      </c>
      <c r="E114" s="28">
        <v>0</v>
      </c>
      <c r="F114" s="28">
        <v>0</v>
      </c>
      <c r="G114" s="28">
        <v>0</v>
      </c>
      <c r="H114" s="28">
        <v>0</v>
      </c>
      <c r="I114" s="28">
        <v>0</v>
      </c>
      <c r="J114" s="28">
        <v>0</v>
      </c>
    </row>
    <row r="115" spans="1:10" ht="12.75" customHeight="1">
      <c r="A115" s="27" t="s">
        <v>38</v>
      </c>
      <c r="B115" s="27" t="s">
        <v>39</v>
      </c>
      <c r="C115" s="28" t="s">
        <v>17</v>
      </c>
      <c r="D115" s="28" t="s">
        <v>17</v>
      </c>
      <c r="E115" s="28" t="s">
        <v>17</v>
      </c>
      <c r="F115" s="28">
        <v>0</v>
      </c>
      <c r="G115" s="28" t="s">
        <v>17</v>
      </c>
      <c r="H115" s="28">
        <v>0</v>
      </c>
      <c r="I115" s="28">
        <v>0</v>
      </c>
      <c r="J115" s="28" t="s">
        <v>17</v>
      </c>
    </row>
    <row r="116" spans="1:10" ht="12.75" customHeight="1">
      <c r="A116" s="27" t="s">
        <v>40</v>
      </c>
      <c r="B116" s="27" t="s">
        <v>41</v>
      </c>
      <c r="C116" s="28" t="s">
        <v>17</v>
      </c>
      <c r="D116" s="28">
        <v>0</v>
      </c>
      <c r="E116" s="28" t="s">
        <v>17</v>
      </c>
      <c r="F116" s="28">
        <v>0</v>
      </c>
      <c r="G116" s="28" t="s">
        <v>17</v>
      </c>
      <c r="H116" s="28">
        <v>0</v>
      </c>
      <c r="I116" s="28">
        <v>0</v>
      </c>
      <c r="J116" s="28" t="s">
        <v>17</v>
      </c>
    </row>
    <row r="117" spans="1:10" ht="12.75" customHeight="1">
      <c r="A117" s="27" t="s">
        <v>42</v>
      </c>
      <c r="B117" s="27" t="s">
        <v>43</v>
      </c>
      <c r="C117" s="28" t="s">
        <v>17</v>
      </c>
      <c r="D117" s="28">
        <v>0</v>
      </c>
      <c r="E117" s="28" t="s">
        <v>17</v>
      </c>
      <c r="F117" s="28">
        <v>0</v>
      </c>
      <c r="G117" s="28">
        <v>0</v>
      </c>
      <c r="H117" s="28">
        <v>0</v>
      </c>
      <c r="I117" s="28">
        <v>0</v>
      </c>
      <c r="J117" s="28">
        <v>0</v>
      </c>
    </row>
    <row r="118" spans="1:10" ht="12.75" customHeight="1">
      <c r="A118" s="27" t="s">
        <v>44</v>
      </c>
      <c r="B118" s="27" t="s">
        <v>45</v>
      </c>
      <c r="C118" s="28">
        <v>0</v>
      </c>
      <c r="D118" s="28">
        <v>0</v>
      </c>
      <c r="E118" s="28">
        <v>0</v>
      </c>
      <c r="F118" s="28">
        <v>0</v>
      </c>
      <c r="G118" s="28">
        <v>0</v>
      </c>
      <c r="H118" s="28">
        <v>0</v>
      </c>
      <c r="I118" s="28">
        <v>0</v>
      </c>
      <c r="J118" s="28">
        <v>0</v>
      </c>
    </row>
    <row r="119" spans="1:10" ht="12.75" customHeight="1">
      <c r="A119" s="27" t="s">
        <v>46</v>
      </c>
      <c r="B119" s="27" t="s">
        <v>47</v>
      </c>
      <c r="C119" s="28" t="s">
        <v>17</v>
      </c>
      <c r="D119" s="28">
        <v>0</v>
      </c>
      <c r="E119" s="28">
        <v>0</v>
      </c>
      <c r="F119" s="28">
        <v>0</v>
      </c>
      <c r="G119" s="28" t="s">
        <v>17</v>
      </c>
      <c r="H119" s="28">
        <v>0</v>
      </c>
      <c r="I119" s="28">
        <v>0</v>
      </c>
      <c r="J119" s="28" t="s">
        <v>17</v>
      </c>
    </row>
    <row r="120" spans="1:10" ht="12.75" customHeight="1">
      <c r="A120" s="27" t="s">
        <v>48</v>
      </c>
      <c r="B120" s="27" t="s">
        <v>49</v>
      </c>
      <c r="C120" s="28">
        <v>2</v>
      </c>
      <c r="D120" s="28">
        <v>0</v>
      </c>
      <c r="E120" s="28" t="s">
        <v>17</v>
      </c>
      <c r="F120" s="28">
        <v>2</v>
      </c>
      <c r="G120" s="28" t="s">
        <v>17</v>
      </c>
      <c r="H120" s="28">
        <v>0</v>
      </c>
      <c r="I120" s="28">
        <v>0</v>
      </c>
      <c r="J120" s="28" t="s">
        <v>17</v>
      </c>
    </row>
    <row r="121" spans="1:10" ht="12.75" customHeight="1">
      <c r="A121" s="27" t="s">
        <v>50</v>
      </c>
      <c r="B121" s="27" t="s">
        <v>51</v>
      </c>
      <c r="C121" s="28" t="s">
        <v>17</v>
      </c>
      <c r="D121" s="28">
        <v>0</v>
      </c>
      <c r="E121" s="28">
        <v>0</v>
      </c>
      <c r="F121" s="28">
        <v>0</v>
      </c>
      <c r="G121" s="28">
        <v>0</v>
      </c>
      <c r="H121" s="28">
        <v>0</v>
      </c>
      <c r="I121" s="28">
        <v>0</v>
      </c>
      <c r="J121" s="28" t="s">
        <v>17</v>
      </c>
    </row>
    <row r="122" spans="1:10" ht="12.75" customHeight="1">
      <c r="A122" s="27" t="s">
        <v>52</v>
      </c>
      <c r="B122" s="27" t="s">
        <v>53</v>
      </c>
      <c r="C122" s="28">
        <v>2</v>
      </c>
      <c r="D122" s="28">
        <v>0</v>
      </c>
      <c r="E122" s="28" t="s">
        <v>17</v>
      </c>
      <c r="F122" s="28">
        <v>2</v>
      </c>
      <c r="G122" s="28">
        <v>0</v>
      </c>
      <c r="H122" s="28">
        <v>0</v>
      </c>
      <c r="I122" s="28">
        <v>0</v>
      </c>
      <c r="J122" s="28" t="s">
        <v>17</v>
      </c>
    </row>
    <row r="123" spans="1:10" ht="12.75" customHeight="1">
      <c r="A123" s="27" t="s">
        <v>54</v>
      </c>
      <c r="B123" s="27" t="s">
        <v>55</v>
      </c>
      <c r="C123" s="28">
        <v>0</v>
      </c>
      <c r="D123" s="28">
        <v>0</v>
      </c>
      <c r="E123" s="28">
        <v>0</v>
      </c>
      <c r="F123" s="28">
        <v>0</v>
      </c>
      <c r="G123" s="28">
        <v>0</v>
      </c>
      <c r="H123" s="28">
        <v>0</v>
      </c>
      <c r="I123" s="28">
        <v>0</v>
      </c>
      <c r="J123" s="28">
        <v>0</v>
      </c>
    </row>
    <row r="124" spans="1:10" ht="12.75" customHeight="1">
      <c r="A124" s="27" t="s">
        <v>56</v>
      </c>
      <c r="B124" s="27" t="s">
        <v>57</v>
      </c>
      <c r="C124" s="28" t="s">
        <v>17</v>
      </c>
      <c r="D124" s="28">
        <v>0</v>
      </c>
      <c r="E124" s="28">
        <v>0</v>
      </c>
      <c r="F124" s="28">
        <v>0</v>
      </c>
      <c r="G124" s="28" t="s">
        <v>17</v>
      </c>
      <c r="H124" s="28">
        <v>0</v>
      </c>
      <c r="I124" s="28">
        <v>0</v>
      </c>
      <c r="J124" s="28">
        <v>0</v>
      </c>
    </row>
    <row r="125" spans="1:10" ht="12.75" customHeight="1">
      <c r="A125" s="27" t="s">
        <v>58</v>
      </c>
      <c r="B125" s="27" t="s">
        <v>59</v>
      </c>
      <c r="C125" s="28">
        <v>0</v>
      </c>
      <c r="D125" s="28">
        <v>0</v>
      </c>
      <c r="E125" s="28">
        <v>0</v>
      </c>
      <c r="F125" s="28">
        <v>0</v>
      </c>
      <c r="G125" s="28">
        <v>0</v>
      </c>
      <c r="H125" s="28">
        <v>0</v>
      </c>
      <c r="I125" s="28">
        <v>0</v>
      </c>
      <c r="J125" s="28">
        <v>0</v>
      </c>
    </row>
    <row r="126" spans="1:10" ht="12.75" customHeight="1">
      <c r="A126" s="27" t="s">
        <v>60</v>
      </c>
      <c r="B126" s="27" t="s">
        <v>61</v>
      </c>
      <c r="C126" s="28">
        <v>109</v>
      </c>
      <c r="D126" s="28">
        <v>0</v>
      </c>
      <c r="E126" s="28" t="s">
        <v>17</v>
      </c>
      <c r="F126" s="28" t="s">
        <v>17</v>
      </c>
      <c r="G126" s="28" t="s">
        <v>17</v>
      </c>
      <c r="H126" s="28">
        <v>0</v>
      </c>
      <c r="I126" s="28">
        <v>0</v>
      </c>
      <c r="J126" s="28">
        <v>109</v>
      </c>
    </row>
    <row r="127" spans="1:10" ht="12.75" customHeight="1">
      <c r="A127" s="27" t="s">
        <v>62</v>
      </c>
      <c r="B127" s="27" t="s">
        <v>63</v>
      </c>
      <c r="C127" s="28">
        <v>0</v>
      </c>
      <c r="D127" s="28">
        <v>0</v>
      </c>
      <c r="E127" s="28">
        <v>0</v>
      </c>
      <c r="F127" s="28">
        <v>0</v>
      </c>
      <c r="G127" s="28">
        <v>0</v>
      </c>
      <c r="H127" s="28">
        <v>0</v>
      </c>
      <c r="I127" s="28">
        <v>0</v>
      </c>
      <c r="J127" s="28">
        <v>0</v>
      </c>
    </row>
    <row r="128" spans="1:10" ht="12.75" customHeight="1">
      <c r="A128" s="27" t="s">
        <v>64</v>
      </c>
      <c r="B128" s="27" t="s">
        <v>65</v>
      </c>
      <c r="C128" s="28">
        <v>76</v>
      </c>
      <c r="D128" s="28">
        <v>0</v>
      </c>
      <c r="E128" s="28" t="s">
        <v>17</v>
      </c>
      <c r="F128" s="28" t="s">
        <v>17</v>
      </c>
      <c r="G128" s="28">
        <v>0</v>
      </c>
      <c r="H128" s="28">
        <v>0</v>
      </c>
      <c r="I128" s="28">
        <v>0</v>
      </c>
      <c r="J128" s="28">
        <v>76</v>
      </c>
    </row>
    <row r="129" spans="1:10" ht="12.75" customHeight="1">
      <c r="A129" s="27" t="s">
        <v>66</v>
      </c>
      <c r="B129" s="27" t="s">
        <v>67</v>
      </c>
      <c r="C129" s="28">
        <v>33</v>
      </c>
      <c r="D129" s="28">
        <v>0</v>
      </c>
      <c r="E129" s="28">
        <v>0</v>
      </c>
      <c r="F129" s="28">
        <v>0</v>
      </c>
      <c r="G129" s="28">
        <v>0</v>
      </c>
      <c r="H129" s="28">
        <v>0</v>
      </c>
      <c r="I129" s="28">
        <v>0</v>
      </c>
      <c r="J129" s="28">
        <v>33</v>
      </c>
    </row>
    <row r="130" spans="1:10" ht="12.75" customHeight="1">
      <c r="A130" s="27" t="s">
        <v>68</v>
      </c>
      <c r="B130" s="27" t="s">
        <v>69</v>
      </c>
      <c r="C130" s="28" t="s">
        <v>17</v>
      </c>
      <c r="D130" s="28">
        <v>0</v>
      </c>
      <c r="E130" s="28">
        <v>0</v>
      </c>
      <c r="F130" s="28">
        <v>0</v>
      </c>
      <c r="G130" s="28" t="s">
        <v>17</v>
      </c>
      <c r="H130" s="28">
        <v>0</v>
      </c>
      <c r="I130" s="28">
        <v>0</v>
      </c>
      <c r="J130" s="28">
        <v>0</v>
      </c>
    </row>
    <row r="131" spans="1:10" ht="12.75" customHeight="1">
      <c r="A131" s="27" t="s">
        <v>70</v>
      </c>
      <c r="B131" s="27" t="s">
        <v>71</v>
      </c>
      <c r="C131" s="28" t="s">
        <v>17</v>
      </c>
      <c r="D131" s="28">
        <v>0</v>
      </c>
      <c r="E131" s="28" t="s">
        <v>17</v>
      </c>
      <c r="F131" s="28">
        <v>0</v>
      </c>
      <c r="G131" s="28">
        <v>0</v>
      </c>
      <c r="H131" s="28">
        <v>0</v>
      </c>
      <c r="I131" s="28">
        <v>0</v>
      </c>
      <c r="J131" s="28">
        <v>0</v>
      </c>
    </row>
    <row r="132" spans="1:10" ht="12.75" customHeight="1">
      <c r="A132" s="27" t="s">
        <v>72</v>
      </c>
      <c r="B132" s="27" t="s">
        <v>73</v>
      </c>
      <c r="C132" s="28">
        <v>22</v>
      </c>
      <c r="D132" s="28">
        <v>0</v>
      </c>
      <c r="E132" s="28">
        <v>0</v>
      </c>
      <c r="F132" s="28">
        <v>22</v>
      </c>
      <c r="G132" s="28">
        <v>0</v>
      </c>
      <c r="H132" s="28">
        <v>0</v>
      </c>
      <c r="I132" s="28">
        <v>0</v>
      </c>
      <c r="J132" s="28" t="s">
        <v>17</v>
      </c>
    </row>
    <row r="133" spans="1:10" ht="12.75" customHeight="1">
      <c r="A133" s="27" t="s">
        <v>74</v>
      </c>
      <c r="B133" s="27" t="s">
        <v>75</v>
      </c>
      <c r="C133" s="28" t="s">
        <v>17</v>
      </c>
      <c r="D133" s="28">
        <v>0</v>
      </c>
      <c r="E133" s="28">
        <v>0</v>
      </c>
      <c r="F133" s="28">
        <v>0</v>
      </c>
      <c r="G133" s="28">
        <v>0</v>
      </c>
      <c r="H133" s="28">
        <v>0</v>
      </c>
      <c r="I133" s="28">
        <v>0</v>
      </c>
      <c r="J133" s="28" t="s">
        <v>17</v>
      </c>
    </row>
    <row r="134" spans="1:10" ht="12.75" customHeight="1">
      <c r="A134" s="27" t="s">
        <v>76</v>
      </c>
      <c r="B134" s="27" t="s">
        <v>77</v>
      </c>
      <c r="C134" s="28" t="s">
        <v>10</v>
      </c>
      <c r="D134" s="28">
        <v>0</v>
      </c>
      <c r="E134" s="28">
        <v>0</v>
      </c>
      <c r="F134" s="28" t="s">
        <v>10</v>
      </c>
      <c r="G134" s="28">
        <v>0</v>
      </c>
      <c r="H134" s="28">
        <v>0</v>
      </c>
      <c r="I134" s="28">
        <v>0</v>
      </c>
      <c r="J134" s="28" t="s">
        <v>17</v>
      </c>
    </row>
    <row r="135" spans="1:10" ht="12.75" customHeight="1">
      <c r="A135" s="27" t="s">
        <v>78</v>
      </c>
      <c r="B135" s="27" t="s">
        <v>79</v>
      </c>
      <c r="C135" s="28" t="s">
        <v>17</v>
      </c>
      <c r="D135" s="28">
        <v>0</v>
      </c>
      <c r="E135" s="28">
        <v>0</v>
      </c>
      <c r="F135" s="28" t="s">
        <v>17</v>
      </c>
      <c r="G135" s="28">
        <v>0</v>
      </c>
      <c r="H135" s="28">
        <v>0</v>
      </c>
      <c r="I135" s="28">
        <v>0</v>
      </c>
      <c r="J135" s="28" t="s">
        <v>17</v>
      </c>
    </row>
    <row r="136" spans="1:10" ht="12.75" customHeight="1">
      <c r="A136" s="27" t="s">
        <v>80</v>
      </c>
      <c r="B136" s="27" t="s">
        <v>81</v>
      </c>
      <c r="C136" s="28">
        <v>0</v>
      </c>
      <c r="D136" s="28">
        <v>0</v>
      </c>
      <c r="E136" s="28">
        <v>0</v>
      </c>
      <c r="F136" s="28">
        <v>0</v>
      </c>
      <c r="G136" s="28">
        <v>0</v>
      </c>
      <c r="H136" s="28">
        <v>0</v>
      </c>
      <c r="I136" s="28">
        <v>0</v>
      </c>
      <c r="J136" s="28">
        <v>0</v>
      </c>
    </row>
    <row r="137" spans="1:10" ht="12.75" customHeight="1">
      <c r="A137" s="27" t="s">
        <v>82</v>
      </c>
      <c r="B137" s="27" t="s">
        <v>83</v>
      </c>
      <c r="C137" s="28">
        <v>0</v>
      </c>
      <c r="D137" s="28">
        <v>0</v>
      </c>
      <c r="E137" s="28">
        <v>0</v>
      </c>
      <c r="F137" s="28">
        <v>0</v>
      </c>
      <c r="G137" s="28">
        <v>0</v>
      </c>
      <c r="H137" s="28">
        <v>0</v>
      </c>
      <c r="I137" s="28">
        <v>0</v>
      </c>
      <c r="J137" s="28">
        <v>0</v>
      </c>
    </row>
    <row r="138" spans="1:10" ht="12.75" customHeight="1">
      <c r="A138" s="27" t="s">
        <v>84</v>
      </c>
      <c r="B138" s="27" t="s">
        <v>85</v>
      </c>
      <c r="C138" s="28">
        <v>21</v>
      </c>
      <c r="D138" s="28">
        <v>0</v>
      </c>
      <c r="E138" s="28">
        <v>0</v>
      </c>
      <c r="F138" s="28">
        <v>21</v>
      </c>
      <c r="G138" s="28">
        <v>0</v>
      </c>
      <c r="H138" s="28">
        <v>0</v>
      </c>
      <c r="I138" s="28">
        <v>0</v>
      </c>
      <c r="J138" s="28" t="s">
        <v>17</v>
      </c>
    </row>
    <row r="139" spans="1:10" ht="12.75" customHeight="1">
      <c r="A139" s="27" t="s">
        <v>86</v>
      </c>
      <c r="B139" s="27" t="s">
        <v>87</v>
      </c>
      <c r="C139" s="28" t="s">
        <v>17</v>
      </c>
      <c r="D139" s="28">
        <v>0</v>
      </c>
      <c r="E139" s="28">
        <v>0</v>
      </c>
      <c r="F139" s="28">
        <v>0</v>
      </c>
      <c r="G139" s="28">
        <v>0</v>
      </c>
      <c r="H139" s="28">
        <v>0</v>
      </c>
      <c r="I139" s="28">
        <v>0</v>
      </c>
      <c r="J139" s="28" t="s">
        <v>17</v>
      </c>
    </row>
    <row r="140" spans="1:10" ht="12.75" customHeight="1">
      <c r="A140" s="27" t="s">
        <v>89</v>
      </c>
      <c r="B140" s="27" t="s">
        <v>90</v>
      </c>
      <c r="C140" s="28">
        <v>0</v>
      </c>
      <c r="D140" s="28">
        <v>0</v>
      </c>
      <c r="E140" s="28">
        <v>0</v>
      </c>
      <c r="F140" s="28">
        <v>0</v>
      </c>
      <c r="G140" s="28">
        <v>0</v>
      </c>
      <c r="H140" s="28">
        <v>0</v>
      </c>
      <c r="I140" s="28">
        <v>0</v>
      </c>
      <c r="J140" s="28">
        <v>0</v>
      </c>
    </row>
    <row r="141" spans="1:10" ht="12.75" customHeight="1">
      <c r="A141" s="27" t="s">
        <v>91</v>
      </c>
      <c r="B141" s="27" t="s">
        <v>92</v>
      </c>
      <c r="C141" s="28">
        <v>0</v>
      </c>
      <c r="D141" s="28">
        <v>0</v>
      </c>
      <c r="E141" s="28">
        <v>0</v>
      </c>
      <c r="F141" s="28">
        <v>0</v>
      </c>
      <c r="G141" s="28">
        <v>0</v>
      </c>
      <c r="H141" s="28">
        <v>0</v>
      </c>
      <c r="I141" s="28">
        <v>0</v>
      </c>
      <c r="J141" s="28">
        <v>0</v>
      </c>
    </row>
    <row r="142" spans="1:10" ht="12.75" customHeight="1">
      <c r="A142" s="27" t="s">
        <v>93</v>
      </c>
      <c r="B142" s="27" t="s">
        <v>94</v>
      </c>
      <c r="C142" s="28">
        <v>0</v>
      </c>
      <c r="D142" s="28">
        <v>0</v>
      </c>
      <c r="E142" s="28">
        <v>0</v>
      </c>
      <c r="F142" s="28">
        <v>0</v>
      </c>
      <c r="G142" s="28">
        <v>0</v>
      </c>
      <c r="H142" s="28">
        <v>0</v>
      </c>
      <c r="I142" s="28">
        <v>0</v>
      </c>
      <c r="J142" s="28">
        <v>0</v>
      </c>
    </row>
    <row r="143" spans="1:10" ht="12.75" customHeight="1">
      <c r="A143" s="27" t="s">
        <v>95</v>
      </c>
      <c r="B143" s="27" t="s">
        <v>96</v>
      </c>
      <c r="C143" s="28">
        <v>0</v>
      </c>
      <c r="D143" s="28">
        <v>0</v>
      </c>
      <c r="E143" s="28">
        <v>0</v>
      </c>
      <c r="F143" s="28">
        <v>0</v>
      </c>
      <c r="G143" s="28">
        <v>0</v>
      </c>
      <c r="H143" s="28">
        <v>0</v>
      </c>
      <c r="I143" s="28">
        <v>0</v>
      </c>
      <c r="J143" s="28">
        <v>0</v>
      </c>
    </row>
    <row r="144" spans="1:10" ht="12.75" customHeight="1">
      <c r="A144" s="27" t="s">
        <v>97</v>
      </c>
      <c r="B144" s="27" t="s">
        <v>98</v>
      </c>
      <c r="C144" s="28" t="s">
        <v>17</v>
      </c>
      <c r="D144" s="28">
        <v>0</v>
      </c>
      <c r="E144" s="28">
        <v>0</v>
      </c>
      <c r="F144" s="28" t="s">
        <v>17</v>
      </c>
      <c r="G144" s="28">
        <v>0</v>
      </c>
      <c r="H144" s="28">
        <v>0</v>
      </c>
      <c r="I144" s="28">
        <v>0</v>
      </c>
      <c r="J144" s="28" t="s">
        <v>17</v>
      </c>
    </row>
    <row r="145" spans="1:10" ht="12.75" customHeight="1">
      <c r="A145" s="27" t="s">
        <v>99</v>
      </c>
      <c r="B145" s="27" t="s">
        <v>100</v>
      </c>
      <c r="C145" s="28" t="s">
        <v>17</v>
      </c>
      <c r="D145" s="28">
        <v>0</v>
      </c>
      <c r="E145" s="28">
        <v>0</v>
      </c>
      <c r="F145" s="28" t="s">
        <v>17</v>
      </c>
      <c r="G145" s="28">
        <v>0</v>
      </c>
      <c r="H145" s="28">
        <v>0</v>
      </c>
      <c r="I145" s="28">
        <v>0</v>
      </c>
      <c r="J145" s="28" t="s">
        <v>17</v>
      </c>
    </row>
    <row r="146" spans="1:10" ht="12.75" customHeight="1">
      <c r="A146" s="27" t="s">
        <v>101</v>
      </c>
      <c r="B146" s="27" t="s">
        <v>102</v>
      </c>
      <c r="C146" s="28">
        <v>0</v>
      </c>
      <c r="D146" s="28">
        <v>0</v>
      </c>
      <c r="E146" s="28">
        <v>0</v>
      </c>
      <c r="F146" s="28">
        <v>0</v>
      </c>
      <c r="G146" s="28">
        <v>0</v>
      </c>
      <c r="H146" s="28">
        <v>0</v>
      </c>
      <c r="I146" s="28">
        <v>0</v>
      </c>
      <c r="J146" s="28">
        <v>0</v>
      </c>
    </row>
    <row r="147" spans="1:10" ht="12.75" customHeight="1">
      <c r="A147" s="27" t="s">
        <v>103</v>
      </c>
      <c r="B147" s="27" t="s">
        <v>104</v>
      </c>
      <c r="C147" s="28" t="s">
        <v>17</v>
      </c>
      <c r="D147" s="28">
        <v>0</v>
      </c>
      <c r="E147" s="28">
        <v>0</v>
      </c>
      <c r="F147" s="28" t="s">
        <v>17</v>
      </c>
      <c r="G147" s="28">
        <v>0</v>
      </c>
      <c r="H147" s="28">
        <v>0</v>
      </c>
      <c r="I147" s="28">
        <v>0</v>
      </c>
      <c r="J147" s="28">
        <v>0</v>
      </c>
    </row>
    <row r="148" spans="1:10" ht="12.75" customHeight="1">
      <c r="A148" s="27" t="s">
        <v>105</v>
      </c>
      <c r="B148" s="27" t="s">
        <v>106</v>
      </c>
      <c r="C148" s="28" t="s">
        <v>10</v>
      </c>
      <c r="D148" s="28">
        <v>0</v>
      </c>
      <c r="E148" s="28" t="s">
        <v>17</v>
      </c>
      <c r="F148" s="28" t="s">
        <v>17</v>
      </c>
      <c r="G148" s="28">
        <v>0</v>
      </c>
      <c r="H148" s="28">
        <v>0</v>
      </c>
      <c r="I148" s="28">
        <v>0</v>
      </c>
      <c r="J148" s="28" t="s">
        <v>10</v>
      </c>
    </row>
    <row r="149" spans="1:10" ht="12.75" customHeight="1">
      <c r="A149" s="27" t="s">
        <v>107</v>
      </c>
      <c r="B149" s="27" t="s">
        <v>108</v>
      </c>
      <c r="C149" s="28" t="s">
        <v>17</v>
      </c>
      <c r="D149" s="28">
        <v>0</v>
      </c>
      <c r="E149" s="28" t="s">
        <v>17</v>
      </c>
      <c r="F149" s="28" t="s">
        <v>17</v>
      </c>
      <c r="G149" s="28">
        <v>0</v>
      </c>
      <c r="H149" s="28">
        <v>0</v>
      </c>
      <c r="I149" s="28">
        <v>0</v>
      </c>
      <c r="J149" s="28">
        <v>0</v>
      </c>
    </row>
    <row r="150" spans="1:10" ht="12.75" customHeight="1">
      <c r="A150" s="27" t="s">
        <v>109</v>
      </c>
      <c r="B150" s="27" t="s">
        <v>110</v>
      </c>
      <c r="C150" s="28">
        <v>0</v>
      </c>
      <c r="D150" s="28">
        <v>0</v>
      </c>
      <c r="E150" s="28">
        <v>0</v>
      </c>
      <c r="F150" s="28">
        <v>0</v>
      </c>
      <c r="G150" s="28">
        <v>0</v>
      </c>
      <c r="H150" s="28">
        <v>0</v>
      </c>
      <c r="I150" s="28">
        <v>0</v>
      </c>
      <c r="J150" s="28">
        <v>0</v>
      </c>
    </row>
    <row r="151" spans="1:10" ht="12.75" customHeight="1">
      <c r="A151" s="27" t="s">
        <v>111</v>
      </c>
      <c r="B151" s="27" t="s">
        <v>112</v>
      </c>
      <c r="C151" s="28" t="s">
        <v>17</v>
      </c>
      <c r="D151" s="28">
        <v>0</v>
      </c>
      <c r="E151" s="28">
        <v>0</v>
      </c>
      <c r="F151" s="28">
        <v>0</v>
      </c>
      <c r="G151" s="28">
        <v>0</v>
      </c>
      <c r="H151" s="28">
        <v>0</v>
      </c>
      <c r="I151" s="28">
        <v>0</v>
      </c>
      <c r="J151" s="28" t="s">
        <v>17</v>
      </c>
    </row>
    <row r="152" spans="1:10" ht="12.75" customHeight="1">
      <c r="A152" s="27" t="s">
        <v>113</v>
      </c>
      <c r="B152" s="27" t="s">
        <v>114</v>
      </c>
      <c r="C152" s="28">
        <v>0</v>
      </c>
      <c r="D152" s="28">
        <v>0</v>
      </c>
      <c r="E152" s="28">
        <v>0</v>
      </c>
      <c r="F152" s="28">
        <v>0</v>
      </c>
      <c r="G152" s="28">
        <v>0</v>
      </c>
      <c r="H152" s="28">
        <v>0</v>
      </c>
      <c r="I152" s="28">
        <v>0</v>
      </c>
      <c r="J152" s="28">
        <v>0</v>
      </c>
    </row>
    <row r="153" spans="1:10" ht="12.75" customHeight="1">
      <c r="A153" s="27" t="s">
        <v>115</v>
      </c>
      <c r="B153" s="27" t="s">
        <v>116</v>
      </c>
      <c r="C153" s="28" t="s">
        <v>17</v>
      </c>
      <c r="D153" s="28">
        <v>0</v>
      </c>
      <c r="E153" s="28">
        <v>0</v>
      </c>
      <c r="F153" s="28" t="s">
        <v>17</v>
      </c>
      <c r="G153" s="28">
        <v>0</v>
      </c>
      <c r="H153" s="28">
        <v>0</v>
      </c>
      <c r="I153" s="28">
        <v>0</v>
      </c>
      <c r="J153" s="28" t="s">
        <v>17</v>
      </c>
    </row>
    <row r="154" spans="1:10" ht="12.75" customHeight="1">
      <c r="A154" s="27" t="s">
        <v>117</v>
      </c>
      <c r="B154" s="27" t="s">
        <v>118</v>
      </c>
      <c r="C154" s="28" t="s">
        <v>17</v>
      </c>
      <c r="D154" s="28">
        <v>0</v>
      </c>
      <c r="E154" s="28">
        <v>0</v>
      </c>
      <c r="F154" s="28" t="s">
        <v>17</v>
      </c>
      <c r="G154" s="28">
        <v>0</v>
      </c>
      <c r="H154" s="28">
        <v>0</v>
      </c>
      <c r="I154" s="28">
        <v>0</v>
      </c>
      <c r="J154" s="28" t="s">
        <v>17</v>
      </c>
    </row>
    <row r="155" spans="1:10" ht="12.75" customHeight="1">
      <c r="A155" s="27" t="s">
        <v>119</v>
      </c>
      <c r="B155" s="27" t="s">
        <v>120</v>
      </c>
      <c r="C155" s="28" t="s">
        <v>17</v>
      </c>
      <c r="D155" s="28">
        <v>0</v>
      </c>
      <c r="E155" s="28">
        <v>0</v>
      </c>
      <c r="F155" s="28" t="s">
        <v>17</v>
      </c>
      <c r="G155" s="28">
        <v>0</v>
      </c>
      <c r="H155" s="28">
        <v>0</v>
      </c>
      <c r="I155" s="28">
        <v>0</v>
      </c>
      <c r="J155" s="28">
        <v>0</v>
      </c>
    </row>
    <row r="156" spans="1:10" ht="12.75" customHeight="1">
      <c r="A156" s="27" t="s">
        <v>121</v>
      </c>
      <c r="B156" s="27" t="s">
        <v>122</v>
      </c>
      <c r="C156" s="28">
        <v>0</v>
      </c>
      <c r="D156" s="28">
        <v>0</v>
      </c>
      <c r="E156" s="28">
        <v>0</v>
      </c>
      <c r="F156" s="28">
        <v>0</v>
      </c>
      <c r="G156" s="28">
        <v>0</v>
      </c>
      <c r="H156" s="28">
        <v>0</v>
      </c>
      <c r="I156" s="28">
        <v>0</v>
      </c>
      <c r="J156" s="28">
        <v>0</v>
      </c>
    </row>
    <row r="157" spans="1:10" ht="12.75" customHeight="1">
      <c r="A157" s="27" t="s">
        <v>123</v>
      </c>
      <c r="B157" s="27" t="s">
        <v>124</v>
      </c>
      <c r="C157" s="28">
        <v>0</v>
      </c>
      <c r="D157" s="28">
        <v>0</v>
      </c>
      <c r="E157" s="28">
        <v>0</v>
      </c>
      <c r="F157" s="28">
        <v>0</v>
      </c>
      <c r="G157" s="28">
        <v>0</v>
      </c>
      <c r="H157" s="28">
        <v>0</v>
      </c>
      <c r="I157" s="28">
        <v>0</v>
      </c>
      <c r="J157" s="28">
        <v>0</v>
      </c>
    </row>
    <row r="158" spans="1:10" ht="12.75" customHeight="1">
      <c r="A158" s="27" t="s">
        <v>125</v>
      </c>
      <c r="B158" s="27" t="s">
        <v>126</v>
      </c>
      <c r="C158" s="28">
        <v>130</v>
      </c>
      <c r="D158" s="28">
        <v>0</v>
      </c>
      <c r="E158" s="28" t="s">
        <v>17</v>
      </c>
      <c r="F158" s="28" t="s">
        <v>17</v>
      </c>
      <c r="G158" s="28" t="s">
        <v>17</v>
      </c>
      <c r="H158" s="28">
        <v>129</v>
      </c>
      <c r="I158" s="28">
        <v>0</v>
      </c>
      <c r="J158" s="28">
        <v>1</v>
      </c>
    </row>
    <row r="159" spans="1:10" ht="12.75" customHeight="1">
      <c r="A159" s="27" t="s">
        <v>127</v>
      </c>
      <c r="B159" s="27" t="s">
        <v>128</v>
      </c>
      <c r="C159" s="28">
        <v>129</v>
      </c>
      <c r="D159" s="28">
        <v>0</v>
      </c>
      <c r="E159" s="28">
        <v>0</v>
      </c>
      <c r="F159" s="28" t="s">
        <v>17</v>
      </c>
      <c r="G159" s="28" t="s">
        <v>17</v>
      </c>
      <c r="H159" s="28">
        <v>129</v>
      </c>
      <c r="I159" s="28">
        <v>0</v>
      </c>
      <c r="J159" s="28" t="s">
        <v>17</v>
      </c>
    </row>
    <row r="160" spans="1:10" ht="12.75" customHeight="1">
      <c r="A160" s="27" t="s">
        <v>129</v>
      </c>
      <c r="B160" s="27" t="s">
        <v>130</v>
      </c>
      <c r="C160" s="28" t="s">
        <v>17</v>
      </c>
      <c r="D160" s="28">
        <v>0</v>
      </c>
      <c r="E160" s="28">
        <v>0</v>
      </c>
      <c r="F160" s="28">
        <v>0</v>
      </c>
      <c r="G160" s="28" t="s">
        <v>17</v>
      </c>
      <c r="H160" s="28" t="s">
        <v>17</v>
      </c>
      <c r="I160" s="28">
        <v>0</v>
      </c>
      <c r="J160" s="28" t="s">
        <v>17</v>
      </c>
    </row>
    <row r="161" spans="1:10" ht="12.75" customHeight="1">
      <c r="A161" s="27" t="s">
        <v>131</v>
      </c>
      <c r="B161" s="27" t="s">
        <v>132</v>
      </c>
      <c r="C161" s="28" t="s">
        <v>17</v>
      </c>
      <c r="D161" s="28">
        <v>0</v>
      </c>
      <c r="E161" s="28">
        <v>0</v>
      </c>
      <c r="F161" s="28" t="s">
        <v>17</v>
      </c>
      <c r="G161" s="28">
        <v>0</v>
      </c>
      <c r="H161" s="28">
        <v>0</v>
      </c>
      <c r="I161" s="28">
        <v>0</v>
      </c>
      <c r="J161" s="28" t="s">
        <v>17</v>
      </c>
    </row>
    <row r="162" spans="1:10" ht="12.75" customHeight="1">
      <c r="A162" s="27" t="s">
        <v>133</v>
      </c>
      <c r="B162" s="27" t="s">
        <v>134</v>
      </c>
      <c r="C162" s="28">
        <v>0</v>
      </c>
      <c r="D162" s="28">
        <v>0</v>
      </c>
      <c r="E162" s="28">
        <v>0</v>
      </c>
      <c r="F162" s="28">
        <v>0</v>
      </c>
      <c r="G162" s="28">
        <v>0</v>
      </c>
      <c r="H162" s="28">
        <v>0</v>
      </c>
      <c r="I162" s="28">
        <v>0</v>
      </c>
      <c r="J162" s="28">
        <v>0</v>
      </c>
    </row>
    <row r="163" spans="1:10" ht="12.75" customHeight="1">
      <c r="A163" s="27" t="s">
        <v>135</v>
      </c>
      <c r="B163" s="27" t="s">
        <v>136</v>
      </c>
      <c r="C163" s="28" t="s">
        <v>17</v>
      </c>
      <c r="D163" s="28">
        <v>0</v>
      </c>
      <c r="E163" s="28">
        <v>0</v>
      </c>
      <c r="F163" s="28" t="s">
        <v>17</v>
      </c>
      <c r="G163" s="28">
        <v>0</v>
      </c>
      <c r="H163" s="28">
        <v>0</v>
      </c>
      <c r="I163" s="28">
        <v>0</v>
      </c>
      <c r="J163" s="28">
        <v>0</v>
      </c>
    </row>
    <row r="164" spans="1:10" ht="12.75" customHeight="1">
      <c r="A164" s="27" t="s">
        <v>137</v>
      </c>
      <c r="B164" s="27" t="s">
        <v>138</v>
      </c>
      <c r="C164" s="28" t="s">
        <v>17</v>
      </c>
      <c r="D164" s="28">
        <v>0</v>
      </c>
      <c r="E164" s="28">
        <v>0</v>
      </c>
      <c r="F164" s="28">
        <v>0</v>
      </c>
      <c r="G164" s="28">
        <v>0</v>
      </c>
      <c r="H164" s="28">
        <v>0</v>
      </c>
      <c r="I164" s="28">
        <v>0</v>
      </c>
      <c r="J164" s="28" t="s">
        <v>17</v>
      </c>
    </row>
    <row r="165" spans="1:10" ht="12.75" customHeight="1">
      <c r="A165" s="27" t="s">
        <v>139</v>
      </c>
      <c r="B165" s="27" t="s">
        <v>140</v>
      </c>
      <c r="C165" s="28" t="s">
        <v>17</v>
      </c>
      <c r="D165" s="28">
        <v>0</v>
      </c>
      <c r="E165" s="28">
        <v>0</v>
      </c>
      <c r="F165" s="28" t="s">
        <v>17</v>
      </c>
      <c r="G165" s="28" t="s">
        <v>17</v>
      </c>
      <c r="H165" s="28">
        <v>0</v>
      </c>
      <c r="I165" s="28">
        <v>0</v>
      </c>
      <c r="J165" s="28" t="s">
        <v>17</v>
      </c>
    </row>
    <row r="166" spans="1:10" ht="12.75" customHeight="1">
      <c r="A166" s="27" t="s">
        <v>141</v>
      </c>
      <c r="B166" s="27" t="s">
        <v>142</v>
      </c>
      <c r="C166" s="28" t="s">
        <v>17</v>
      </c>
      <c r="D166" s="28">
        <v>0</v>
      </c>
      <c r="E166" s="28">
        <v>0</v>
      </c>
      <c r="F166" s="28" t="s">
        <v>17</v>
      </c>
      <c r="G166" s="28">
        <v>0</v>
      </c>
      <c r="H166" s="28">
        <v>0</v>
      </c>
      <c r="I166" s="28">
        <v>0</v>
      </c>
      <c r="J166" s="28">
        <v>0</v>
      </c>
    </row>
    <row r="167" spans="1:10" ht="12.75" customHeight="1">
      <c r="A167" s="27" t="s">
        <v>143</v>
      </c>
      <c r="B167" s="27" t="s">
        <v>144</v>
      </c>
      <c r="C167" s="28" t="s">
        <v>17</v>
      </c>
      <c r="D167" s="28">
        <v>0</v>
      </c>
      <c r="E167" s="28" t="s">
        <v>17</v>
      </c>
      <c r="F167" s="28" t="s">
        <v>17</v>
      </c>
      <c r="G167" s="28" t="s">
        <v>17</v>
      </c>
      <c r="H167" s="28">
        <v>0</v>
      </c>
      <c r="I167" s="28">
        <v>0</v>
      </c>
      <c r="J167" s="28" t="s">
        <v>17</v>
      </c>
    </row>
    <row r="168" spans="1:10" ht="12.75" customHeight="1">
      <c r="A168" s="30" t="s">
        <v>145</v>
      </c>
      <c r="B168" s="27" t="s">
        <v>146</v>
      </c>
      <c r="C168" s="28" t="s">
        <v>17</v>
      </c>
      <c r="D168" s="28">
        <v>0</v>
      </c>
      <c r="E168" s="28">
        <v>0</v>
      </c>
      <c r="F168" s="28">
        <v>0</v>
      </c>
      <c r="G168" s="28" t="s">
        <v>17</v>
      </c>
      <c r="H168" s="28">
        <v>0</v>
      </c>
      <c r="I168" s="28">
        <v>0</v>
      </c>
      <c r="J168" s="28" t="s">
        <v>17</v>
      </c>
    </row>
    <row r="169" spans="1:10" ht="12.75" customHeight="1">
      <c r="A169" s="30" t="s">
        <v>147</v>
      </c>
      <c r="B169" s="27" t="s">
        <v>148</v>
      </c>
      <c r="C169" s="28">
        <v>0</v>
      </c>
      <c r="D169" s="28">
        <v>0</v>
      </c>
      <c r="E169" s="28">
        <v>0</v>
      </c>
      <c r="F169" s="28">
        <v>0</v>
      </c>
      <c r="G169" s="28">
        <v>0</v>
      </c>
      <c r="H169" s="28">
        <v>0</v>
      </c>
      <c r="I169" s="28">
        <v>0</v>
      </c>
      <c r="J169" s="28">
        <v>0</v>
      </c>
    </row>
    <row r="170" spans="1:10" ht="12.75" customHeight="1">
      <c r="A170" s="27" t="s">
        <v>149</v>
      </c>
      <c r="B170" s="27" t="s">
        <v>150</v>
      </c>
      <c r="C170" s="28" t="s">
        <v>17</v>
      </c>
      <c r="D170" s="28">
        <v>0</v>
      </c>
      <c r="E170" s="28" t="s">
        <v>17</v>
      </c>
      <c r="F170" s="28">
        <v>0</v>
      </c>
      <c r="G170" s="28">
        <v>0</v>
      </c>
      <c r="H170" s="28">
        <v>0</v>
      </c>
      <c r="I170" s="28">
        <v>0</v>
      </c>
      <c r="J170" s="28" t="s">
        <v>17</v>
      </c>
    </row>
    <row r="171" spans="1:10" ht="12.75" customHeight="1">
      <c r="A171" s="27" t="s">
        <v>151</v>
      </c>
      <c r="B171" s="27" t="s">
        <v>152</v>
      </c>
      <c r="C171" s="28" t="s">
        <v>10</v>
      </c>
      <c r="D171" s="28">
        <v>0</v>
      </c>
      <c r="E171" s="28" t="s">
        <v>17</v>
      </c>
      <c r="F171" s="28">
        <v>0</v>
      </c>
      <c r="G171" s="28" t="s">
        <v>17</v>
      </c>
      <c r="H171" s="28">
        <v>0</v>
      </c>
      <c r="I171" s="28">
        <v>0</v>
      </c>
      <c r="J171" s="28" t="s">
        <v>17</v>
      </c>
    </row>
    <row r="172" spans="1:10" ht="12.75" customHeight="1">
      <c r="A172" s="27" t="s">
        <v>153</v>
      </c>
      <c r="B172" s="27" t="s">
        <v>154</v>
      </c>
      <c r="C172" s="28" t="s">
        <v>10</v>
      </c>
      <c r="D172" s="28">
        <v>0</v>
      </c>
      <c r="E172" s="28">
        <v>0</v>
      </c>
      <c r="F172" s="28" t="s">
        <v>10</v>
      </c>
      <c r="G172" s="28" t="s">
        <v>17</v>
      </c>
      <c r="H172" s="28">
        <v>0</v>
      </c>
      <c r="I172" s="28">
        <v>0</v>
      </c>
      <c r="J172" s="28">
        <v>0</v>
      </c>
    </row>
    <row r="173" spans="1:10" ht="12.75" customHeight="1">
      <c r="A173" s="27" t="s">
        <v>155</v>
      </c>
      <c r="B173" s="27" t="s">
        <v>156</v>
      </c>
      <c r="C173" s="28" t="s">
        <v>17</v>
      </c>
      <c r="D173" s="28">
        <v>0</v>
      </c>
      <c r="E173" s="28" t="s">
        <v>17</v>
      </c>
      <c r="F173" s="28">
        <v>0</v>
      </c>
      <c r="G173" s="28">
        <v>0</v>
      </c>
      <c r="H173" s="28">
        <v>0</v>
      </c>
      <c r="I173" s="28">
        <v>0</v>
      </c>
      <c r="J173" s="28" t="s">
        <v>17</v>
      </c>
    </row>
    <row r="174" spans="1:10" ht="12.75" customHeight="1">
      <c r="A174" s="27" t="s">
        <v>157</v>
      </c>
      <c r="B174" s="27" t="s">
        <v>158</v>
      </c>
      <c r="C174" s="28" t="s">
        <v>17</v>
      </c>
      <c r="D174" s="28">
        <v>0</v>
      </c>
      <c r="E174" s="28" t="s">
        <v>17</v>
      </c>
      <c r="F174" s="28">
        <v>0</v>
      </c>
      <c r="G174" s="28">
        <v>0</v>
      </c>
      <c r="H174" s="28">
        <v>0</v>
      </c>
      <c r="I174" s="28">
        <v>0</v>
      </c>
      <c r="J174" s="28" t="s">
        <v>17</v>
      </c>
    </row>
    <row r="175" spans="1:10" ht="12.75" customHeight="1">
      <c r="A175" s="27" t="s">
        <v>159</v>
      </c>
      <c r="B175" s="27" t="s">
        <v>160</v>
      </c>
      <c r="C175" s="28" t="s">
        <v>17</v>
      </c>
      <c r="D175" s="28">
        <v>0</v>
      </c>
      <c r="E175" s="28">
        <v>0</v>
      </c>
      <c r="F175" s="28">
        <v>0</v>
      </c>
      <c r="G175" s="28">
        <v>0</v>
      </c>
      <c r="H175" s="28">
        <v>0</v>
      </c>
      <c r="I175" s="28">
        <v>0</v>
      </c>
      <c r="J175" s="28" t="s">
        <v>17</v>
      </c>
    </row>
    <row r="176" spans="1:10" ht="12.75" customHeight="1">
      <c r="A176" s="27" t="s">
        <v>161</v>
      </c>
      <c r="B176" s="27" t="s">
        <v>162</v>
      </c>
      <c r="C176" s="28" t="s">
        <v>17</v>
      </c>
      <c r="D176" s="28">
        <v>0</v>
      </c>
      <c r="E176" s="28">
        <v>0</v>
      </c>
      <c r="F176" s="28" t="s">
        <v>17</v>
      </c>
      <c r="G176" s="28">
        <v>0</v>
      </c>
      <c r="H176" s="28">
        <v>0</v>
      </c>
      <c r="I176" s="28">
        <v>0</v>
      </c>
      <c r="J176" s="28" t="s">
        <v>17</v>
      </c>
    </row>
    <row r="177" spans="1:10" ht="12.75" customHeight="1">
      <c r="A177" s="27" t="s">
        <v>163</v>
      </c>
      <c r="B177" s="27" t="s">
        <v>164</v>
      </c>
      <c r="C177" s="28">
        <v>0</v>
      </c>
      <c r="D177" s="28">
        <v>0</v>
      </c>
      <c r="E177" s="28">
        <v>0</v>
      </c>
      <c r="F177" s="28">
        <v>0</v>
      </c>
      <c r="G177" s="28">
        <v>0</v>
      </c>
      <c r="H177" s="28">
        <v>0</v>
      </c>
      <c r="I177" s="28">
        <v>0</v>
      </c>
      <c r="J177" s="28">
        <v>0</v>
      </c>
    </row>
    <row r="178" spans="1:10" ht="12.75" customHeight="1">
      <c r="A178" s="27" t="s">
        <v>165</v>
      </c>
      <c r="B178" s="27" t="s">
        <v>166</v>
      </c>
      <c r="C178" s="28">
        <v>0</v>
      </c>
      <c r="D178" s="28">
        <v>0</v>
      </c>
      <c r="E178" s="28">
        <v>0</v>
      </c>
      <c r="F178" s="28">
        <v>0</v>
      </c>
      <c r="G178" s="28">
        <v>0</v>
      </c>
      <c r="H178" s="28">
        <v>0</v>
      </c>
      <c r="I178" s="28">
        <v>0</v>
      </c>
      <c r="J178" s="28">
        <v>0</v>
      </c>
    </row>
    <row r="179" spans="1:10" ht="12.75" customHeight="1">
      <c r="A179" s="27" t="s">
        <v>167</v>
      </c>
      <c r="B179" s="27" t="s">
        <v>168</v>
      </c>
      <c r="C179" s="28" t="s">
        <v>17</v>
      </c>
      <c r="D179" s="28">
        <v>0</v>
      </c>
      <c r="E179" s="28">
        <v>0</v>
      </c>
      <c r="F179" s="28" t="s">
        <v>17</v>
      </c>
      <c r="G179" s="28">
        <v>0</v>
      </c>
      <c r="H179" s="28">
        <v>0</v>
      </c>
      <c r="I179" s="28">
        <v>0</v>
      </c>
      <c r="J179" s="28" t="s">
        <v>17</v>
      </c>
    </row>
    <row r="180" spans="1:10" ht="12.75" customHeight="1">
      <c r="A180" s="27" t="s">
        <v>169</v>
      </c>
      <c r="B180" s="27" t="s">
        <v>170</v>
      </c>
      <c r="C180" s="28">
        <v>0</v>
      </c>
      <c r="D180" s="28">
        <v>0</v>
      </c>
      <c r="E180" s="28">
        <v>0</v>
      </c>
      <c r="F180" s="28">
        <v>0</v>
      </c>
      <c r="G180" s="28">
        <v>0</v>
      </c>
      <c r="H180" s="28">
        <v>0</v>
      </c>
      <c r="I180" s="28">
        <v>0</v>
      </c>
      <c r="J180" s="28">
        <v>0</v>
      </c>
    </row>
    <row r="181" spans="1:10" ht="12.75" customHeight="1">
      <c r="A181" s="27" t="s">
        <v>171</v>
      </c>
      <c r="B181" s="27" t="s">
        <v>172</v>
      </c>
      <c r="C181" s="28" t="s">
        <v>17</v>
      </c>
      <c r="D181" s="28">
        <v>0</v>
      </c>
      <c r="E181" s="28">
        <v>0</v>
      </c>
      <c r="F181" s="28" t="s">
        <v>17</v>
      </c>
      <c r="G181" s="28">
        <v>0</v>
      </c>
      <c r="H181" s="28">
        <v>0</v>
      </c>
      <c r="I181" s="28">
        <v>0</v>
      </c>
      <c r="J181" s="28">
        <v>0</v>
      </c>
    </row>
    <row r="182" spans="1:10" ht="12.75" customHeight="1">
      <c r="A182" s="27" t="s">
        <v>173</v>
      </c>
      <c r="B182" s="27" t="s">
        <v>174</v>
      </c>
      <c r="C182" s="28" t="s">
        <v>17</v>
      </c>
      <c r="D182" s="28">
        <v>0</v>
      </c>
      <c r="E182" s="28">
        <v>0</v>
      </c>
      <c r="F182" s="28">
        <v>0</v>
      </c>
      <c r="G182" s="28" t="s">
        <v>17</v>
      </c>
      <c r="H182" s="28">
        <v>0</v>
      </c>
      <c r="I182" s="28">
        <v>0</v>
      </c>
      <c r="J182" s="28">
        <v>0</v>
      </c>
    </row>
    <row r="183" spans="1:10" ht="12.75" customHeight="1">
      <c r="A183" s="27" t="s">
        <v>7</v>
      </c>
      <c r="B183" s="27" t="s">
        <v>5</v>
      </c>
      <c r="C183" s="28">
        <v>273</v>
      </c>
      <c r="D183" s="28" t="s">
        <v>17</v>
      </c>
      <c r="E183" s="28" t="s">
        <v>17</v>
      </c>
      <c r="F183" s="28">
        <v>25</v>
      </c>
      <c r="G183" s="28">
        <v>1</v>
      </c>
      <c r="H183" s="28">
        <v>129</v>
      </c>
      <c r="I183" s="28">
        <v>0</v>
      </c>
      <c r="J183" s="28">
        <v>118</v>
      </c>
    </row>
    <row r="184" spans="1:10" ht="12.75" customHeight="1">
      <c r="C184" s="119"/>
      <c r="D184" s="120"/>
      <c r="E184" s="120"/>
    </row>
    <row r="185" spans="1:10" ht="12.75" customHeight="1">
      <c r="A185" s="25" t="s">
        <v>7</v>
      </c>
      <c r="B185" s="25" t="s">
        <v>7</v>
      </c>
      <c r="C185" s="31" t="s">
        <v>373</v>
      </c>
      <c r="D185" s="31"/>
      <c r="E185" s="31"/>
      <c r="F185" s="31"/>
      <c r="G185" s="31"/>
      <c r="H185" s="31"/>
      <c r="I185" s="31"/>
      <c r="J185" s="31"/>
    </row>
    <row r="186" spans="1:10" ht="12.75" customHeight="1">
      <c r="A186" s="27" t="s">
        <v>8</v>
      </c>
      <c r="B186" s="27" t="s">
        <v>9</v>
      </c>
      <c r="C186" s="28">
        <v>4</v>
      </c>
      <c r="D186" s="28">
        <v>0</v>
      </c>
      <c r="E186" s="28">
        <v>1</v>
      </c>
      <c r="F186" s="28">
        <v>2</v>
      </c>
      <c r="G186" s="28">
        <v>0</v>
      </c>
      <c r="H186" s="28">
        <v>1</v>
      </c>
      <c r="I186" s="28">
        <v>0</v>
      </c>
      <c r="J186" s="28" t="s">
        <v>17</v>
      </c>
    </row>
    <row r="187" spans="1:10" ht="12.75" customHeight="1">
      <c r="A187" s="27" t="s">
        <v>11</v>
      </c>
      <c r="B187" s="27" t="s">
        <v>12</v>
      </c>
      <c r="C187" s="28">
        <v>2</v>
      </c>
      <c r="D187" s="28">
        <v>0</v>
      </c>
      <c r="E187" s="28">
        <v>1</v>
      </c>
      <c r="F187" s="28">
        <v>1</v>
      </c>
      <c r="G187" s="28">
        <v>0</v>
      </c>
      <c r="H187" s="28">
        <v>0</v>
      </c>
      <c r="I187" s="28">
        <v>0</v>
      </c>
      <c r="J187" s="28" t="s">
        <v>17</v>
      </c>
    </row>
    <row r="188" spans="1:10" ht="12.75" customHeight="1">
      <c r="A188" s="27" t="s">
        <v>13</v>
      </c>
      <c r="B188" s="27" t="s">
        <v>14</v>
      </c>
      <c r="C188" s="28">
        <v>1</v>
      </c>
      <c r="D188" s="28">
        <v>0</v>
      </c>
      <c r="E188" s="28">
        <v>1</v>
      </c>
      <c r="F188" s="28">
        <v>0</v>
      </c>
      <c r="G188" s="28">
        <v>0</v>
      </c>
      <c r="H188" s="28">
        <v>0</v>
      </c>
      <c r="I188" s="28">
        <v>0</v>
      </c>
      <c r="J188" s="28" t="s">
        <v>17</v>
      </c>
    </row>
    <row r="189" spans="1:10" ht="12.75" customHeight="1">
      <c r="A189" s="27" t="s">
        <v>15</v>
      </c>
      <c r="B189" s="27" t="s">
        <v>16</v>
      </c>
      <c r="C189" s="28">
        <v>1</v>
      </c>
      <c r="D189" s="28">
        <v>0</v>
      </c>
      <c r="E189" s="28" t="s">
        <v>17</v>
      </c>
      <c r="F189" s="28">
        <v>0</v>
      </c>
      <c r="G189" s="28">
        <v>0</v>
      </c>
      <c r="H189" s="28">
        <v>1</v>
      </c>
      <c r="I189" s="28">
        <v>0</v>
      </c>
      <c r="J189" s="28" t="s">
        <v>17</v>
      </c>
    </row>
    <row r="190" spans="1:10" ht="12.75" customHeight="1">
      <c r="A190" s="27" t="s">
        <v>18</v>
      </c>
      <c r="B190" s="27" t="s">
        <v>19</v>
      </c>
      <c r="C190" s="28" t="s">
        <v>17</v>
      </c>
      <c r="D190" s="28">
        <v>0</v>
      </c>
      <c r="E190" s="28">
        <v>0</v>
      </c>
      <c r="F190" s="28" t="s">
        <v>17</v>
      </c>
      <c r="G190" s="28">
        <v>0</v>
      </c>
      <c r="H190" s="28">
        <v>0</v>
      </c>
      <c r="I190" s="28">
        <v>0</v>
      </c>
      <c r="J190" s="28" t="s">
        <v>17</v>
      </c>
    </row>
    <row r="191" spans="1:10" ht="12.75" customHeight="1">
      <c r="A191" s="27" t="s">
        <v>20</v>
      </c>
      <c r="B191" s="27" t="s">
        <v>21</v>
      </c>
      <c r="C191" s="28" t="s">
        <v>10</v>
      </c>
      <c r="D191" s="28">
        <v>0</v>
      </c>
      <c r="E191" s="28">
        <v>0</v>
      </c>
      <c r="F191" s="28" t="s">
        <v>10</v>
      </c>
      <c r="G191" s="28">
        <v>0</v>
      </c>
      <c r="H191" s="28">
        <v>0</v>
      </c>
      <c r="I191" s="28">
        <v>0</v>
      </c>
      <c r="J191" s="28" t="s">
        <v>17</v>
      </c>
    </row>
    <row r="192" spans="1:10" ht="12.75" customHeight="1">
      <c r="A192" s="27" t="s">
        <v>22</v>
      </c>
      <c r="B192" s="27" t="s">
        <v>23</v>
      </c>
      <c r="C192" s="28" t="s">
        <v>17</v>
      </c>
      <c r="D192" s="28">
        <v>0</v>
      </c>
      <c r="E192" s="28" t="s">
        <v>17</v>
      </c>
      <c r="F192" s="28" t="s">
        <v>17</v>
      </c>
      <c r="G192" s="28">
        <v>0</v>
      </c>
      <c r="H192" s="28">
        <v>0</v>
      </c>
      <c r="I192" s="28">
        <v>0</v>
      </c>
      <c r="J192" s="28" t="s">
        <v>17</v>
      </c>
    </row>
    <row r="193" spans="1:10" ht="12.75" customHeight="1">
      <c r="A193" s="27" t="s">
        <v>24</v>
      </c>
      <c r="B193" s="27" t="s">
        <v>25</v>
      </c>
      <c r="C193" s="28">
        <v>0</v>
      </c>
      <c r="D193" s="28">
        <v>0</v>
      </c>
      <c r="E193" s="28">
        <v>0</v>
      </c>
      <c r="F193" s="28">
        <v>0</v>
      </c>
      <c r="G193" s="28">
        <v>0</v>
      </c>
      <c r="H193" s="28">
        <v>0</v>
      </c>
      <c r="I193" s="28">
        <v>0</v>
      </c>
      <c r="J193" s="28">
        <v>0</v>
      </c>
    </row>
    <row r="194" spans="1:10" ht="12.75" customHeight="1">
      <c r="A194" s="27" t="s">
        <v>26</v>
      </c>
      <c r="B194" s="27" t="s">
        <v>27</v>
      </c>
      <c r="C194" s="28">
        <v>0</v>
      </c>
      <c r="D194" s="28">
        <v>0</v>
      </c>
      <c r="E194" s="28">
        <v>0</v>
      </c>
      <c r="F194" s="28">
        <v>0</v>
      </c>
      <c r="G194" s="28">
        <v>0</v>
      </c>
      <c r="H194" s="28">
        <v>0</v>
      </c>
      <c r="I194" s="28">
        <v>0</v>
      </c>
      <c r="J194" s="28">
        <v>0</v>
      </c>
    </row>
    <row r="195" spans="1:10" ht="12.75" customHeight="1">
      <c r="A195" s="27" t="s">
        <v>28</v>
      </c>
      <c r="B195" s="27" t="s">
        <v>29</v>
      </c>
      <c r="C195" s="28">
        <v>0</v>
      </c>
      <c r="D195" s="28">
        <v>0</v>
      </c>
      <c r="E195" s="28">
        <v>0</v>
      </c>
      <c r="F195" s="28">
        <v>0</v>
      </c>
      <c r="G195" s="28">
        <v>0</v>
      </c>
      <c r="H195" s="28">
        <v>0</v>
      </c>
      <c r="I195" s="28">
        <v>0</v>
      </c>
      <c r="J195" s="28">
        <v>0</v>
      </c>
    </row>
    <row r="196" spans="1:10" ht="12.75" customHeight="1">
      <c r="A196" s="27" t="s">
        <v>30</v>
      </c>
      <c r="B196" s="27" t="s">
        <v>31</v>
      </c>
      <c r="C196" s="28" t="s">
        <v>17</v>
      </c>
      <c r="D196" s="28">
        <v>0</v>
      </c>
      <c r="E196" s="28">
        <v>0</v>
      </c>
      <c r="F196" s="28" t="s">
        <v>17</v>
      </c>
      <c r="G196" s="28">
        <v>0</v>
      </c>
      <c r="H196" s="28">
        <v>0</v>
      </c>
      <c r="I196" s="28">
        <v>0</v>
      </c>
      <c r="J196" s="28">
        <v>0</v>
      </c>
    </row>
    <row r="197" spans="1:10" ht="12.75" customHeight="1">
      <c r="A197" s="27" t="s">
        <v>32</v>
      </c>
      <c r="B197" s="27" t="s">
        <v>33</v>
      </c>
      <c r="C197" s="28">
        <v>0</v>
      </c>
      <c r="D197" s="28">
        <v>0</v>
      </c>
      <c r="E197" s="28">
        <v>0</v>
      </c>
      <c r="F197" s="28">
        <v>0</v>
      </c>
      <c r="G197" s="28">
        <v>0</v>
      </c>
      <c r="H197" s="28">
        <v>0</v>
      </c>
      <c r="I197" s="28">
        <v>0</v>
      </c>
      <c r="J197" s="28">
        <v>0</v>
      </c>
    </row>
    <row r="198" spans="1:10" ht="12.75" customHeight="1">
      <c r="A198" s="27" t="s">
        <v>34</v>
      </c>
      <c r="B198" s="27" t="s">
        <v>35</v>
      </c>
      <c r="C198" s="28">
        <v>0</v>
      </c>
      <c r="D198" s="28">
        <v>0</v>
      </c>
      <c r="E198" s="28">
        <v>0</v>
      </c>
      <c r="F198" s="28">
        <v>0</v>
      </c>
      <c r="G198" s="28">
        <v>0</v>
      </c>
      <c r="H198" s="28">
        <v>0</v>
      </c>
      <c r="I198" s="28">
        <v>0</v>
      </c>
      <c r="J198" s="28">
        <v>0</v>
      </c>
    </row>
    <row r="199" spans="1:10" ht="12.75" customHeight="1">
      <c r="A199" s="27" t="s">
        <v>36</v>
      </c>
      <c r="B199" s="27" t="s">
        <v>37</v>
      </c>
      <c r="C199" s="28">
        <v>0</v>
      </c>
      <c r="D199" s="28">
        <v>0</v>
      </c>
      <c r="E199" s="28">
        <v>0</v>
      </c>
      <c r="F199" s="28">
        <v>0</v>
      </c>
      <c r="G199" s="28">
        <v>0</v>
      </c>
      <c r="H199" s="28">
        <v>0</v>
      </c>
      <c r="I199" s="28">
        <v>0</v>
      </c>
      <c r="J199" s="28">
        <v>0</v>
      </c>
    </row>
    <row r="200" spans="1:10" ht="12.75" customHeight="1">
      <c r="A200" s="27" t="s">
        <v>38</v>
      </c>
      <c r="B200" s="27" t="s">
        <v>39</v>
      </c>
      <c r="C200" s="28" t="s">
        <v>17</v>
      </c>
      <c r="D200" s="28">
        <v>0</v>
      </c>
      <c r="E200" s="28" t="s">
        <v>17</v>
      </c>
      <c r="F200" s="28" t="s">
        <v>17</v>
      </c>
      <c r="G200" s="28" t="s">
        <v>17</v>
      </c>
      <c r="H200" s="28">
        <v>0</v>
      </c>
      <c r="I200" s="28">
        <v>0</v>
      </c>
      <c r="J200" s="28" t="s">
        <v>17</v>
      </c>
    </row>
    <row r="201" spans="1:10" ht="12.75" customHeight="1">
      <c r="A201" s="27" t="s">
        <v>40</v>
      </c>
      <c r="B201" s="27" t="s">
        <v>41</v>
      </c>
      <c r="C201" s="28" t="s">
        <v>17</v>
      </c>
      <c r="D201" s="28">
        <v>0</v>
      </c>
      <c r="E201" s="28" t="s">
        <v>17</v>
      </c>
      <c r="F201" s="28" t="s">
        <v>17</v>
      </c>
      <c r="G201" s="28">
        <v>0</v>
      </c>
      <c r="H201" s="28">
        <v>0</v>
      </c>
      <c r="I201" s="28">
        <v>0</v>
      </c>
      <c r="J201" s="28" t="s">
        <v>17</v>
      </c>
    </row>
    <row r="202" spans="1:10" ht="12.75" customHeight="1">
      <c r="A202" s="27" t="s">
        <v>42</v>
      </c>
      <c r="B202" s="27" t="s">
        <v>43</v>
      </c>
      <c r="C202" s="28" t="s">
        <v>17</v>
      </c>
      <c r="D202" s="28">
        <v>0</v>
      </c>
      <c r="E202" s="28">
        <v>0</v>
      </c>
      <c r="F202" s="28">
        <v>0</v>
      </c>
      <c r="G202" s="28">
        <v>0</v>
      </c>
      <c r="H202" s="28">
        <v>0</v>
      </c>
      <c r="I202" s="28">
        <v>0</v>
      </c>
      <c r="J202" s="28" t="s">
        <v>17</v>
      </c>
    </row>
    <row r="203" spans="1:10" ht="12.75" customHeight="1">
      <c r="A203" s="27" t="s">
        <v>44</v>
      </c>
      <c r="B203" s="27" t="s">
        <v>45</v>
      </c>
      <c r="C203" s="28">
        <v>0</v>
      </c>
      <c r="D203" s="28">
        <v>0</v>
      </c>
      <c r="E203" s="28">
        <v>0</v>
      </c>
      <c r="F203" s="28">
        <v>0</v>
      </c>
      <c r="G203" s="28">
        <v>0</v>
      </c>
      <c r="H203" s="28">
        <v>0</v>
      </c>
      <c r="I203" s="28">
        <v>0</v>
      </c>
      <c r="J203" s="28">
        <v>0</v>
      </c>
    </row>
    <row r="204" spans="1:10" ht="12.75" customHeight="1">
      <c r="A204" s="27" t="s">
        <v>46</v>
      </c>
      <c r="B204" s="27" t="s">
        <v>47</v>
      </c>
      <c r="C204" s="28" t="s">
        <v>17</v>
      </c>
      <c r="D204" s="28">
        <v>0</v>
      </c>
      <c r="E204" s="28" t="s">
        <v>17</v>
      </c>
      <c r="F204" s="28" t="s">
        <v>17</v>
      </c>
      <c r="G204" s="28" t="s">
        <v>17</v>
      </c>
      <c r="H204" s="28">
        <v>0</v>
      </c>
      <c r="I204" s="28">
        <v>0</v>
      </c>
      <c r="J204" s="28" t="s">
        <v>17</v>
      </c>
    </row>
    <row r="205" spans="1:10" ht="12.75" customHeight="1">
      <c r="A205" s="27" t="s">
        <v>48</v>
      </c>
      <c r="B205" s="27" t="s">
        <v>49</v>
      </c>
      <c r="C205" s="28" t="s">
        <v>17</v>
      </c>
      <c r="D205" s="28">
        <v>0</v>
      </c>
      <c r="E205" s="28" t="s">
        <v>17</v>
      </c>
      <c r="F205" s="28" t="s">
        <v>17</v>
      </c>
      <c r="G205" s="28">
        <v>0</v>
      </c>
      <c r="H205" s="28" t="s">
        <v>17</v>
      </c>
      <c r="I205" s="28">
        <v>0</v>
      </c>
      <c r="J205" s="28" t="s">
        <v>17</v>
      </c>
    </row>
    <row r="206" spans="1:10" ht="12.75" customHeight="1">
      <c r="A206" s="27" t="s">
        <v>50</v>
      </c>
      <c r="B206" s="27" t="s">
        <v>51</v>
      </c>
      <c r="C206" s="28">
        <v>0</v>
      </c>
      <c r="D206" s="28">
        <v>0</v>
      </c>
      <c r="E206" s="28">
        <v>0</v>
      </c>
      <c r="F206" s="28">
        <v>0</v>
      </c>
      <c r="G206" s="28">
        <v>0</v>
      </c>
      <c r="H206" s="28">
        <v>0</v>
      </c>
      <c r="I206" s="28">
        <v>0</v>
      </c>
      <c r="J206" s="28">
        <v>0</v>
      </c>
    </row>
    <row r="207" spans="1:10" ht="12.75" customHeight="1">
      <c r="A207" s="27" t="s">
        <v>52</v>
      </c>
      <c r="B207" s="27" t="s">
        <v>53</v>
      </c>
      <c r="C207" s="28" t="s">
        <v>17</v>
      </c>
      <c r="D207" s="28">
        <v>0</v>
      </c>
      <c r="E207" s="28">
        <v>0</v>
      </c>
      <c r="F207" s="28">
        <v>0</v>
      </c>
      <c r="G207" s="28">
        <v>0</v>
      </c>
      <c r="H207" s="28" t="s">
        <v>17</v>
      </c>
      <c r="I207" s="28">
        <v>0</v>
      </c>
      <c r="J207" s="28" t="s">
        <v>17</v>
      </c>
    </row>
    <row r="208" spans="1:10" ht="12.75" customHeight="1">
      <c r="A208" s="27" t="s">
        <v>54</v>
      </c>
      <c r="B208" s="27" t="s">
        <v>55</v>
      </c>
      <c r="C208" s="28">
        <v>0</v>
      </c>
      <c r="D208" s="28">
        <v>0</v>
      </c>
      <c r="E208" s="28">
        <v>0</v>
      </c>
      <c r="F208" s="28">
        <v>0</v>
      </c>
      <c r="G208" s="28">
        <v>0</v>
      </c>
      <c r="H208" s="28">
        <v>0</v>
      </c>
      <c r="I208" s="28">
        <v>0</v>
      </c>
      <c r="J208" s="28">
        <v>0</v>
      </c>
    </row>
    <row r="209" spans="1:10" ht="12.75" customHeight="1">
      <c r="A209" s="27" t="s">
        <v>56</v>
      </c>
      <c r="B209" s="27" t="s">
        <v>57</v>
      </c>
      <c r="C209" s="28" t="s">
        <v>17</v>
      </c>
      <c r="D209" s="28">
        <v>0</v>
      </c>
      <c r="E209" s="28">
        <v>0</v>
      </c>
      <c r="F209" s="28" t="s">
        <v>17</v>
      </c>
      <c r="G209" s="28">
        <v>0</v>
      </c>
      <c r="H209" s="28">
        <v>0</v>
      </c>
      <c r="I209" s="28">
        <v>0</v>
      </c>
      <c r="J209" s="28" t="s">
        <v>17</v>
      </c>
    </row>
    <row r="210" spans="1:10" ht="12.75" customHeight="1">
      <c r="A210" s="27" t="s">
        <v>58</v>
      </c>
      <c r="B210" s="27" t="s">
        <v>59</v>
      </c>
      <c r="C210" s="28" t="s">
        <v>17</v>
      </c>
      <c r="D210" s="28">
        <v>0</v>
      </c>
      <c r="E210" s="28">
        <v>0</v>
      </c>
      <c r="F210" s="28" t="s">
        <v>17</v>
      </c>
      <c r="G210" s="28">
        <v>0</v>
      </c>
      <c r="H210" s="28">
        <v>0</v>
      </c>
      <c r="I210" s="28">
        <v>0</v>
      </c>
      <c r="J210" s="28">
        <v>0</v>
      </c>
    </row>
    <row r="211" spans="1:10" ht="12.75" customHeight="1">
      <c r="A211" s="27" t="s">
        <v>60</v>
      </c>
      <c r="B211" s="27" t="s">
        <v>61</v>
      </c>
      <c r="C211" s="28">
        <v>316</v>
      </c>
      <c r="D211" s="28" t="s">
        <v>17</v>
      </c>
      <c r="E211" s="28" t="s">
        <v>17</v>
      </c>
      <c r="F211" s="28" t="s">
        <v>17</v>
      </c>
      <c r="G211" s="28">
        <v>0</v>
      </c>
      <c r="H211" s="28">
        <v>115</v>
      </c>
      <c r="I211" s="28">
        <v>0</v>
      </c>
      <c r="J211" s="28">
        <v>201</v>
      </c>
    </row>
    <row r="212" spans="1:10" ht="12.75" customHeight="1">
      <c r="A212" s="27" t="s">
        <v>62</v>
      </c>
      <c r="B212" s="27" t="s">
        <v>63</v>
      </c>
      <c r="C212" s="28">
        <v>0</v>
      </c>
      <c r="D212" s="28">
        <v>0</v>
      </c>
      <c r="E212" s="28">
        <v>0</v>
      </c>
      <c r="F212" s="28">
        <v>0</v>
      </c>
      <c r="G212" s="28">
        <v>0</v>
      </c>
      <c r="H212" s="28">
        <v>0</v>
      </c>
      <c r="I212" s="28">
        <v>0</v>
      </c>
      <c r="J212" s="28">
        <v>0</v>
      </c>
    </row>
    <row r="213" spans="1:10" ht="12.75" customHeight="1">
      <c r="A213" s="27" t="s">
        <v>64</v>
      </c>
      <c r="B213" s="27" t="s">
        <v>65</v>
      </c>
      <c r="C213" s="28">
        <v>113</v>
      </c>
      <c r="D213" s="28" t="s">
        <v>17</v>
      </c>
      <c r="E213" s="28" t="s">
        <v>17</v>
      </c>
      <c r="F213" s="28" t="s">
        <v>17</v>
      </c>
      <c r="G213" s="28">
        <v>0</v>
      </c>
      <c r="H213" s="28">
        <v>0</v>
      </c>
      <c r="I213" s="28">
        <v>0</v>
      </c>
      <c r="J213" s="28">
        <v>113</v>
      </c>
    </row>
    <row r="214" spans="1:10" ht="12.75" customHeight="1">
      <c r="A214" s="27" t="s">
        <v>66</v>
      </c>
      <c r="B214" s="27" t="s">
        <v>67</v>
      </c>
      <c r="C214" s="28">
        <v>88</v>
      </c>
      <c r="D214" s="28" t="s">
        <v>17</v>
      </c>
      <c r="E214" s="28">
        <v>0</v>
      </c>
      <c r="F214" s="28">
        <v>0</v>
      </c>
      <c r="G214" s="28">
        <v>0</v>
      </c>
      <c r="H214" s="28">
        <v>0</v>
      </c>
      <c r="I214" s="28">
        <v>0</v>
      </c>
      <c r="J214" s="28">
        <v>88</v>
      </c>
    </row>
    <row r="215" spans="1:10" ht="12.75" customHeight="1">
      <c r="A215" s="27" t="s">
        <v>68</v>
      </c>
      <c r="B215" s="27" t="s">
        <v>69</v>
      </c>
      <c r="C215" s="28" t="s">
        <v>17</v>
      </c>
      <c r="D215" s="28">
        <v>0</v>
      </c>
      <c r="E215" s="28">
        <v>0</v>
      </c>
      <c r="F215" s="28" t="s">
        <v>17</v>
      </c>
      <c r="G215" s="28">
        <v>0</v>
      </c>
      <c r="H215" s="28">
        <v>0</v>
      </c>
      <c r="I215" s="28">
        <v>0</v>
      </c>
      <c r="J215" s="28" t="s">
        <v>17</v>
      </c>
    </row>
    <row r="216" spans="1:10" ht="12.75" customHeight="1">
      <c r="A216" s="27" t="s">
        <v>70</v>
      </c>
      <c r="B216" s="27" t="s">
        <v>71</v>
      </c>
      <c r="C216" s="28">
        <v>115</v>
      </c>
      <c r="D216" s="28">
        <v>0</v>
      </c>
      <c r="E216" s="28" t="s">
        <v>17</v>
      </c>
      <c r="F216" s="28">
        <v>0</v>
      </c>
      <c r="G216" s="28">
        <v>0</v>
      </c>
      <c r="H216" s="28">
        <v>115</v>
      </c>
      <c r="I216" s="28">
        <v>0</v>
      </c>
      <c r="J216" s="28" t="s">
        <v>17</v>
      </c>
    </row>
    <row r="217" spans="1:10" ht="12.75" customHeight="1">
      <c r="A217" s="27" t="s">
        <v>72</v>
      </c>
      <c r="B217" s="27" t="s">
        <v>73</v>
      </c>
      <c r="C217" s="28">
        <v>204</v>
      </c>
      <c r="D217" s="28" t="s">
        <v>88</v>
      </c>
      <c r="E217" s="28" t="s">
        <v>17</v>
      </c>
      <c r="F217" s="28">
        <v>84</v>
      </c>
      <c r="G217" s="28" t="s">
        <v>88</v>
      </c>
      <c r="H217" s="28">
        <v>1</v>
      </c>
      <c r="I217" s="28">
        <v>0</v>
      </c>
      <c r="J217" s="28">
        <v>18</v>
      </c>
    </row>
    <row r="218" spans="1:10" ht="12.75" customHeight="1">
      <c r="A218" s="27" t="s">
        <v>74</v>
      </c>
      <c r="B218" s="27" t="s">
        <v>75</v>
      </c>
      <c r="C218" s="28">
        <v>0</v>
      </c>
      <c r="D218" s="28">
        <v>0</v>
      </c>
      <c r="E218" s="28">
        <v>0</v>
      </c>
      <c r="F218" s="28">
        <v>0</v>
      </c>
      <c r="G218" s="28">
        <v>0</v>
      </c>
      <c r="H218" s="28">
        <v>0</v>
      </c>
      <c r="I218" s="28">
        <v>0</v>
      </c>
      <c r="J218" s="28">
        <v>0</v>
      </c>
    </row>
    <row r="219" spans="1:10" ht="12.75" customHeight="1">
      <c r="A219" s="27" t="s">
        <v>76</v>
      </c>
      <c r="B219" s="27" t="s">
        <v>77</v>
      </c>
      <c r="C219" s="28">
        <v>6</v>
      </c>
      <c r="D219" s="28">
        <v>0</v>
      </c>
      <c r="E219" s="28">
        <v>0</v>
      </c>
      <c r="F219" s="28">
        <v>6</v>
      </c>
      <c r="G219" s="28">
        <v>0</v>
      </c>
      <c r="H219" s="28">
        <v>0</v>
      </c>
      <c r="I219" s="28">
        <v>0</v>
      </c>
      <c r="J219" s="28">
        <v>0</v>
      </c>
    </row>
    <row r="220" spans="1:10" ht="12.75" customHeight="1">
      <c r="A220" s="27" t="s">
        <v>78</v>
      </c>
      <c r="B220" s="27" t="s">
        <v>79</v>
      </c>
      <c r="C220" s="28">
        <v>8</v>
      </c>
      <c r="D220" s="28" t="s">
        <v>88</v>
      </c>
      <c r="E220" s="28" t="s">
        <v>17</v>
      </c>
      <c r="F220" s="28">
        <v>1</v>
      </c>
      <c r="G220" s="28">
        <v>0</v>
      </c>
      <c r="H220" s="28">
        <v>0</v>
      </c>
      <c r="I220" s="28">
        <v>0</v>
      </c>
      <c r="J220" s="28" t="s">
        <v>88</v>
      </c>
    </row>
    <row r="221" spans="1:10" ht="12.75" customHeight="1">
      <c r="A221" s="27" t="s">
        <v>80</v>
      </c>
      <c r="B221" s="27" t="s">
        <v>81</v>
      </c>
      <c r="C221" s="28">
        <v>1</v>
      </c>
      <c r="D221" s="28">
        <v>0</v>
      </c>
      <c r="E221" s="28">
        <v>0</v>
      </c>
      <c r="F221" s="28" t="s">
        <v>17</v>
      </c>
      <c r="G221" s="28" t="s">
        <v>17</v>
      </c>
      <c r="H221" s="28">
        <v>0</v>
      </c>
      <c r="I221" s="28">
        <v>0</v>
      </c>
      <c r="J221" s="28" t="s">
        <v>17</v>
      </c>
    </row>
    <row r="222" spans="1:10" ht="12.75" customHeight="1">
      <c r="A222" s="27" t="s">
        <v>82</v>
      </c>
      <c r="B222" s="27" t="s">
        <v>83</v>
      </c>
      <c r="C222" s="28">
        <v>1</v>
      </c>
      <c r="D222" s="28">
        <v>0</v>
      </c>
      <c r="E222" s="28">
        <v>0</v>
      </c>
      <c r="F222" s="28">
        <v>0</v>
      </c>
      <c r="G222" s="28">
        <v>0</v>
      </c>
      <c r="H222" s="28">
        <v>1</v>
      </c>
      <c r="I222" s="28">
        <v>0</v>
      </c>
      <c r="J222" s="28">
        <v>0</v>
      </c>
    </row>
    <row r="223" spans="1:10" ht="12.75" customHeight="1">
      <c r="A223" s="27" t="s">
        <v>84</v>
      </c>
      <c r="B223" s="27" t="s">
        <v>85</v>
      </c>
      <c r="C223" s="28" t="s">
        <v>88</v>
      </c>
      <c r="D223" s="28">
        <v>0</v>
      </c>
      <c r="E223" s="28">
        <v>0</v>
      </c>
      <c r="F223" s="28" t="s">
        <v>17</v>
      </c>
      <c r="G223" s="28" t="s">
        <v>88</v>
      </c>
      <c r="H223" s="28">
        <v>0</v>
      </c>
      <c r="I223" s="28">
        <v>0</v>
      </c>
      <c r="J223" s="28" t="s">
        <v>17</v>
      </c>
    </row>
    <row r="224" spans="1:10" ht="12.75" customHeight="1">
      <c r="A224" s="27" t="s">
        <v>86</v>
      </c>
      <c r="B224" s="27" t="s">
        <v>87</v>
      </c>
      <c r="C224" s="28" t="s">
        <v>88</v>
      </c>
      <c r="D224" s="28">
        <v>0</v>
      </c>
      <c r="E224" s="28" t="s">
        <v>17</v>
      </c>
      <c r="F224" s="28" t="s">
        <v>17</v>
      </c>
      <c r="G224" s="28" t="s">
        <v>88</v>
      </c>
      <c r="H224" s="28">
        <v>0</v>
      </c>
      <c r="I224" s="28">
        <v>0</v>
      </c>
      <c r="J224" s="28" t="s">
        <v>17</v>
      </c>
    </row>
    <row r="225" spans="1:10" ht="12.75" customHeight="1">
      <c r="A225" s="27" t="s">
        <v>89</v>
      </c>
      <c r="B225" s="27" t="s">
        <v>90</v>
      </c>
      <c r="C225" s="28" t="s">
        <v>17</v>
      </c>
      <c r="D225" s="28">
        <v>0</v>
      </c>
      <c r="E225" s="28">
        <v>0</v>
      </c>
      <c r="F225" s="28">
        <v>0</v>
      </c>
      <c r="G225" s="28">
        <v>0</v>
      </c>
      <c r="H225" s="28">
        <v>0</v>
      </c>
      <c r="I225" s="28">
        <v>0</v>
      </c>
      <c r="J225" s="28" t="s">
        <v>17</v>
      </c>
    </row>
    <row r="226" spans="1:10" ht="12.75" customHeight="1">
      <c r="A226" s="27" t="s">
        <v>91</v>
      </c>
      <c r="B226" s="27" t="s">
        <v>92</v>
      </c>
      <c r="C226" s="28" t="s">
        <v>17</v>
      </c>
      <c r="D226" s="28">
        <v>0</v>
      </c>
      <c r="E226" s="28">
        <v>0</v>
      </c>
      <c r="F226" s="28" t="s">
        <v>17</v>
      </c>
      <c r="G226" s="28">
        <v>0</v>
      </c>
      <c r="H226" s="28">
        <v>0</v>
      </c>
      <c r="I226" s="28">
        <v>0</v>
      </c>
      <c r="J226" s="28">
        <v>0</v>
      </c>
    </row>
    <row r="227" spans="1:10" ht="12.75" customHeight="1">
      <c r="A227" s="27" t="s">
        <v>93</v>
      </c>
      <c r="B227" s="27" t="s">
        <v>94</v>
      </c>
      <c r="C227" s="28" t="s">
        <v>88</v>
      </c>
      <c r="D227" s="28">
        <v>0</v>
      </c>
      <c r="E227" s="28">
        <v>0</v>
      </c>
      <c r="F227" s="28" t="s">
        <v>88</v>
      </c>
      <c r="G227" s="28">
        <v>0</v>
      </c>
      <c r="H227" s="28">
        <v>0</v>
      </c>
      <c r="I227" s="28">
        <v>0</v>
      </c>
      <c r="J227" s="28" t="s">
        <v>88</v>
      </c>
    </row>
    <row r="228" spans="1:10" ht="12.75" customHeight="1">
      <c r="A228" s="27" t="s">
        <v>95</v>
      </c>
      <c r="B228" s="27" t="s">
        <v>96</v>
      </c>
      <c r="C228" s="28" t="s">
        <v>17</v>
      </c>
      <c r="D228" s="28">
        <v>0</v>
      </c>
      <c r="E228" s="28">
        <v>0</v>
      </c>
      <c r="F228" s="28" t="s">
        <v>17</v>
      </c>
      <c r="G228" s="28">
        <v>0</v>
      </c>
      <c r="H228" s="28">
        <v>0</v>
      </c>
      <c r="I228" s="28">
        <v>0</v>
      </c>
      <c r="J228" s="28">
        <v>0</v>
      </c>
    </row>
    <row r="229" spans="1:10" ht="12.75" customHeight="1">
      <c r="A229" s="27" t="s">
        <v>97</v>
      </c>
      <c r="B229" s="27" t="s">
        <v>98</v>
      </c>
      <c r="C229" s="28" t="s">
        <v>17</v>
      </c>
      <c r="D229" s="28">
        <v>0</v>
      </c>
      <c r="E229" s="28" t="s">
        <v>17</v>
      </c>
      <c r="F229" s="28" t="s">
        <v>17</v>
      </c>
      <c r="G229" s="28">
        <v>0</v>
      </c>
      <c r="H229" s="28">
        <v>0</v>
      </c>
      <c r="I229" s="28">
        <v>0</v>
      </c>
      <c r="J229" s="28">
        <v>0</v>
      </c>
    </row>
    <row r="230" spans="1:10" ht="12.75" customHeight="1">
      <c r="A230" s="27" t="s">
        <v>99</v>
      </c>
      <c r="B230" s="27" t="s">
        <v>100</v>
      </c>
      <c r="C230" s="28" t="s">
        <v>17</v>
      </c>
      <c r="D230" s="28">
        <v>0</v>
      </c>
      <c r="E230" s="28" t="s">
        <v>17</v>
      </c>
      <c r="F230" s="28" t="s">
        <v>17</v>
      </c>
      <c r="G230" s="28">
        <v>0</v>
      </c>
      <c r="H230" s="28">
        <v>0</v>
      </c>
      <c r="I230" s="28">
        <v>0</v>
      </c>
      <c r="J230" s="28">
        <v>0</v>
      </c>
    </row>
    <row r="231" spans="1:10" ht="12.75" customHeight="1">
      <c r="A231" s="27" t="s">
        <v>101</v>
      </c>
      <c r="B231" s="27" t="s">
        <v>102</v>
      </c>
      <c r="C231" s="28" t="s">
        <v>17</v>
      </c>
      <c r="D231" s="28">
        <v>0</v>
      </c>
      <c r="E231" s="28">
        <v>0</v>
      </c>
      <c r="F231" s="28" t="s">
        <v>17</v>
      </c>
      <c r="G231" s="28">
        <v>0</v>
      </c>
      <c r="H231" s="28">
        <v>0</v>
      </c>
      <c r="I231" s="28">
        <v>0</v>
      </c>
      <c r="J231" s="28">
        <v>0</v>
      </c>
    </row>
    <row r="232" spans="1:10" ht="12.75" customHeight="1">
      <c r="A232" s="27" t="s">
        <v>103</v>
      </c>
      <c r="B232" s="27" t="s">
        <v>104</v>
      </c>
      <c r="C232" s="28" t="s">
        <v>10</v>
      </c>
      <c r="D232" s="28">
        <v>0</v>
      </c>
      <c r="E232" s="28">
        <v>0</v>
      </c>
      <c r="F232" s="28" t="s">
        <v>10</v>
      </c>
      <c r="G232" s="28" t="s">
        <v>17</v>
      </c>
      <c r="H232" s="28">
        <v>0</v>
      </c>
      <c r="I232" s="28">
        <v>0</v>
      </c>
      <c r="J232" s="28" t="s">
        <v>17</v>
      </c>
    </row>
    <row r="233" spans="1:10" ht="12.75" customHeight="1">
      <c r="A233" s="27" t="s">
        <v>105</v>
      </c>
      <c r="B233" s="27" t="s">
        <v>106</v>
      </c>
      <c r="C233" s="28">
        <v>1</v>
      </c>
      <c r="D233" s="28">
        <v>0</v>
      </c>
      <c r="E233" s="28" t="s">
        <v>17</v>
      </c>
      <c r="F233" s="28">
        <v>1</v>
      </c>
      <c r="G233" s="28" t="s">
        <v>17</v>
      </c>
      <c r="H233" s="28">
        <v>0</v>
      </c>
      <c r="I233" s="28">
        <v>0</v>
      </c>
      <c r="J233" s="28" t="s">
        <v>17</v>
      </c>
    </row>
    <row r="234" spans="1:10" ht="12.75" customHeight="1">
      <c r="A234" s="27" t="s">
        <v>107</v>
      </c>
      <c r="B234" s="27" t="s">
        <v>108</v>
      </c>
      <c r="C234" s="28" t="s">
        <v>17</v>
      </c>
      <c r="D234" s="28">
        <v>0</v>
      </c>
      <c r="E234" s="28">
        <v>0</v>
      </c>
      <c r="F234" s="28">
        <v>0</v>
      </c>
      <c r="G234" s="28">
        <v>0</v>
      </c>
      <c r="H234" s="28">
        <v>0</v>
      </c>
      <c r="I234" s="28">
        <v>0</v>
      </c>
      <c r="J234" s="28" t="s">
        <v>17</v>
      </c>
    </row>
    <row r="235" spans="1:10" ht="12.75" customHeight="1">
      <c r="A235" s="27" t="s">
        <v>109</v>
      </c>
      <c r="B235" s="27" t="s">
        <v>110</v>
      </c>
      <c r="C235" s="28" t="s">
        <v>17</v>
      </c>
      <c r="D235" s="28">
        <v>0</v>
      </c>
      <c r="E235" s="28">
        <v>0</v>
      </c>
      <c r="F235" s="28">
        <v>0</v>
      </c>
      <c r="G235" s="28">
        <v>0</v>
      </c>
      <c r="H235" s="28">
        <v>0</v>
      </c>
      <c r="I235" s="28">
        <v>0</v>
      </c>
      <c r="J235" s="28" t="s">
        <v>17</v>
      </c>
    </row>
    <row r="236" spans="1:10" ht="12.75" customHeight="1">
      <c r="A236" s="27" t="s">
        <v>111</v>
      </c>
      <c r="B236" s="27" t="s">
        <v>112</v>
      </c>
      <c r="C236" s="28" t="s">
        <v>17</v>
      </c>
      <c r="D236" s="28">
        <v>0</v>
      </c>
      <c r="E236" s="28">
        <v>0</v>
      </c>
      <c r="F236" s="28">
        <v>0</v>
      </c>
      <c r="G236" s="28" t="s">
        <v>17</v>
      </c>
      <c r="H236" s="28">
        <v>0</v>
      </c>
      <c r="I236" s="28">
        <v>0</v>
      </c>
      <c r="J236" s="28" t="s">
        <v>17</v>
      </c>
    </row>
    <row r="237" spans="1:10" ht="12.75" customHeight="1">
      <c r="A237" s="27" t="s">
        <v>113</v>
      </c>
      <c r="B237" s="27" t="s">
        <v>114</v>
      </c>
      <c r="C237" s="28">
        <v>0</v>
      </c>
      <c r="D237" s="28">
        <v>0</v>
      </c>
      <c r="E237" s="28">
        <v>0</v>
      </c>
      <c r="F237" s="28">
        <v>0</v>
      </c>
      <c r="G237" s="28">
        <v>0</v>
      </c>
      <c r="H237" s="28">
        <v>0</v>
      </c>
      <c r="I237" s="28">
        <v>0</v>
      </c>
      <c r="J237" s="28">
        <v>0</v>
      </c>
    </row>
    <row r="238" spans="1:10" ht="12.75" customHeight="1">
      <c r="A238" s="27" t="s">
        <v>115</v>
      </c>
      <c r="B238" s="27" t="s">
        <v>116</v>
      </c>
      <c r="C238" s="28">
        <v>1</v>
      </c>
      <c r="D238" s="28">
        <v>0</v>
      </c>
      <c r="E238" s="28">
        <v>0</v>
      </c>
      <c r="F238" s="28">
        <v>1</v>
      </c>
      <c r="G238" s="28" t="s">
        <v>17</v>
      </c>
      <c r="H238" s="28">
        <v>0</v>
      </c>
      <c r="I238" s="28">
        <v>0</v>
      </c>
      <c r="J238" s="28" t="s">
        <v>17</v>
      </c>
    </row>
    <row r="239" spans="1:10" ht="12.75" customHeight="1">
      <c r="A239" s="27" t="s">
        <v>117</v>
      </c>
      <c r="B239" s="27" t="s">
        <v>118</v>
      </c>
      <c r="C239" s="28">
        <v>0</v>
      </c>
      <c r="D239" s="28">
        <v>0</v>
      </c>
      <c r="E239" s="28">
        <v>0</v>
      </c>
      <c r="F239" s="28">
        <v>0</v>
      </c>
      <c r="G239" s="28">
        <v>0</v>
      </c>
      <c r="H239" s="28">
        <v>0</v>
      </c>
      <c r="I239" s="28">
        <v>0</v>
      </c>
      <c r="J239" s="28">
        <v>0</v>
      </c>
    </row>
    <row r="240" spans="1:10" ht="12.75" customHeight="1">
      <c r="A240" s="27" t="s">
        <v>119</v>
      </c>
      <c r="B240" s="27" t="s">
        <v>120</v>
      </c>
      <c r="C240" s="28">
        <v>0</v>
      </c>
      <c r="D240" s="28">
        <v>0</v>
      </c>
      <c r="E240" s="28">
        <v>0</v>
      </c>
      <c r="F240" s="28">
        <v>0</v>
      </c>
      <c r="G240" s="28">
        <v>0</v>
      </c>
      <c r="H240" s="28">
        <v>0</v>
      </c>
      <c r="I240" s="28">
        <v>0</v>
      </c>
      <c r="J240" s="28">
        <v>0</v>
      </c>
    </row>
    <row r="241" spans="1:10" ht="12.75" customHeight="1">
      <c r="A241" s="27" t="s">
        <v>121</v>
      </c>
      <c r="B241" s="27" t="s">
        <v>122</v>
      </c>
      <c r="C241" s="28" t="s">
        <v>17</v>
      </c>
      <c r="D241" s="28">
        <v>0</v>
      </c>
      <c r="E241" s="28">
        <v>0</v>
      </c>
      <c r="F241" s="28" t="s">
        <v>17</v>
      </c>
      <c r="G241" s="28">
        <v>0</v>
      </c>
      <c r="H241" s="28">
        <v>0</v>
      </c>
      <c r="I241" s="28">
        <v>0</v>
      </c>
      <c r="J241" s="28">
        <v>0</v>
      </c>
    </row>
    <row r="242" spans="1:10" ht="12.75" customHeight="1">
      <c r="A242" s="27" t="s">
        <v>123</v>
      </c>
      <c r="B242" s="27" t="s">
        <v>124</v>
      </c>
      <c r="C242" s="28">
        <v>0</v>
      </c>
      <c r="D242" s="28">
        <v>0</v>
      </c>
      <c r="E242" s="28">
        <v>0</v>
      </c>
      <c r="F242" s="28">
        <v>0</v>
      </c>
      <c r="G242" s="28">
        <v>0</v>
      </c>
      <c r="H242" s="28">
        <v>0</v>
      </c>
      <c r="I242" s="28">
        <v>0</v>
      </c>
      <c r="J242" s="28">
        <v>0</v>
      </c>
    </row>
    <row r="243" spans="1:10" ht="12.75" customHeight="1">
      <c r="A243" s="27" t="s">
        <v>125</v>
      </c>
      <c r="B243" s="27" t="s">
        <v>126</v>
      </c>
      <c r="C243" s="28">
        <v>112</v>
      </c>
      <c r="D243" s="28">
        <v>0</v>
      </c>
      <c r="E243" s="28" t="s">
        <v>17</v>
      </c>
      <c r="F243" s="28">
        <v>18</v>
      </c>
      <c r="G243" s="28" t="s">
        <v>17</v>
      </c>
      <c r="H243" s="28">
        <v>90</v>
      </c>
      <c r="I243" s="28">
        <v>0</v>
      </c>
      <c r="J243" s="28">
        <v>4</v>
      </c>
    </row>
    <row r="244" spans="1:10" ht="12.75" customHeight="1">
      <c r="A244" s="27" t="s">
        <v>127</v>
      </c>
      <c r="B244" s="27" t="s">
        <v>128</v>
      </c>
      <c r="C244" s="28">
        <v>107</v>
      </c>
      <c r="D244" s="28">
        <v>0</v>
      </c>
      <c r="E244" s="28" t="s">
        <v>17</v>
      </c>
      <c r="F244" s="28">
        <v>17</v>
      </c>
      <c r="G244" s="28" t="s">
        <v>17</v>
      </c>
      <c r="H244" s="28">
        <v>89</v>
      </c>
      <c r="I244" s="28">
        <v>0</v>
      </c>
      <c r="J244" s="28" t="s">
        <v>17</v>
      </c>
    </row>
    <row r="245" spans="1:10" ht="12.75" customHeight="1">
      <c r="A245" s="27" t="s">
        <v>129</v>
      </c>
      <c r="B245" s="27" t="s">
        <v>130</v>
      </c>
      <c r="C245" s="28">
        <v>1</v>
      </c>
      <c r="D245" s="28">
        <v>0</v>
      </c>
      <c r="E245" s="28" t="s">
        <v>17</v>
      </c>
      <c r="F245" s="28" t="s">
        <v>17</v>
      </c>
      <c r="G245" s="28">
        <v>0</v>
      </c>
      <c r="H245" s="28">
        <v>1</v>
      </c>
      <c r="I245" s="28">
        <v>0</v>
      </c>
      <c r="J245" s="28" t="s">
        <v>17</v>
      </c>
    </row>
    <row r="246" spans="1:10" ht="12.75" customHeight="1">
      <c r="A246" s="27" t="s">
        <v>131</v>
      </c>
      <c r="B246" s="27" t="s">
        <v>132</v>
      </c>
      <c r="C246" s="28">
        <v>3</v>
      </c>
      <c r="D246" s="28">
        <v>0</v>
      </c>
      <c r="E246" s="28" t="s">
        <v>17</v>
      </c>
      <c r="F246" s="28" t="s">
        <v>17</v>
      </c>
      <c r="G246" s="28" t="s">
        <v>17</v>
      </c>
      <c r="H246" s="28">
        <v>0</v>
      </c>
      <c r="I246" s="28">
        <v>0</v>
      </c>
      <c r="J246" s="28">
        <v>3</v>
      </c>
    </row>
    <row r="247" spans="1:10" ht="12.75" customHeight="1">
      <c r="A247" s="27" t="s">
        <v>133</v>
      </c>
      <c r="B247" s="27" t="s">
        <v>134</v>
      </c>
      <c r="C247" s="28" t="s">
        <v>17</v>
      </c>
      <c r="D247" s="28">
        <v>0</v>
      </c>
      <c r="E247" s="28">
        <v>0</v>
      </c>
      <c r="F247" s="28">
        <v>0</v>
      </c>
      <c r="G247" s="28" t="s">
        <v>17</v>
      </c>
      <c r="H247" s="28">
        <v>0</v>
      </c>
      <c r="I247" s="28">
        <v>0</v>
      </c>
      <c r="J247" s="28">
        <v>0</v>
      </c>
    </row>
    <row r="248" spans="1:10" ht="12.75" customHeight="1">
      <c r="A248" s="27" t="s">
        <v>135</v>
      </c>
      <c r="B248" s="27" t="s">
        <v>136</v>
      </c>
      <c r="C248" s="28" t="s">
        <v>17</v>
      </c>
      <c r="D248" s="28">
        <v>0</v>
      </c>
      <c r="E248" s="28">
        <v>0</v>
      </c>
      <c r="F248" s="28" t="s">
        <v>17</v>
      </c>
      <c r="G248" s="28">
        <v>0</v>
      </c>
      <c r="H248" s="28">
        <v>0</v>
      </c>
      <c r="I248" s="28">
        <v>0</v>
      </c>
      <c r="J248" s="28" t="s">
        <v>17</v>
      </c>
    </row>
    <row r="249" spans="1:10" ht="12.75" customHeight="1">
      <c r="A249" s="27" t="s">
        <v>137</v>
      </c>
      <c r="B249" s="27" t="s">
        <v>138</v>
      </c>
      <c r="C249" s="28" t="s">
        <v>17</v>
      </c>
      <c r="D249" s="28">
        <v>0</v>
      </c>
      <c r="E249" s="28" t="s">
        <v>17</v>
      </c>
      <c r="F249" s="28" t="s">
        <v>17</v>
      </c>
      <c r="G249" s="28">
        <v>0</v>
      </c>
      <c r="H249" s="28">
        <v>0</v>
      </c>
      <c r="I249" s="28">
        <v>0</v>
      </c>
      <c r="J249" s="28" t="s">
        <v>17</v>
      </c>
    </row>
    <row r="250" spans="1:10" ht="12.75" customHeight="1">
      <c r="A250" s="27" t="s">
        <v>139</v>
      </c>
      <c r="B250" s="27" t="s">
        <v>140</v>
      </c>
      <c r="C250" s="28" t="s">
        <v>17</v>
      </c>
      <c r="D250" s="28">
        <v>0</v>
      </c>
      <c r="E250" s="28">
        <v>0</v>
      </c>
      <c r="F250" s="28" t="s">
        <v>17</v>
      </c>
      <c r="G250" s="28" t="s">
        <v>17</v>
      </c>
      <c r="H250" s="28">
        <v>0</v>
      </c>
      <c r="I250" s="28">
        <v>0</v>
      </c>
      <c r="J250" s="28" t="s">
        <v>17</v>
      </c>
    </row>
    <row r="251" spans="1:10" ht="12.75" customHeight="1">
      <c r="A251" s="27" t="s">
        <v>141</v>
      </c>
      <c r="B251" s="27" t="s">
        <v>142</v>
      </c>
      <c r="C251" s="28" t="s">
        <v>17</v>
      </c>
      <c r="D251" s="28">
        <v>0</v>
      </c>
      <c r="E251" s="28">
        <v>0</v>
      </c>
      <c r="F251" s="28">
        <v>0</v>
      </c>
      <c r="G251" s="28">
        <v>0</v>
      </c>
      <c r="H251" s="28">
        <v>0</v>
      </c>
      <c r="I251" s="28">
        <v>0</v>
      </c>
      <c r="J251" s="28" t="s">
        <v>17</v>
      </c>
    </row>
    <row r="252" spans="1:10" ht="12.75" customHeight="1">
      <c r="A252" s="27" t="s">
        <v>143</v>
      </c>
      <c r="B252" s="27" t="s">
        <v>144</v>
      </c>
      <c r="C252" s="28">
        <v>1</v>
      </c>
      <c r="D252" s="28">
        <v>0</v>
      </c>
      <c r="E252" s="28" t="s">
        <v>17</v>
      </c>
      <c r="F252" s="28">
        <v>1</v>
      </c>
      <c r="G252" s="28" t="s">
        <v>17</v>
      </c>
      <c r="H252" s="28" t="s">
        <v>17</v>
      </c>
      <c r="I252" s="28">
        <v>0</v>
      </c>
      <c r="J252" s="28" t="s">
        <v>17</v>
      </c>
    </row>
    <row r="253" spans="1:10" ht="12.75" customHeight="1">
      <c r="A253" s="30" t="s">
        <v>145</v>
      </c>
      <c r="B253" s="27" t="s">
        <v>146</v>
      </c>
      <c r="C253" s="28" t="s">
        <v>17</v>
      </c>
      <c r="D253" s="28">
        <v>0</v>
      </c>
      <c r="E253" s="28" t="s">
        <v>17</v>
      </c>
      <c r="F253" s="28" t="s">
        <v>17</v>
      </c>
      <c r="G253" s="28">
        <v>0</v>
      </c>
      <c r="H253" s="28" t="s">
        <v>17</v>
      </c>
      <c r="I253" s="28">
        <v>0</v>
      </c>
      <c r="J253" s="28" t="s">
        <v>17</v>
      </c>
    </row>
    <row r="254" spans="1:10" ht="12.75" customHeight="1">
      <c r="A254" s="30" t="s">
        <v>147</v>
      </c>
      <c r="B254" s="27" t="s">
        <v>148</v>
      </c>
      <c r="C254" s="28" t="s">
        <v>17</v>
      </c>
      <c r="D254" s="28">
        <v>0</v>
      </c>
      <c r="E254" s="28">
        <v>0</v>
      </c>
      <c r="F254" s="28">
        <v>0</v>
      </c>
      <c r="G254" s="28" t="s">
        <v>17</v>
      </c>
      <c r="H254" s="28">
        <v>0</v>
      </c>
      <c r="I254" s="28">
        <v>0</v>
      </c>
      <c r="J254" s="28" t="s">
        <v>17</v>
      </c>
    </row>
    <row r="255" spans="1:10" ht="12.75" customHeight="1">
      <c r="A255" s="27" t="s">
        <v>149</v>
      </c>
      <c r="B255" s="27" t="s">
        <v>150</v>
      </c>
      <c r="C255" s="28" t="s">
        <v>17</v>
      </c>
      <c r="D255" s="28">
        <v>0</v>
      </c>
      <c r="E255" s="28">
        <v>0</v>
      </c>
      <c r="F255" s="28" t="s">
        <v>17</v>
      </c>
      <c r="G255" s="28" t="s">
        <v>17</v>
      </c>
      <c r="H255" s="28">
        <v>0</v>
      </c>
      <c r="I255" s="28">
        <v>0</v>
      </c>
      <c r="J255" s="28" t="s">
        <v>17</v>
      </c>
    </row>
    <row r="256" spans="1:10" ht="12.75" customHeight="1">
      <c r="A256" s="27" t="s">
        <v>151</v>
      </c>
      <c r="B256" s="27" t="s">
        <v>152</v>
      </c>
      <c r="C256" s="28" t="s">
        <v>17</v>
      </c>
      <c r="D256" s="28">
        <v>0</v>
      </c>
      <c r="E256" s="28" t="s">
        <v>17</v>
      </c>
      <c r="F256" s="28" t="s">
        <v>17</v>
      </c>
      <c r="G256" s="28" t="s">
        <v>17</v>
      </c>
      <c r="H256" s="28">
        <v>0</v>
      </c>
      <c r="I256" s="28">
        <v>0</v>
      </c>
      <c r="J256" s="28" t="s">
        <v>17</v>
      </c>
    </row>
    <row r="257" spans="1:10" ht="12.75" customHeight="1">
      <c r="A257" s="27" t="s">
        <v>153</v>
      </c>
      <c r="B257" s="27" t="s">
        <v>154</v>
      </c>
      <c r="C257" s="28" t="s">
        <v>17</v>
      </c>
      <c r="D257" s="28">
        <v>0</v>
      </c>
      <c r="E257" s="28" t="s">
        <v>17</v>
      </c>
      <c r="F257" s="28" t="s">
        <v>17</v>
      </c>
      <c r="G257" s="28" t="s">
        <v>17</v>
      </c>
      <c r="H257" s="28">
        <v>0</v>
      </c>
      <c r="I257" s="28">
        <v>0</v>
      </c>
      <c r="J257" s="28" t="s">
        <v>17</v>
      </c>
    </row>
    <row r="258" spans="1:10" ht="12.75" customHeight="1">
      <c r="A258" s="27" t="s">
        <v>155</v>
      </c>
      <c r="B258" s="27" t="s">
        <v>156</v>
      </c>
      <c r="C258" s="28" t="s">
        <v>17</v>
      </c>
      <c r="D258" s="28">
        <v>0</v>
      </c>
      <c r="E258" s="28">
        <v>0</v>
      </c>
      <c r="F258" s="28" t="s">
        <v>17</v>
      </c>
      <c r="G258" s="28">
        <v>0</v>
      </c>
      <c r="H258" s="28">
        <v>0</v>
      </c>
      <c r="I258" s="28">
        <v>0</v>
      </c>
      <c r="J258" s="28" t="s">
        <v>17</v>
      </c>
    </row>
    <row r="259" spans="1:10" ht="12.75" customHeight="1">
      <c r="A259" s="27" t="s">
        <v>157</v>
      </c>
      <c r="B259" s="27" t="s">
        <v>158</v>
      </c>
      <c r="C259" s="28" t="s">
        <v>17</v>
      </c>
      <c r="D259" s="28">
        <v>0</v>
      </c>
      <c r="E259" s="28">
        <v>0</v>
      </c>
      <c r="F259" s="28">
        <v>0</v>
      </c>
      <c r="G259" s="28">
        <v>0</v>
      </c>
      <c r="H259" s="28">
        <v>0</v>
      </c>
      <c r="I259" s="28">
        <v>0</v>
      </c>
      <c r="J259" s="28" t="s">
        <v>17</v>
      </c>
    </row>
    <row r="260" spans="1:10" ht="12.75" customHeight="1">
      <c r="A260" s="27" t="s">
        <v>159</v>
      </c>
      <c r="B260" s="27" t="s">
        <v>160</v>
      </c>
      <c r="C260" s="28">
        <v>0</v>
      </c>
      <c r="D260" s="28">
        <v>0</v>
      </c>
      <c r="E260" s="28">
        <v>0</v>
      </c>
      <c r="F260" s="28">
        <v>0</v>
      </c>
      <c r="G260" s="28">
        <v>0</v>
      </c>
      <c r="H260" s="28">
        <v>0</v>
      </c>
      <c r="I260" s="28">
        <v>0</v>
      </c>
      <c r="J260" s="28">
        <v>0</v>
      </c>
    </row>
    <row r="261" spans="1:10" ht="12.75" customHeight="1">
      <c r="A261" s="27" t="s">
        <v>161</v>
      </c>
      <c r="B261" s="27" t="s">
        <v>162</v>
      </c>
      <c r="C261" s="28">
        <v>2</v>
      </c>
      <c r="D261" s="28">
        <v>0</v>
      </c>
      <c r="E261" s="28" t="s">
        <v>17</v>
      </c>
      <c r="F261" s="28">
        <v>1</v>
      </c>
      <c r="G261" s="28" t="s">
        <v>17</v>
      </c>
      <c r="H261" s="28">
        <v>0</v>
      </c>
      <c r="I261" s="28">
        <v>0</v>
      </c>
      <c r="J261" s="28" t="s">
        <v>17</v>
      </c>
    </row>
    <row r="262" spans="1:10" ht="12.75" customHeight="1">
      <c r="A262" s="27" t="s">
        <v>163</v>
      </c>
      <c r="B262" s="27" t="s">
        <v>164</v>
      </c>
      <c r="C262" s="28" t="s">
        <v>17</v>
      </c>
      <c r="D262" s="28">
        <v>0</v>
      </c>
      <c r="E262" s="28">
        <v>0</v>
      </c>
      <c r="F262" s="28">
        <v>0</v>
      </c>
      <c r="G262" s="28" t="s">
        <v>17</v>
      </c>
      <c r="H262" s="28">
        <v>0</v>
      </c>
      <c r="I262" s="28">
        <v>0</v>
      </c>
      <c r="J262" s="28" t="s">
        <v>17</v>
      </c>
    </row>
    <row r="263" spans="1:10" ht="12.75" customHeight="1">
      <c r="A263" s="27" t="s">
        <v>165</v>
      </c>
      <c r="B263" s="27" t="s">
        <v>166</v>
      </c>
      <c r="C263" s="28" t="s">
        <v>17</v>
      </c>
      <c r="D263" s="28">
        <v>0</v>
      </c>
      <c r="E263" s="28" t="s">
        <v>17</v>
      </c>
      <c r="F263" s="28" t="s">
        <v>17</v>
      </c>
      <c r="G263" s="28">
        <v>0</v>
      </c>
      <c r="H263" s="28">
        <v>0</v>
      </c>
      <c r="I263" s="28">
        <v>0</v>
      </c>
      <c r="J263" s="28" t="s">
        <v>17</v>
      </c>
    </row>
    <row r="264" spans="1:10" ht="12.75" customHeight="1">
      <c r="A264" s="27" t="s">
        <v>167</v>
      </c>
      <c r="B264" s="27" t="s">
        <v>168</v>
      </c>
      <c r="C264" s="28">
        <v>1</v>
      </c>
      <c r="D264" s="28">
        <v>0</v>
      </c>
      <c r="E264" s="28">
        <v>0</v>
      </c>
      <c r="F264" s="28" t="s">
        <v>17</v>
      </c>
      <c r="G264" s="28" t="s">
        <v>17</v>
      </c>
      <c r="H264" s="28">
        <v>0</v>
      </c>
      <c r="I264" s="28">
        <v>0</v>
      </c>
      <c r="J264" s="28" t="s">
        <v>17</v>
      </c>
    </row>
    <row r="265" spans="1:10" ht="12.75" customHeight="1">
      <c r="A265" s="27" t="s">
        <v>169</v>
      </c>
      <c r="B265" s="27" t="s">
        <v>170</v>
      </c>
      <c r="C265" s="28">
        <v>0</v>
      </c>
      <c r="D265" s="28">
        <v>0</v>
      </c>
      <c r="E265" s="28">
        <v>0</v>
      </c>
      <c r="F265" s="28">
        <v>0</v>
      </c>
      <c r="G265" s="28">
        <v>0</v>
      </c>
      <c r="H265" s="28">
        <v>0</v>
      </c>
      <c r="I265" s="28">
        <v>0</v>
      </c>
      <c r="J265" s="28">
        <v>0</v>
      </c>
    </row>
    <row r="266" spans="1:10" ht="12.75" customHeight="1">
      <c r="A266" s="27" t="s">
        <v>171</v>
      </c>
      <c r="B266" s="27" t="s">
        <v>172</v>
      </c>
      <c r="C266" s="28" t="s">
        <v>17</v>
      </c>
      <c r="D266" s="28">
        <v>0</v>
      </c>
      <c r="E266" s="28">
        <v>0</v>
      </c>
      <c r="F266" s="28" t="s">
        <v>17</v>
      </c>
      <c r="G266" s="28">
        <v>0</v>
      </c>
      <c r="H266" s="28">
        <v>0</v>
      </c>
      <c r="I266" s="28">
        <v>0</v>
      </c>
      <c r="J266" s="28">
        <v>0</v>
      </c>
    </row>
    <row r="267" spans="1:10" ht="12.75" customHeight="1">
      <c r="A267" s="27" t="s">
        <v>173</v>
      </c>
      <c r="B267" s="27" t="s">
        <v>174</v>
      </c>
      <c r="C267" s="28" t="s">
        <v>17</v>
      </c>
      <c r="D267" s="28">
        <v>0</v>
      </c>
      <c r="E267" s="28" t="s">
        <v>17</v>
      </c>
      <c r="F267" s="28" t="s">
        <v>17</v>
      </c>
      <c r="G267" s="28">
        <v>0</v>
      </c>
      <c r="H267" s="28">
        <v>0</v>
      </c>
      <c r="I267" s="28">
        <v>0</v>
      </c>
      <c r="J267" s="28" t="s">
        <v>17</v>
      </c>
    </row>
    <row r="268" spans="1:10" ht="12.75" customHeight="1">
      <c r="A268" s="27" t="s">
        <v>7</v>
      </c>
      <c r="B268" s="27" t="s">
        <v>5</v>
      </c>
      <c r="C268" s="28">
        <v>641</v>
      </c>
      <c r="D268" s="28" t="s">
        <v>88</v>
      </c>
      <c r="E268" s="28">
        <v>1</v>
      </c>
      <c r="F268" s="28">
        <v>108</v>
      </c>
      <c r="G268" s="28" t="s">
        <v>88</v>
      </c>
      <c r="H268" s="28">
        <v>206</v>
      </c>
      <c r="I268" s="28">
        <v>0</v>
      </c>
      <c r="J268" s="28">
        <v>223</v>
      </c>
    </row>
    <row r="269" spans="1:10" ht="12.75" customHeight="1"/>
    <row r="270" spans="1:10" ht="12.75" customHeight="1">
      <c r="A270" s="25" t="s">
        <v>7</v>
      </c>
      <c r="B270" s="25" t="s">
        <v>7</v>
      </c>
      <c r="C270" s="31" t="s">
        <v>374</v>
      </c>
      <c r="D270" s="31"/>
      <c r="E270" s="31"/>
      <c r="F270" s="31"/>
      <c r="G270" s="31"/>
      <c r="H270" s="31"/>
      <c r="I270" s="31"/>
      <c r="J270" s="31"/>
    </row>
    <row r="271" spans="1:10" ht="12.75" customHeight="1">
      <c r="A271" s="27" t="s">
        <v>8</v>
      </c>
      <c r="B271" s="27" t="s">
        <v>9</v>
      </c>
      <c r="C271" s="28">
        <v>2</v>
      </c>
      <c r="D271" s="28">
        <v>0</v>
      </c>
      <c r="E271" s="28" t="s">
        <v>17</v>
      </c>
      <c r="F271" s="28">
        <v>1</v>
      </c>
      <c r="G271" s="28">
        <v>0</v>
      </c>
      <c r="H271" s="28">
        <v>0</v>
      </c>
      <c r="I271" s="28">
        <v>0</v>
      </c>
      <c r="J271" s="28" t="s">
        <v>17</v>
      </c>
    </row>
    <row r="272" spans="1:10" ht="12.75" customHeight="1">
      <c r="A272" s="27" t="s">
        <v>11</v>
      </c>
      <c r="B272" s="27" t="s">
        <v>12</v>
      </c>
      <c r="C272" s="28" t="s">
        <v>17</v>
      </c>
      <c r="D272" s="28">
        <v>0</v>
      </c>
      <c r="E272" s="28" t="s">
        <v>17</v>
      </c>
      <c r="F272" s="28" t="s">
        <v>17</v>
      </c>
      <c r="G272" s="28">
        <v>0</v>
      </c>
      <c r="H272" s="28">
        <v>0</v>
      </c>
      <c r="I272" s="28">
        <v>0</v>
      </c>
      <c r="J272" s="28" t="s">
        <v>17</v>
      </c>
    </row>
    <row r="273" spans="1:10" ht="12.75" customHeight="1">
      <c r="A273" s="27" t="s">
        <v>13</v>
      </c>
      <c r="B273" s="27" t="s">
        <v>14</v>
      </c>
      <c r="C273" s="28">
        <v>0</v>
      </c>
      <c r="D273" s="28">
        <v>0</v>
      </c>
      <c r="E273" s="28">
        <v>0</v>
      </c>
      <c r="F273" s="28">
        <v>0</v>
      </c>
      <c r="G273" s="28">
        <v>0</v>
      </c>
      <c r="H273" s="28">
        <v>0</v>
      </c>
      <c r="I273" s="28">
        <v>0</v>
      </c>
      <c r="J273" s="28">
        <v>0</v>
      </c>
    </row>
    <row r="274" spans="1:10" ht="12.75" customHeight="1">
      <c r="A274" s="27" t="s">
        <v>15</v>
      </c>
      <c r="B274" s="27" t="s">
        <v>16</v>
      </c>
      <c r="C274" s="28" t="s">
        <v>17</v>
      </c>
      <c r="D274" s="28">
        <v>0</v>
      </c>
      <c r="E274" s="28">
        <v>0</v>
      </c>
      <c r="F274" s="28">
        <v>0</v>
      </c>
      <c r="G274" s="28">
        <v>0</v>
      </c>
      <c r="H274" s="28">
        <v>0</v>
      </c>
      <c r="I274" s="28">
        <v>0</v>
      </c>
      <c r="J274" s="28" t="s">
        <v>17</v>
      </c>
    </row>
    <row r="275" spans="1:10" ht="12.75" customHeight="1">
      <c r="A275" s="27" t="s">
        <v>18</v>
      </c>
      <c r="B275" s="27" t="s">
        <v>19</v>
      </c>
      <c r="C275" s="28">
        <v>0</v>
      </c>
      <c r="D275" s="28">
        <v>0</v>
      </c>
      <c r="E275" s="28">
        <v>0</v>
      </c>
      <c r="F275" s="28">
        <v>0</v>
      </c>
      <c r="G275" s="28">
        <v>0</v>
      </c>
      <c r="H275" s="28">
        <v>0</v>
      </c>
      <c r="I275" s="28">
        <v>0</v>
      </c>
      <c r="J275" s="28">
        <v>0</v>
      </c>
    </row>
    <row r="276" spans="1:10" ht="12.75" customHeight="1">
      <c r="A276" s="27" t="s">
        <v>20</v>
      </c>
      <c r="B276" s="27" t="s">
        <v>21</v>
      </c>
      <c r="C276" s="28" t="s">
        <v>17</v>
      </c>
      <c r="D276" s="28">
        <v>0</v>
      </c>
      <c r="E276" s="28">
        <v>0</v>
      </c>
      <c r="F276" s="28" t="s">
        <v>17</v>
      </c>
      <c r="G276" s="28">
        <v>0</v>
      </c>
      <c r="H276" s="28">
        <v>0</v>
      </c>
      <c r="I276" s="28">
        <v>0</v>
      </c>
      <c r="J276" s="28" t="s">
        <v>17</v>
      </c>
    </row>
    <row r="277" spans="1:10" ht="12.75" customHeight="1">
      <c r="A277" s="27" t="s">
        <v>22</v>
      </c>
      <c r="B277" s="27" t="s">
        <v>23</v>
      </c>
      <c r="C277" s="28">
        <v>1</v>
      </c>
      <c r="D277" s="28">
        <v>0</v>
      </c>
      <c r="E277" s="28" t="s">
        <v>17</v>
      </c>
      <c r="F277" s="28">
        <v>1</v>
      </c>
      <c r="G277" s="28">
        <v>0</v>
      </c>
      <c r="H277" s="28">
        <v>0</v>
      </c>
      <c r="I277" s="28">
        <v>0</v>
      </c>
      <c r="J277" s="28" t="s">
        <v>17</v>
      </c>
    </row>
    <row r="278" spans="1:10" ht="12.75" customHeight="1">
      <c r="A278" s="27" t="s">
        <v>24</v>
      </c>
      <c r="B278" s="27" t="s">
        <v>25</v>
      </c>
      <c r="C278" s="28" t="s">
        <v>17</v>
      </c>
      <c r="D278" s="28">
        <v>0</v>
      </c>
      <c r="E278" s="28">
        <v>0</v>
      </c>
      <c r="F278" s="28" t="s">
        <v>17</v>
      </c>
      <c r="G278" s="28" t="s">
        <v>17</v>
      </c>
      <c r="H278" s="28">
        <v>0</v>
      </c>
      <c r="I278" s="28">
        <v>0</v>
      </c>
      <c r="J278" s="28" t="s">
        <v>17</v>
      </c>
    </row>
    <row r="279" spans="1:10" ht="12.75" customHeight="1">
      <c r="A279" s="27" t="s">
        <v>26</v>
      </c>
      <c r="B279" s="27" t="s">
        <v>27</v>
      </c>
      <c r="C279" s="28" t="s">
        <v>17</v>
      </c>
      <c r="D279" s="28">
        <v>0</v>
      </c>
      <c r="E279" s="28">
        <v>0</v>
      </c>
      <c r="F279" s="28" t="s">
        <v>17</v>
      </c>
      <c r="G279" s="28" t="s">
        <v>17</v>
      </c>
      <c r="H279" s="28">
        <v>0</v>
      </c>
      <c r="I279" s="28">
        <v>0</v>
      </c>
      <c r="J279" s="28" t="s">
        <v>17</v>
      </c>
    </row>
    <row r="280" spans="1:10" ht="12.75" customHeight="1">
      <c r="A280" s="27" t="s">
        <v>28</v>
      </c>
      <c r="B280" s="27" t="s">
        <v>29</v>
      </c>
      <c r="C280" s="28" t="s">
        <v>17</v>
      </c>
      <c r="D280" s="28">
        <v>0</v>
      </c>
      <c r="E280" s="28">
        <v>0</v>
      </c>
      <c r="F280" s="28">
        <v>0</v>
      </c>
      <c r="G280" s="28">
        <v>0</v>
      </c>
      <c r="H280" s="28">
        <v>0</v>
      </c>
      <c r="I280" s="28">
        <v>0</v>
      </c>
      <c r="J280" s="28" t="s">
        <v>17</v>
      </c>
    </row>
    <row r="281" spans="1:10" ht="12.75" customHeight="1">
      <c r="A281" s="27" t="s">
        <v>30</v>
      </c>
      <c r="B281" s="27" t="s">
        <v>31</v>
      </c>
      <c r="C281" s="28" t="s">
        <v>17</v>
      </c>
      <c r="D281" s="28">
        <v>0</v>
      </c>
      <c r="E281" s="28" t="s">
        <v>17</v>
      </c>
      <c r="F281" s="28">
        <v>0</v>
      </c>
      <c r="G281" s="28">
        <v>0</v>
      </c>
      <c r="H281" s="28">
        <v>0</v>
      </c>
      <c r="I281" s="28">
        <v>0</v>
      </c>
      <c r="J281" s="28" t="s">
        <v>17</v>
      </c>
    </row>
    <row r="282" spans="1:10" ht="12.75" customHeight="1">
      <c r="A282" s="27" t="s">
        <v>32</v>
      </c>
      <c r="B282" s="27" t="s">
        <v>33</v>
      </c>
      <c r="C282" s="28">
        <v>0</v>
      </c>
      <c r="D282" s="28">
        <v>0</v>
      </c>
      <c r="E282" s="28">
        <v>0</v>
      </c>
      <c r="F282" s="28">
        <v>0</v>
      </c>
      <c r="G282" s="28">
        <v>0</v>
      </c>
      <c r="H282" s="28">
        <v>0</v>
      </c>
      <c r="I282" s="28">
        <v>0</v>
      </c>
      <c r="J282" s="28">
        <v>0</v>
      </c>
    </row>
    <row r="283" spans="1:10" ht="12.75" customHeight="1">
      <c r="A283" s="27" t="s">
        <v>34</v>
      </c>
      <c r="B283" s="27" t="s">
        <v>35</v>
      </c>
      <c r="C283" s="28" t="s">
        <v>17</v>
      </c>
      <c r="D283" s="28">
        <v>0</v>
      </c>
      <c r="E283" s="28">
        <v>0</v>
      </c>
      <c r="F283" s="28" t="s">
        <v>17</v>
      </c>
      <c r="G283" s="28" t="s">
        <v>17</v>
      </c>
      <c r="H283" s="28">
        <v>0</v>
      </c>
      <c r="I283" s="28">
        <v>0</v>
      </c>
      <c r="J283" s="28">
        <v>0</v>
      </c>
    </row>
    <row r="284" spans="1:10" ht="12.75" customHeight="1">
      <c r="A284" s="27" t="s">
        <v>36</v>
      </c>
      <c r="B284" s="27" t="s">
        <v>37</v>
      </c>
      <c r="C284" s="28">
        <v>0</v>
      </c>
      <c r="D284" s="28">
        <v>0</v>
      </c>
      <c r="E284" s="28">
        <v>0</v>
      </c>
      <c r="F284" s="28">
        <v>0</v>
      </c>
      <c r="G284" s="28">
        <v>0</v>
      </c>
      <c r="H284" s="28">
        <v>0</v>
      </c>
      <c r="I284" s="28">
        <v>0</v>
      </c>
      <c r="J284" s="28">
        <v>0</v>
      </c>
    </row>
    <row r="285" spans="1:10" ht="12.75" customHeight="1">
      <c r="A285" s="27" t="s">
        <v>38</v>
      </c>
      <c r="B285" s="27" t="s">
        <v>39</v>
      </c>
      <c r="C285" s="28" t="s">
        <v>17</v>
      </c>
      <c r="D285" s="28" t="s">
        <v>17</v>
      </c>
      <c r="E285" s="28" t="s">
        <v>17</v>
      </c>
      <c r="F285" s="28" t="s">
        <v>17</v>
      </c>
      <c r="G285" s="28" t="s">
        <v>17</v>
      </c>
      <c r="H285" s="28">
        <v>0</v>
      </c>
      <c r="I285" s="28">
        <v>0</v>
      </c>
      <c r="J285" s="28" t="s">
        <v>17</v>
      </c>
    </row>
    <row r="286" spans="1:10" ht="12.75" customHeight="1">
      <c r="A286" s="27" t="s">
        <v>40</v>
      </c>
      <c r="B286" s="27" t="s">
        <v>41</v>
      </c>
      <c r="C286" s="28" t="s">
        <v>17</v>
      </c>
      <c r="D286" s="28" t="s">
        <v>17</v>
      </c>
      <c r="E286" s="28" t="s">
        <v>17</v>
      </c>
      <c r="F286" s="28">
        <v>0</v>
      </c>
      <c r="G286" s="28">
        <v>0</v>
      </c>
      <c r="H286" s="28">
        <v>0</v>
      </c>
      <c r="I286" s="28">
        <v>0</v>
      </c>
      <c r="J286" s="28" t="s">
        <v>17</v>
      </c>
    </row>
    <row r="287" spans="1:10" ht="12.75" customHeight="1">
      <c r="A287" s="27" t="s">
        <v>42</v>
      </c>
      <c r="B287" s="27" t="s">
        <v>43</v>
      </c>
      <c r="C287" s="28" t="s">
        <v>17</v>
      </c>
      <c r="D287" s="28" t="s">
        <v>17</v>
      </c>
      <c r="E287" s="28" t="s">
        <v>17</v>
      </c>
      <c r="F287" s="28">
        <v>0</v>
      </c>
      <c r="G287" s="28">
        <v>0</v>
      </c>
      <c r="H287" s="28">
        <v>0</v>
      </c>
      <c r="I287" s="28">
        <v>0</v>
      </c>
      <c r="J287" s="28" t="s">
        <v>17</v>
      </c>
    </row>
    <row r="288" spans="1:10" ht="12.75" customHeight="1">
      <c r="A288" s="27" t="s">
        <v>44</v>
      </c>
      <c r="B288" s="27" t="s">
        <v>45</v>
      </c>
      <c r="C288" s="28" t="s">
        <v>17</v>
      </c>
      <c r="D288" s="28" t="s">
        <v>17</v>
      </c>
      <c r="E288" s="28" t="s">
        <v>17</v>
      </c>
      <c r="F288" s="28">
        <v>0</v>
      </c>
      <c r="G288" s="28">
        <v>0</v>
      </c>
      <c r="H288" s="28">
        <v>0</v>
      </c>
      <c r="I288" s="28">
        <v>0</v>
      </c>
      <c r="J288" s="28" t="s">
        <v>17</v>
      </c>
    </row>
    <row r="289" spans="1:10" ht="12.75" customHeight="1">
      <c r="A289" s="27" t="s">
        <v>46</v>
      </c>
      <c r="B289" s="27" t="s">
        <v>47</v>
      </c>
      <c r="C289" s="28" t="s">
        <v>17</v>
      </c>
      <c r="D289" s="28">
        <v>0</v>
      </c>
      <c r="E289" s="28" t="s">
        <v>17</v>
      </c>
      <c r="F289" s="28" t="s">
        <v>17</v>
      </c>
      <c r="G289" s="28" t="s">
        <v>17</v>
      </c>
      <c r="H289" s="28">
        <v>0</v>
      </c>
      <c r="I289" s="28">
        <v>0</v>
      </c>
      <c r="J289" s="28" t="s">
        <v>17</v>
      </c>
    </row>
    <row r="290" spans="1:10" ht="12.75" customHeight="1">
      <c r="A290" s="27" t="s">
        <v>48</v>
      </c>
      <c r="B290" s="27" t="s">
        <v>49</v>
      </c>
      <c r="C290" s="28" t="s">
        <v>17</v>
      </c>
      <c r="D290" s="28">
        <v>0</v>
      </c>
      <c r="E290" s="28" t="s">
        <v>17</v>
      </c>
      <c r="F290" s="28" t="s">
        <v>17</v>
      </c>
      <c r="G290" s="28" t="s">
        <v>17</v>
      </c>
      <c r="H290" s="28">
        <v>0</v>
      </c>
      <c r="I290" s="28">
        <v>0</v>
      </c>
      <c r="J290" s="28" t="s">
        <v>17</v>
      </c>
    </row>
    <row r="291" spans="1:10" ht="12.75" customHeight="1">
      <c r="A291" s="27" t="s">
        <v>50</v>
      </c>
      <c r="B291" s="27" t="s">
        <v>51</v>
      </c>
      <c r="C291" s="28" t="s">
        <v>17</v>
      </c>
      <c r="D291" s="28">
        <v>0</v>
      </c>
      <c r="E291" s="28">
        <v>0</v>
      </c>
      <c r="F291" s="28">
        <v>0</v>
      </c>
      <c r="G291" s="28">
        <v>0</v>
      </c>
      <c r="H291" s="28">
        <v>0</v>
      </c>
      <c r="I291" s="28">
        <v>0</v>
      </c>
      <c r="J291" s="28" t="s">
        <v>17</v>
      </c>
    </row>
    <row r="292" spans="1:10" ht="12.75" customHeight="1">
      <c r="A292" s="27" t="s">
        <v>52</v>
      </c>
      <c r="B292" s="27" t="s">
        <v>53</v>
      </c>
      <c r="C292" s="28" t="s">
        <v>17</v>
      </c>
      <c r="D292" s="28">
        <v>0</v>
      </c>
      <c r="E292" s="28">
        <v>0</v>
      </c>
      <c r="F292" s="28" t="s">
        <v>17</v>
      </c>
      <c r="G292" s="28">
        <v>0</v>
      </c>
      <c r="H292" s="28">
        <v>0</v>
      </c>
      <c r="I292" s="28">
        <v>0</v>
      </c>
      <c r="J292" s="28" t="s">
        <v>17</v>
      </c>
    </row>
    <row r="293" spans="1:10" ht="12.75" customHeight="1">
      <c r="A293" s="27" t="s">
        <v>54</v>
      </c>
      <c r="B293" s="27" t="s">
        <v>55</v>
      </c>
      <c r="C293" s="28">
        <v>0</v>
      </c>
      <c r="D293" s="28">
        <v>0</v>
      </c>
      <c r="E293" s="28">
        <v>0</v>
      </c>
      <c r="F293" s="28">
        <v>0</v>
      </c>
      <c r="G293" s="28">
        <v>0</v>
      </c>
      <c r="H293" s="28">
        <v>0</v>
      </c>
      <c r="I293" s="28">
        <v>0</v>
      </c>
      <c r="J293" s="28">
        <v>0</v>
      </c>
    </row>
    <row r="294" spans="1:10" ht="12.75" customHeight="1">
      <c r="A294" s="27" t="s">
        <v>56</v>
      </c>
      <c r="B294" s="27" t="s">
        <v>57</v>
      </c>
      <c r="C294" s="28" t="s">
        <v>17</v>
      </c>
      <c r="D294" s="28">
        <v>0</v>
      </c>
      <c r="E294" s="28" t="s">
        <v>17</v>
      </c>
      <c r="F294" s="28" t="s">
        <v>17</v>
      </c>
      <c r="G294" s="28" t="s">
        <v>17</v>
      </c>
      <c r="H294" s="28">
        <v>0</v>
      </c>
      <c r="I294" s="28">
        <v>0</v>
      </c>
      <c r="J294" s="28" t="s">
        <v>17</v>
      </c>
    </row>
    <row r="295" spans="1:10" ht="12.75" customHeight="1">
      <c r="A295" s="27" t="s">
        <v>58</v>
      </c>
      <c r="B295" s="27" t="s">
        <v>59</v>
      </c>
      <c r="C295" s="28" t="s">
        <v>17</v>
      </c>
      <c r="D295" s="28">
        <v>0</v>
      </c>
      <c r="E295" s="28">
        <v>0</v>
      </c>
      <c r="F295" s="28">
        <v>0</v>
      </c>
      <c r="G295" s="28" t="s">
        <v>17</v>
      </c>
      <c r="H295" s="28">
        <v>0</v>
      </c>
      <c r="I295" s="28">
        <v>0</v>
      </c>
      <c r="J295" s="28" t="s">
        <v>17</v>
      </c>
    </row>
    <row r="296" spans="1:10" ht="12.75" customHeight="1">
      <c r="A296" s="27" t="s">
        <v>60</v>
      </c>
      <c r="B296" s="27" t="s">
        <v>61</v>
      </c>
      <c r="C296" s="28">
        <v>367</v>
      </c>
      <c r="D296" s="28">
        <v>0</v>
      </c>
      <c r="E296" s="28" t="s">
        <v>17</v>
      </c>
      <c r="F296" s="28" t="s">
        <v>10</v>
      </c>
      <c r="G296" s="28" t="s">
        <v>17</v>
      </c>
      <c r="H296" s="28">
        <v>43</v>
      </c>
      <c r="I296" s="28">
        <v>0</v>
      </c>
      <c r="J296" s="28">
        <v>321</v>
      </c>
    </row>
    <row r="297" spans="1:10" ht="12.75" customHeight="1">
      <c r="A297" s="27" t="s">
        <v>62</v>
      </c>
      <c r="B297" s="27" t="s">
        <v>63</v>
      </c>
      <c r="C297" s="28">
        <v>0</v>
      </c>
      <c r="D297" s="28">
        <v>0</v>
      </c>
      <c r="E297" s="28">
        <v>0</v>
      </c>
      <c r="F297" s="28">
        <v>0</v>
      </c>
      <c r="G297" s="28">
        <v>0</v>
      </c>
      <c r="H297" s="28">
        <v>0</v>
      </c>
      <c r="I297" s="28">
        <v>0</v>
      </c>
      <c r="J297" s="28">
        <v>0</v>
      </c>
    </row>
    <row r="298" spans="1:10" ht="12.75" customHeight="1">
      <c r="A298" s="27" t="s">
        <v>64</v>
      </c>
      <c r="B298" s="27" t="s">
        <v>65</v>
      </c>
      <c r="C298" s="28">
        <v>151</v>
      </c>
      <c r="D298" s="28">
        <v>0</v>
      </c>
      <c r="E298" s="28" t="s">
        <v>17</v>
      </c>
      <c r="F298" s="28" t="s">
        <v>17</v>
      </c>
      <c r="G298" s="28">
        <v>0</v>
      </c>
      <c r="H298" s="28">
        <v>0</v>
      </c>
      <c r="I298" s="28">
        <v>0</v>
      </c>
      <c r="J298" s="28">
        <v>150</v>
      </c>
    </row>
    <row r="299" spans="1:10" ht="12.75" customHeight="1">
      <c r="A299" s="27" t="s">
        <v>66</v>
      </c>
      <c r="B299" s="27" t="s">
        <v>67</v>
      </c>
      <c r="C299" s="28">
        <v>108</v>
      </c>
      <c r="D299" s="28">
        <v>0</v>
      </c>
      <c r="E299" s="28">
        <v>0</v>
      </c>
      <c r="F299" s="28">
        <v>0</v>
      </c>
      <c r="G299" s="28">
        <v>0</v>
      </c>
      <c r="H299" s="28">
        <v>0</v>
      </c>
      <c r="I299" s="28">
        <v>0</v>
      </c>
      <c r="J299" s="28">
        <v>108</v>
      </c>
    </row>
    <row r="300" spans="1:10" ht="12.75" customHeight="1">
      <c r="A300" s="27" t="s">
        <v>68</v>
      </c>
      <c r="B300" s="27" t="s">
        <v>69</v>
      </c>
      <c r="C300" s="28" t="s">
        <v>10</v>
      </c>
      <c r="D300" s="28">
        <v>0</v>
      </c>
      <c r="E300" s="28">
        <v>0</v>
      </c>
      <c r="F300" s="28" t="s">
        <v>10</v>
      </c>
      <c r="G300" s="28" t="s">
        <v>17</v>
      </c>
      <c r="H300" s="28">
        <v>0</v>
      </c>
      <c r="I300" s="28">
        <v>0</v>
      </c>
      <c r="J300" s="28" t="s">
        <v>17</v>
      </c>
    </row>
    <row r="301" spans="1:10" ht="12.75" customHeight="1">
      <c r="A301" s="27" t="s">
        <v>70</v>
      </c>
      <c r="B301" s="27" t="s">
        <v>71</v>
      </c>
      <c r="C301" s="28">
        <v>106</v>
      </c>
      <c r="D301" s="28">
        <v>0</v>
      </c>
      <c r="E301" s="28">
        <v>0</v>
      </c>
      <c r="F301" s="28" t="s">
        <v>17</v>
      </c>
      <c r="G301" s="28">
        <v>0</v>
      </c>
      <c r="H301" s="28">
        <v>43</v>
      </c>
      <c r="I301" s="28">
        <v>0</v>
      </c>
      <c r="J301" s="28">
        <v>62</v>
      </c>
    </row>
    <row r="302" spans="1:10" ht="12.75" customHeight="1">
      <c r="A302" s="27" t="s">
        <v>72</v>
      </c>
      <c r="B302" s="27" t="s">
        <v>73</v>
      </c>
      <c r="C302" s="28">
        <v>4069</v>
      </c>
      <c r="D302" s="28" t="s">
        <v>88</v>
      </c>
      <c r="E302" s="28" t="s">
        <v>10</v>
      </c>
      <c r="F302" s="28">
        <v>754</v>
      </c>
      <c r="G302" s="28" t="s">
        <v>88</v>
      </c>
      <c r="H302" s="28">
        <v>16</v>
      </c>
      <c r="I302" s="28">
        <v>0</v>
      </c>
      <c r="J302" s="28">
        <v>521</v>
      </c>
    </row>
    <row r="303" spans="1:10" ht="12.75" customHeight="1">
      <c r="A303" s="27" t="s">
        <v>74</v>
      </c>
      <c r="B303" s="27" t="s">
        <v>75</v>
      </c>
      <c r="C303" s="28">
        <v>1490</v>
      </c>
      <c r="D303" s="28">
        <v>0</v>
      </c>
      <c r="E303" s="28" t="s">
        <v>17</v>
      </c>
      <c r="F303" s="28">
        <v>4</v>
      </c>
      <c r="G303" s="28">
        <v>1203</v>
      </c>
      <c r="H303" s="28">
        <v>0</v>
      </c>
      <c r="I303" s="28">
        <v>0</v>
      </c>
      <c r="J303" s="28">
        <v>283</v>
      </c>
    </row>
    <row r="304" spans="1:10" ht="12.75" customHeight="1">
      <c r="A304" s="27" t="s">
        <v>76</v>
      </c>
      <c r="B304" s="27" t="s">
        <v>77</v>
      </c>
      <c r="C304" s="28">
        <v>136</v>
      </c>
      <c r="D304" s="28">
        <v>0</v>
      </c>
      <c r="E304" s="28">
        <v>0</v>
      </c>
      <c r="F304" s="28">
        <v>136</v>
      </c>
      <c r="G304" s="28" t="s">
        <v>17</v>
      </c>
      <c r="H304" s="28">
        <v>0</v>
      </c>
      <c r="I304" s="28">
        <v>0</v>
      </c>
      <c r="J304" s="28" t="s">
        <v>17</v>
      </c>
    </row>
    <row r="305" spans="1:10" ht="12.75" customHeight="1">
      <c r="A305" s="27" t="s">
        <v>78</v>
      </c>
      <c r="B305" s="27" t="s">
        <v>79</v>
      </c>
      <c r="C305" s="28">
        <v>165</v>
      </c>
      <c r="D305" s="28" t="s">
        <v>88</v>
      </c>
      <c r="E305" s="28" t="s">
        <v>17</v>
      </c>
      <c r="F305" s="28" t="s">
        <v>10</v>
      </c>
      <c r="G305" s="28">
        <v>54</v>
      </c>
      <c r="H305" s="28" t="s">
        <v>17</v>
      </c>
      <c r="I305" s="28">
        <v>0</v>
      </c>
      <c r="J305" s="28" t="s">
        <v>88</v>
      </c>
    </row>
    <row r="306" spans="1:10" ht="12.75" customHeight="1">
      <c r="A306" s="27" t="s">
        <v>80</v>
      </c>
      <c r="B306" s="27" t="s">
        <v>81</v>
      </c>
      <c r="C306" s="28">
        <v>0</v>
      </c>
      <c r="D306" s="28">
        <v>0</v>
      </c>
      <c r="E306" s="28">
        <v>0</v>
      </c>
      <c r="F306" s="28">
        <v>0</v>
      </c>
      <c r="G306" s="28">
        <v>0</v>
      </c>
      <c r="H306" s="28">
        <v>0</v>
      </c>
      <c r="I306" s="28">
        <v>0</v>
      </c>
      <c r="J306" s="28">
        <v>0</v>
      </c>
    </row>
    <row r="307" spans="1:10" ht="12.75" customHeight="1">
      <c r="A307" s="27" t="s">
        <v>82</v>
      </c>
      <c r="B307" s="27" t="s">
        <v>83</v>
      </c>
      <c r="C307" s="28">
        <v>155</v>
      </c>
      <c r="D307" s="28">
        <v>0</v>
      </c>
      <c r="E307" s="28">
        <v>0</v>
      </c>
      <c r="F307" s="28">
        <v>69</v>
      </c>
      <c r="G307" s="28">
        <v>78</v>
      </c>
      <c r="H307" s="28">
        <v>2</v>
      </c>
      <c r="I307" s="28">
        <v>0</v>
      </c>
      <c r="J307" s="28">
        <v>6</v>
      </c>
    </row>
    <row r="308" spans="1:10" ht="12.75" customHeight="1">
      <c r="A308" s="27" t="s">
        <v>84</v>
      </c>
      <c r="B308" s="27" t="s">
        <v>85</v>
      </c>
      <c r="C308" s="28" t="s">
        <v>88</v>
      </c>
      <c r="D308" s="28">
        <v>0</v>
      </c>
      <c r="E308" s="28" t="s">
        <v>10</v>
      </c>
      <c r="F308" s="28">
        <v>174</v>
      </c>
      <c r="G308" s="28" t="s">
        <v>88</v>
      </c>
      <c r="H308" s="28">
        <v>12</v>
      </c>
      <c r="I308" s="28">
        <v>0</v>
      </c>
      <c r="J308" s="28">
        <v>177</v>
      </c>
    </row>
    <row r="309" spans="1:10" ht="12.75" customHeight="1">
      <c r="A309" s="27" t="s">
        <v>86</v>
      </c>
      <c r="B309" s="27" t="s">
        <v>87</v>
      </c>
      <c r="C309" s="28" t="s">
        <v>88</v>
      </c>
      <c r="D309" s="28">
        <v>0</v>
      </c>
      <c r="E309" s="28">
        <v>0</v>
      </c>
      <c r="F309" s="28">
        <v>40</v>
      </c>
      <c r="G309" s="28" t="s">
        <v>88</v>
      </c>
      <c r="H309" s="28">
        <v>0</v>
      </c>
      <c r="I309" s="28">
        <v>0</v>
      </c>
      <c r="J309" s="28">
        <v>16</v>
      </c>
    </row>
    <row r="310" spans="1:10" ht="12.75" customHeight="1">
      <c r="A310" s="27" t="s">
        <v>89</v>
      </c>
      <c r="B310" s="27" t="s">
        <v>90</v>
      </c>
      <c r="C310" s="28">
        <v>3</v>
      </c>
      <c r="D310" s="28">
        <v>0</v>
      </c>
      <c r="E310" s="28">
        <v>0</v>
      </c>
      <c r="F310" s="28" t="s">
        <v>17</v>
      </c>
      <c r="G310" s="28">
        <v>3</v>
      </c>
      <c r="H310" s="28">
        <v>0</v>
      </c>
      <c r="I310" s="28">
        <v>0</v>
      </c>
      <c r="J310" s="28" t="s">
        <v>17</v>
      </c>
    </row>
    <row r="311" spans="1:10" ht="12.75" customHeight="1">
      <c r="A311" s="27" t="s">
        <v>91</v>
      </c>
      <c r="B311" s="27" t="s">
        <v>92</v>
      </c>
      <c r="C311" s="28" t="s">
        <v>17</v>
      </c>
      <c r="D311" s="28">
        <v>0</v>
      </c>
      <c r="E311" s="28">
        <v>0</v>
      </c>
      <c r="F311" s="28">
        <v>0</v>
      </c>
      <c r="G311" s="28">
        <v>0</v>
      </c>
      <c r="H311" s="28">
        <v>0</v>
      </c>
      <c r="I311" s="28">
        <v>0</v>
      </c>
      <c r="J311" s="28" t="s">
        <v>17</v>
      </c>
    </row>
    <row r="312" spans="1:10" ht="12.75" customHeight="1">
      <c r="A312" s="27" t="s">
        <v>93</v>
      </c>
      <c r="B312" s="27" t="s">
        <v>94</v>
      </c>
      <c r="C312" s="28">
        <v>287</v>
      </c>
      <c r="D312" s="28">
        <v>0</v>
      </c>
      <c r="E312" s="28">
        <v>0</v>
      </c>
      <c r="F312" s="28">
        <v>287</v>
      </c>
      <c r="G312" s="28">
        <v>0</v>
      </c>
      <c r="H312" s="28">
        <v>0</v>
      </c>
      <c r="I312" s="28">
        <v>0</v>
      </c>
      <c r="J312" s="28" t="s">
        <v>17</v>
      </c>
    </row>
    <row r="313" spans="1:10" ht="12.75" customHeight="1">
      <c r="A313" s="27" t="s">
        <v>95</v>
      </c>
      <c r="B313" s="27" t="s">
        <v>96</v>
      </c>
      <c r="C313" s="28">
        <v>0</v>
      </c>
      <c r="D313" s="28">
        <v>0</v>
      </c>
      <c r="E313" s="28">
        <v>0</v>
      </c>
      <c r="F313" s="28">
        <v>0</v>
      </c>
      <c r="G313" s="28">
        <v>0</v>
      </c>
      <c r="H313" s="28">
        <v>0</v>
      </c>
      <c r="I313" s="28">
        <v>0</v>
      </c>
      <c r="J313" s="28">
        <v>0</v>
      </c>
    </row>
    <row r="314" spans="1:10" ht="12.75" customHeight="1">
      <c r="A314" s="27" t="s">
        <v>97</v>
      </c>
      <c r="B314" s="27" t="s">
        <v>98</v>
      </c>
      <c r="C314" s="28">
        <v>1</v>
      </c>
      <c r="D314" s="28">
        <v>0</v>
      </c>
      <c r="E314" s="28" t="s">
        <v>17</v>
      </c>
      <c r="F314" s="28" t="s">
        <v>17</v>
      </c>
      <c r="G314" s="28">
        <v>0</v>
      </c>
      <c r="H314" s="28">
        <v>0</v>
      </c>
      <c r="I314" s="28">
        <v>0</v>
      </c>
      <c r="J314" s="28" t="s">
        <v>17</v>
      </c>
    </row>
    <row r="315" spans="1:10" ht="12.75" customHeight="1">
      <c r="A315" s="27" t="s">
        <v>99</v>
      </c>
      <c r="B315" s="27" t="s">
        <v>100</v>
      </c>
      <c r="C315" s="28">
        <v>1</v>
      </c>
      <c r="D315" s="28">
        <v>0</v>
      </c>
      <c r="E315" s="28">
        <v>0</v>
      </c>
      <c r="F315" s="28" t="s">
        <v>17</v>
      </c>
      <c r="G315" s="28">
        <v>0</v>
      </c>
      <c r="H315" s="28">
        <v>0</v>
      </c>
      <c r="I315" s="28">
        <v>0</v>
      </c>
      <c r="J315" s="28" t="s">
        <v>17</v>
      </c>
    </row>
    <row r="316" spans="1:10" ht="12.75" customHeight="1">
      <c r="A316" s="27" t="s">
        <v>101</v>
      </c>
      <c r="B316" s="27" t="s">
        <v>102</v>
      </c>
      <c r="C316" s="28">
        <v>0</v>
      </c>
      <c r="D316" s="28">
        <v>0</v>
      </c>
      <c r="E316" s="28">
        <v>0</v>
      </c>
      <c r="F316" s="28">
        <v>0</v>
      </c>
      <c r="G316" s="28">
        <v>0</v>
      </c>
      <c r="H316" s="28">
        <v>0</v>
      </c>
      <c r="I316" s="28">
        <v>0</v>
      </c>
      <c r="J316" s="28">
        <v>0</v>
      </c>
    </row>
    <row r="317" spans="1:10" ht="12.75" customHeight="1">
      <c r="A317" s="27" t="s">
        <v>103</v>
      </c>
      <c r="B317" s="27" t="s">
        <v>104</v>
      </c>
      <c r="C317" s="28" t="s">
        <v>10</v>
      </c>
      <c r="D317" s="28">
        <v>0</v>
      </c>
      <c r="E317" s="28" t="s">
        <v>17</v>
      </c>
      <c r="F317" s="28">
        <v>0</v>
      </c>
      <c r="G317" s="28">
        <v>0</v>
      </c>
      <c r="H317" s="28">
        <v>0</v>
      </c>
      <c r="I317" s="28">
        <v>0</v>
      </c>
      <c r="J317" s="28" t="s">
        <v>17</v>
      </c>
    </row>
    <row r="318" spans="1:10" ht="12.75" customHeight="1">
      <c r="A318" s="27" t="s">
        <v>105</v>
      </c>
      <c r="B318" s="27" t="s">
        <v>106</v>
      </c>
      <c r="C318" s="28" t="s">
        <v>17</v>
      </c>
      <c r="D318" s="28">
        <v>0</v>
      </c>
      <c r="E318" s="28" t="s">
        <v>17</v>
      </c>
      <c r="F318" s="28" t="s">
        <v>17</v>
      </c>
      <c r="G318" s="28" t="s">
        <v>17</v>
      </c>
      <c r="H318" s="28" t="s">
        <v>17</v>
      </c>
      <c r="I318" s="28">
        <v>0</v>
      </c>
      <c r="J318" s="28" t="s">
        <v>17</v>
      </c>
    </row>
    <row r="319" spans="1:10" ht="12.75" customHeight="1">
      <c r="A319" s="27" t="s">
        <v>107</v>
      </c>
      <c r="B319" s="27" t="s">
        <v>108</v>
      </c>
      <c r="C319" s="28" t="s">
        <v>17</v>
      </c>
      <c r="D319" s="28">
        <v>0</v>
      </c>
      <c r="E319" s="28" t="s">
        <v>17</v>
      </c>
      <c r="F319" s="28">
        <v>0</v>
      </c>
      <c r="G319" s="28">
        <v>0</v>
      </c>
      <c r="H319" s="28">
        <v>0</v>
      </c>
      <c r="I319" s="28">
        <v>0</v>
      </c>
      <c r="J319" s="28" t="s">
        <v>17</v>
      </c>
    </row>
    <row r="320" spans="1:10" ht="12.75" customHeight="1">
      <c r="A320" s="27" t="s">
        <v>109</v>
      </c>
      <c r="B320" s="27" t="s">
        <v>110</v>
      </c>
      <c r="C320" s="28" t="s">
        <v>17</v>
      </c>
      <c r="D320" s="28">
        <v>0</v>
      </c>
      <c r="E320" s="28">
        <v>0</v>
      </c>
      <c r="F320" s="28" t="s">
        <v>17</v>
      </c>
      <c r="G320" s="28">
        <v>0</v>
      </c>
      <c r="H320" s="28" t="s">
        <v>17</v>
      </c>
      <c r="I320" s="28">
        <v>0</v>
      </c>
      <c r="J320" s="28" t="s">
        <v>17</v>
      </c>
    </row>
    <row r="321" spans="1:10" ht="12.75" customHeight="1">
      <c r="A321" s="27" t="s">
        <v>111</v>
      </c>
      <c r="B321" s="27" t="s">
        <v>112</v>
      </c>
      <c r="C321" s="28">
        <v>0</v>
      </c>
      <c r="D321" s="28">
        <v>0</v>
      </c>
      <c r="E321" s="28">
        <v>0</v>
      </c>
      <c r="F321" s="28">
        <v>0</v>
      </c>
      <c r="G321" s="28">
        <v>0</v>
      </c>
      <c r="H321" s="28">
        <v>0</v>
      </c>
      <c r="I321" s="28">
        <v>0</v>
      </c>
      <c r="J321" s="28">
        <v>0</v>
      </c>
    </row>
    <row r="322" spans="1:10" ht="12.75" customHeight="1">
      <c r="A322" s="27" t="s">
        <v>113</v>
      </c>
      <c r="B322" s="27" t="s">
        <v>114</v>
      </c>
      <c r="C322" s="28" t="s">
        <v>17</v>
      </c>
      <c r="D322" s="28">
        <v>0</v>
      </c>
      <c r="E322" s="28">
        <v>0</v>
      </c>
      <c r="F322" s="28">
        <v>0</v>
      </c>
      <c r="G322" s="28">
        <v>0</v>
      </c>
      <c r="H322" s="28">
        <v>0</v>
      </c>
      <c r="I322" s="28">
        <v>0</v>
      </c>
      <c r="J322" s="28" t="s">
        <v>17</v>
      </c>
    </row>
    <row r="323" spans="1:10" ht="12.75" customHeight="1">
      <c r="A323" s="27" t="s">
        <v>115</v>
      </c>
      <c r="B323" s="27" t="s">
        <v>116</v>
      </c>
      <c r="C323" s="28" t="s">
        <v>17</v>
      </c>
      <c r="D323" s="28">
        <v>0</v>
      </c>
      <c r="E323" s="28" t="s">
        <v>17</v>
      </c>
      <c r="F323" s="28">
        <v>0</v>
      </c>
      <c r="G323" s="28">
        <v>0</v>
      </c>
      <c r="H323" s="28">
        <v>0</v>
      </c>
      <c r="I323" s="28">
        <v>0</v>
      </c>
      <c r="J323" s="28" t="s">
        <v>17</v>
      </c>
    </row>
    <row r="324" spans="1:10" ht="12.75" customHeight="1">
      <c r="A324" s="27" t="s">
        <v>117</v>
      </c>
      <c r="B324" s="27" t="s">
        <v>118</v>
      </c>
      <c r="C324" s="28" t="s">
        <v>17</v>
      </c>
      <c r="D324" s="28">
        <v>0</v>
      </c>
      <c r="E324" s="28">
        <v>0</v>
      </c>
      <c r="F324" s="28" t="s">
        <v>17</v>
      </c>
      <c r="G324" s="28">
        <v>0</v>
      </c>
      <c r="H324" s="28">
        <v>0</v>
      </c>
      <c r="I324" s="28">
        <v>0</v>
      </c>
      <c r="J324" s="28">
        <v>0</v>
      </c>
    </row>
    <row r="325" spans="1:10" ht="12.75" customHeight="1">
      <c r="A325" s="27" t="s">
        <v>119</v>
      </c>
      <c r="B325" s="27" t="s">
        <v>120</v>
      </c>
      <c r="C325" s="28">
        <v>0</v>
      </c>
      <c r="D325" s="28">
        <v>0</v>
      </c>
      <c r="E325" s="28">
        <v>0</v>
      </c>
      <c r="F325" s="28">
        <v>0</v>
      </c>
      <c r="G325" s="28">
        <v>0</v>
      </c>
      <c r="H325" s="28">
        <v>0</v>
      </c>
      <c r="I325" s="28">
        <v>0</v>
      </c>
      <c r="J325" s="28">
        <v>0</v>
      </c>
    </row>
    <row r="326" spans="1:10" ht="12.75" customHeight="1">
      <c r="A326" s="27" t="s">
        <v>121</v>
      </c>
      <c r="B326" s="27" t="s">
        <v>122</v>
      </c>
      <c r="C326" s="28" t="s">
        <v>17</v>
      </c>
      <c r="D326" s="28">
        <v>0</v>
      </c>
      <c r="E326" s="28">
        <v>0</v>
      </c>
      <c r="F326" s="28">
        <v>0</v>
      </c>
      <c r="G326" s="28">
        <v>0</v>
      </c>
      <c r="H326" s="28">
        <v>0</v>
      </c>
      <c r="I326" s="28">
        <v>0</v>
      </c>
      <c r="J326" s="28" t="s">
        <v>17</v>
      </c>
    </row>
    <row r="327" spans="1:10" ht="12.75" customHeight="1">
      <c r="A327" s="27" t="s">
        <v>123</v>
      </c>
      <c r="B327" s="27" t="s">
        <v>124</v>
      </c>
      <c r="C327" s="28" t="s">
        <v>17</v>
      </c>
      <c r="D327" s="28">
        <v>0</v>
      </c>
      <c r="E327" s="28">
        <v>0</v>
      </c>
      <c r="F327" s="28">
        <v>0</v>
      </c>
      <c r="G327" s="28" t="s">
        <v>17</v>
      </c>
      <c r="H327" s="28">
        <v>0</v>
      </c>
      <c r="I327" s="28">
        <v>0</v>
      </c>
      <c r="J327" s="28" t="s">
        <v>17</v>
      </c>
    </row>
    <row r="328" spans="1:10" ht="12.75" customHeight="1">
      <c r="A328" s="27" t="s">
        <v>125</v>
      </c>
      <c r="B328" s="27" t="s">
        <v>126</v>
      </c>
      <c r="C328" s="28">
        <v>61</v>
      </c>
      <c r="D328" s="28">
        <v>0</v>
      </c>
      <c r="E328" s="28" t="s">
        <v>17</v>
      </c>
      <c r="F328" s="28">
        <v>25</v>
      </c>
      <c r="G328" s="28" t="s">
        <v>17</v>
      </c>
      <c r="H328" s="28">
        <v>30</v>
      </c>
      <c r="I328" s="28" t="s">
        <v>17</v>
      </c>
      <c r="J328" s="28">
        <v>6</v>
      </c>
    </row>
    <row r="329" spans="1:10" ht="12.75" customHeight="1">
      <c r="A329" s="27" t="s">
        <v>127</v>
      </c>
      <c r="B329" s="27" t="s">
        <v>128</v>
      </c>
      <c r="C329" s="28">
        <v>52</v>
      </c>
      <c r="D329" s="28">
        <v>0</v>
      </c>
      <c r="E329" s="28">
        <v>0</v>
      </c>
      <c r="F329" s="28">
        <v>24</v>
      </c>
      <c r="G329" s="28">
        <v>0</v>
      </c>
      <c r="H329" s="28">
        <v>26</v>
      </c>
      <c r="I329" s="28">
        <v>0</v>
      </c>
      <c r="J329" s="28">
        <v>2</v>
      </c>
    </row>
    <row r="330" spans="1:10" ht="12.75" customHeight="1">
      <c r="A330" s="27" t="s">
        <v>129</v>
      </c>
      <c r="B330" s="27" t="s">
        <v>130</v>
      </c>
      <c r="C330" s="28" t="s">
        <v>17</v>
      </c>
      <c r="D330" s="28">
        <v>0</v>
      </c>
      <c r="E330" s="28">
        <v>0</v>
      </c>
      <c r="F330" s="28" t="s">
        <v>17</v>
      </c>
      <c r="G330" s="28">
        <v>0</v>
      </c>
      <c r="H330" s="28">
        <v>0</v>
      </c>
      <c r="I330" s="28">
        <v>0</v>
      </c>
      <c r="J330" s="28" t="s">
        <v>17</v>
      </c>
    </row>
    <row r="331" spans="1:10" ht="12.75" customHeight="1">
      <c r="A331" s="27" t="s">
        <v>131</v>
      </c>
      <c r="B331" s="27" t="s">
        <v>132</v>
      </c>
      <c r="C331" s="28">
        <v>4</v>
      </c>
      <c r="D331" s="28">
        <v>0</v>
      </c>
      <c r="E331" s="28" t="s">
        <v>17</v>
      </c>
      <c r="F331" s="28" t="s">
        <v>17</v>
      </c>
      <c r="G331" s="28">
        <v>0</v>
      </c>
      <c r="H331" s="28">
        <v>0</v>
      </c>
      <c r="I331" s="28">
        <v>0</v>
      </c>
      <c r="J331" s="28">
        <v>4</v>
      </c>
    </row>
    <row r="332" spans="1:10" ht="12.75" customHeight="1">
      <c r="A332" s="27" t="s">
        <v>133</v>
      </c>
      <c r="B332" s="27" t="s">
        <v>134</v>
      </c>
      <c r="C332" s="28" t="s">
        <v>17</v>
      </c>
      <c r="D332" s="28">
        <v>0</v>
      </c>
      <c r="E332" s="28">
        <v>0</v>
      </c>
      <c r="F332" s="28" t="s">
        <v>17</v>
      </c>
      <c r="G332" s="28">
        <v>0</v>
      </c>
      <c r="H332" s="28">
        <v>0</v>
      </c>
      <c r="I332" s="28">
        <v>0</v>
      </c>
      <c r="J332" s="28" t="s">
        <v>17</v>
      </c>
    </row>
    <row r="333" spans="1:10" ht="12.75" customHeight="1">
      <c r="A333" s="27" t="s">
        <v>135</v>
      </c>
      <c r="B333" s="27" t="s">
        <v>136</v>
      </c>
      <c r="C333" s="28" t="s">
        <v>17</v>
      </c>
      <c r="D333" s="28">
        <v>0</v>
      </c>
      <c r="E333" s="28" t="s">
        <v>17</v>
      </c>
      <c r="F333" s="28">
        <v>0</v>
      </c>
      <c r="G333" s="28">
        <v>0</v>
      </c>
      <c r="H333" s="28">
        <v>0</v>
      </c>
      <c r="I333" s="28">
        <v>0</v>
      </c>
      <c r="J333" s="28">
        <v>0</v>
      </c>
    </row>
    <row r="334" spans="1:10" ht="12.75" customHeight="1">
      <c r="A334" s="27" t="s">
        <v>137</v>
      </c>
      <c r="B334" s="27" t="s">
        <v>138</v>
      </c>
      <c r="C334" s="28" t="s">
        <v>17</v>
      </c>
      <c r="D334" s="28">
        <v>0</v>
      </c>
      <c r="E334" s="28">
        <v>0</v>
      </c>
      <c r="F334" s="28" t="s">
        <v>17</v>
      </c>
      <c r="G334" s="28">
        <v>0</v>
      </c>
      <c r="H334" s="28">
        <v>0</v>
      </c>
      <c r="I334" s="28">
        <v>0</v>
      </c>
      <c r="J334" s="28" t="s">
        <v>17</v>
      </c>
    </row>
    <row r="335" spans="1:10" ht="12.75" customHeight="1">
      <c r="A335" s="27" t="s">
        <v>139</v>
      </c>
      <c r="B335" s="27" t="s">
        <v>140</v>
      </c>
      <c r="C335" s="28">
        <v>4</v>
      </c>
      <c r="D335" s="28">
        <v>0</v>
      </c>
      <c r="E335" s="28">
        <v>0</v>
      </c>
      <c r="F335" s="28" t="s">
        <v>17</v>
      </c>
      <c r="G335" s="28" t="s">
        <v>17</v>
      </c>
      <c r="H335" s="28">
        <v>4</v>
      </c>
      <c r="I335" s="28" t="s">
        <v>17</v>
      </c>
      <c r="J335" s="28" t="s">
        <v>17</v>
      </c>
    </row>
    <row r="336" spans="1:10" ht="12.75" customHeight="1">
      <c r="A336" s="27" t="s">
        <v>141</v>
      </c>
      <c r="B336" s="27" t="s">
        <v>142</v>
      </c>
      <c r="C336" s="28">
        <v>4</v>
      </c>
      <c r="D336" s="28">
        <v>0</v>
      </c>
      <c r="E336" s="28">
        <v>0</v>
      </c>
      <c r="F336" s="28">
        <v>0</v>
      </c>
      <c r="G336" s="28">
        <v>0</v>
      </c>
      <c r="H336" s="28">
        <v>4</v>
      </c>
      <c r="I336" s="28">
        <v>0</v>
      </c>
      <c r="J336" s="28">
        <v>0</v>
      </c>
    </row>
    <row r="337" spans="1:10" ht="12.75" customHeight="1">
      <c r="A337" s="27" t="s">
        <v>143</v>
      </c>
      <c r="B337" s="27" t="s">
        <v>144</v>
      </c>
      <c r="C337" s="28" t="s">
        <v>17</v>
      </c>
      <c r="D337" s="28">
        <v>0</v>
      </c>
      <c r="E337" s="28">
        <v>0</v>
      </c>
      <c r="F337" s="28" t="s">
        <v>17</v>
      </c>
      <c r="G337" s="28">
        <v>0</v>
      </c>
      <c r="H337" s="28" t="s">
        <v>17</v>
      </c>
      <c r="I337" s="28">
        <v>0</v>
      </c>
      <c r="J337" s="28" t="s">
        <v>17</v>
      </c>
    </row>
    <row r="338" spans="1:10" ht="12.75" customHeight="1">
      <c r="A338" s="30" t="s">
        <v>145</v>
      </c>
      <c r="B338" s="27" t="s">
        <v>146</v>
      </c>
      <c r="C338" s="28" t="s">
        <v>17</v>
      </c>
      <c r="D338" s="28">
        <v>0</v>
      </c>
      <c r="E338" s="28">
        <v>0</v>
      </c>
      <c r="F338" s="28" t="s">
        <v>17</v>
      </c>
      <c r="G338" s="28">
        <v>0</v>
      </c>
      <c r="H338" s="28">
        <v>0</v>
      </c>
      <c r="I338" s="28">
        <v>0</v>
      </c>
      <c r="J338" s="28" t="s">
        <v>17</v>
      </c>
    </row>
    <row r="339" spans="1:10" ht="12.75" customHeight="1">
      <c r="A339" s="30" t="s">
        <v>147</v>
      </c>
      <c r="B339" s="27" t="s">
        <v>148</v>
      </c>
      <c r="C339" s="28" t="s">
        <v>17</v>
      </c>
      <c r="D339" s="28">
        <v>0</v>
      </c>
      <c r="E339" s="28">
        <v>0</v>
      </c>
      <c r="F339" s="28">
        <v>0</v>
      </c>
      <c r="G339" s="28">
        <v>0</v>
      </c>
      <c r="H339" s="28">
        <v>0</v>
      </c>
      <c r="I339" s="28">
        <v>0</v>
      </c>
      <c r="J339" s="28" t="s">
        <v>17</v>
      </c>
    </row>
    <row r="340" spans="1:10" ht="12.75" customHeight="1">
      <c r="A340" s="27" t="s">
        <v>149</v>
      </c>
      <c r="B340" s="27" t="s">
        <v>150</v>
      </c>
      <c r="C340" s="28" t="s">
        <v>17</v>
      </c>
      <c r="D340" s="28">
        <v>0</v>
      </c>
      <c r="E340" s="28">
        <v>0</v>
      </c>
      <c r="F340" s="28" t="s">
        <v>17</v>
      </c>
      <c r="G340" s="28">
        <v>0</v>
      </c>
      <c r="H340" s="28">
        <v>0</v>
      </c>
      <c r="I340" s="28">
        <v>0</v>
      </c>
      <c r="J340" s="28" t="s">
        <v>17</v>
      </c>
    </row>
    <row r="341" spans="1:10" ht="12.75" customHeight="1">
      <c r="A341" s="27" t="s">
        <v>151</v>
      </c>
      <c r="B341" s="27" t="s">
        <v>152</v>
      </c>
      <c r="C341" s="28" t="s">
        <v>10</v>
      </c>
      <c r="D341" s="28">
        <v>0</v>
      </c>
      <c r="E341" s="28">
        <v>0</v>
      </c>
      <c r="F341" s="28" t="s">
        <v>10</v>
      </c>
      <c r="G341" s="28" t="s">
        <v>17</v>
      </c>
      <c r="H341" s="28">
        <v>0</v>
      </c>
      <c r="I341" s="28">
        <v>0</v>
      </c>
      <c r="J341" s="28" t="s">
        <v>17</v>
      </c>
    </row>
    <row r="342" spans="1:10" ht="12.75" customHeight="1">
      <c r="A342" s="27" t="s">
        <v>153</v>
      </c>
      <c r="B342" s="27" t="s">
        <v>154</v>
      </c>
      <c r="C342" s="28" t="s">
        <v>10</v>
      </c>
      <c r="D342" s="28">
        <v>0</v>
      </c>
      <c r="E342" s="28">
        <v>0</v>
      </c>
      <c r="F342" s="28" t="s">
        <v>10</v>
      </c>
      <c r="G342" s="28">
        <v>0</v>
      </c>
      <c r="H342" s="28">
        <v>0</v>
      </c>
      <c r="I342" s="28">
        <v>0</v>
      </c>
      <c r="J342" s="28" t="s">
        <v>17</v>
      </c>
    </row>
    <row r="343" spans="1:10" ht="12.75" customHeight="1">
      <c r="A343" s="27" t="s">
        <v>155</v>
      </c>
      <c r="B343" s="27" t="s">
        <v>156</v>
      </c>
      <c r="C343" s="28" t="s">
        <v>10</v>
      </c>
      <c r="D343" s="28">
        <v>0</v>
      </c>
      <c r="E343" s="28">
        <v>0</v>
      </c>
      <c r="F343" s="28" t="s">
        <v>10</v>
      </c>
      <c r="G343" s="28">
        <v>0</v>
      </c>
      <c r="H343" s="28">
        <v>0</v>
      </c>
      <c r="I343" s="28">
        <v>0</v>
      </c>
      <c r="J343" s="28" t="s">
        <v>17</v>
      </c>
    </row>
    <row r="344" spans="1:10" ht="12.75" customHeight="1">
      <c r="A344" s="27" t="s">
        <v>157</v>
      </c>
      <c r="B344" s="27" t="s">
        <v>158</v>
      </c>
      <c r="C344" s="28" t="s">
        <v>17</v>
      </c>
      <c r="D344" s="28">
        <v>0</v>
      </c>
      <c r="E344" s="28">
        <v>0</v>
      </c>
      <c r="F344" s="28">
        <v>0</v>
      </c>
      <c r="G344" s="28">
        <v>0</v>
      </c>
      <c r="H344" s="28">
        <v>0</v>
      </c>
      <c r="I344" s="28">
        <v>0</v>
      </c>
      <c r="J344" s="28" t="s">
        <v>17</v>
      </c>
    </row>
    <row r="345" spans="1:10" ht="12.75" customHeight="1">
      <c r="A345" s="27" t="s">
        <v>159</v>
      </c>
      <c r="B345" s="27" t="s">
        <v>160</v>
      </c>
      <c r="C345" s="28">
        <v>7</v>
      </c>
      <c r="D345" s="28">
        <v>0</v>
      </c>
      <c r="E345" s="28">
        <v>0</v>
      </c>
      <c r="F345" s="28">
        <v>0</v>
      </c>
      <c r="G345" s="28">
        <v>0</v>
      </c>
      <c r="H345" s="28">
        <v>0</v>
      </c>
      <c r="I345" s="28">
        <v>0</v>
      </c>
      <c r="J345" s="28">
        <v>7</v>
      </c>
    </row>
    <row r="346" spans="1:10" ht="12.75" customHeight="1">
      <c r="A346" s="27" t="s">
        <v>161</v>
      </c>
      <c r="B346" s="27" t="s">
        <v>162</v>
      </c>
      <c r="C346" s="28">
        <v>1</v>
      </c>
      <c r="D346" s="28">
        <v>0</v>
      </c>
      <c r="E346" s="28">
        <v>0</v>
      </c>
      <c r="F346" s="28" t="s">
        <v>17</v>
      </c>
      <c r="G346" s="28" t="s">
        <v>17</v>
      </c>
      <c r="H346" s="28">
        <v>0</v>
      </c>
      <c r="I346" s="28">
        <v>0</v>
      </c>
      <c r="J346" s="28" t="s">
        <v>17</v>
      </c>
    </row>
    <row r="347" spans="1:10" ht="12.75" customHeight="1">
      <c r="A347" s="27" t="s">
        <v>163</v>
      </c>
      <c r="B347" s="27" t="s">
        <v>164</v>
      </c>
      <c r="C347" s="28" t="s">
        <v>17</v>
      </c>
      <c r="D347" s="28">
        <v>0</v>
      </c>
      <c r="E347" s="28">
        <v>0</v>
      </c>
      <c r="F347" s="28">
        <v>0</v>
      </c>
      <c r="G347" s="28" t="s">
        <v>17</v>
      </c>
      <c r="H347" s="28">
        <v>0</v>
      </c>
      <c r="I347" s="28">
        <v>0</v>
      </c>
      <c r="J347" s="28">
        <v>0</v>
      </c>
    </row>
    <row r="348" spans="1:10" ht="12.75" customHeight="1">
      <c r="A348" s="27" t="s">
        <v>165</v>
      </c>
      <c r="B348" s="27" t="s">
        <v>166</v>
      </c>
      <c r="C348" s="28" t="s">
        <v>17</v>
      </c>
      <c r="D348" s="28">
        <v>0</v>
      </c>
      <c r="E348" s="28">
        <v>0</v>
      </c>
      <c r="F348" s="28">
        <v>0</v>
      </c>
      <c r="G348" s="28">
        <v>0</v>
      </c>
      <c r="H348" s="28">
        <v>0</v>
      </c>
      <c r="I348" s="28">
        <v>0</v>
      </c>
      <c r="J348" s="28" t="s">
        <v>17</v>
      </c>
    </row>
    <row r="349" spans="1:10" ht="12.75" customHeight="1">
      <c r="A349" s="27" t="s">
        <v>167</v>
      </c>
      <c r="B349" s="27" t="s">
        <v>168</v>
      </c>
      <c r="C349" s="28">
        <v>1</v>
      </c>
      <c r="D349" s="28">
        <v>0</v>
      </c>
      <c r="E349" s="28">
        <v>0</v>
      </c>
      <c r="F349" s="28" t="s">
        <v>17</v>
      </c>
      <c r="G349" s="28" t="s">
        <v>17</v>
      </c>
      <c r="H349" s="28">
        <v>0</v>
      </c>
      <c r="I349" s="28">
        <v>0</v>
      </c>
      <c r="J349" s="28" t="s">
        <v>17</v>
      </c>
    </row>
    <row r="350" spans="1:10" ht="12.75" customHeight="1">
      <c r="A350" s="27" t="s">
        <v>169</v>
      </c>
      <c r="B350" s="27" t="s">
        <v>170</v>
      </c>
      <c r="C350" s="28" t="s">
        <v>17</v>
      </c>
      <c r="D350" s="28">
        <v>0</v>
      </c>
      <c r="E350" s="28">
        <v>0</v>
      </c>
      <c r="F350" s="28">
        <v>0</v>
      </c>
      <c r="G350" s="28">
        <v>0</v>
      </c>
      <c r="H350" s="28">
        <v>0</v>
      </c>
      <c r="I350" s="28">
        <v>0</v>
      </c>
      <c r="J350" s="28" t="s">
        <v>17</v>
      </c>
    </row>
    <row r="351" spans="1:10" ht="12.75" customHeight="1">
      <c r="A351" s="27" t="s">
        <v>171</v>
      </c>
      <c r="B351" s="27" t="s">
        <v>172</v>
      </c>
      <c r="C351" s="28" t="s">
        <v>17</v>
      </c>
      <c r="D351" s="28">
        <v>0</v>
      </c>
      <c r="E351" s="28">
        <v>0</v>
      </c>
      <c r="F351" s="28" t="s">
        <v>17</v>
      </c>
      <c r="G351" s="28">
        <v>0</v>
      </c>
      <c r="H351" s="28">
        <v>0</v>
      </c>
      <c r="I351" s="28">
        <v>0</v>
      </c>
      <c r="J351" s="28" t="s">
        <v>17</v>
      </c>
    </row>
    <row r="352" spans="1:10" ht="12.75" customHeight="1">
      <c r="A352" s="27" t="s">
        <v>173</v>
      </c>
      <c r="B352" s="27" t="s">
        <v>174</v>
      </c>
      <c r="C352" s="28" t="s">
        <v>17</v>
      </c>
      <c r="D352" s="28">
        <v>0</v>
      </c>
      <c r="E352" s="28">
        <v>0</v>
      </c>
      <c r="F352" s="28" t="s">
        <v>17</v>
      </c>
      <c r="G352" s="28">
        <v>0</v>
      </c>
      <c r="H352" s="28">
        <v>0</v>
      </c>
      <c r="I352" s="28">
        <v>0</v>
      </c>
      <c r="J352" s="28" t="s">
        <v>17</v>
      </c>
    </row>
    <row r="353" spans="1:10" ht="12.75" customHeight="1">
      <c r="A353" s="27" t="s">
        <v>7</v>
      </c>
      <c r="B353" s="27" t="s">
        <v>5</v>
      </c>
      <c r="C353" s="28">
        <v>4513</v>
      </c>
      <c r="D353" s="28" t="s">
        <v>88</v>
      </c>
      <c r="E353" s="28" t="s">
        <v>10</v>
      </c>
      <c r="F353" s="28">
        <v>789</v>
      </c>
      <c r="G353" s="28" t="s">
        <v>88</v>
      </c>
      <c r="H353" s="28">
        <v>89</v>
      </c>
      <c r="I353" s="28" t="s">
        <v>17</v>
      </c>
      <c r="J353" s="28">
        <v>856</v>
      </c>
    </row>
    <row r="354" spans="1:10" ht="12.75" customHeight="1"/>
    <row r="355" spans="1:10" s="37" customFormat="1" ht="12.75" customHeight="1">
      <c r="A355" s="25" t="s">
        <v>7</v>
      </c>
      <c r="B355" s="25" t="s">
        <v>7</v>
      </c>
      <c r="C355" s="31" t="s">
        <v>375</v>
      </c>
      <c r="D355" s="31"/>
      <c r="E355" s="31"/>
      <c r="F355" s="31"/>
      <c r="G355" s="31"/>
      <c r="H355" s="31"/>
      <c r="I355" s="31"/>
      <c r="J355" s="31"/>
    </row>
    <row r="356" spans="1:10" ht="12.75" customHeight="1">
      <c r="A356" s="27" t="s">
        <v>8</v>
      </c>
      <c r="B356" s="27" t="s">
        <v>9</v>
      </c>
      <c r="C356" s="28" t="s">
        <v>10</v>
      </c>
      <c r="D356" s="28">
        <v>0</v>
      </c>
      <c r="E356" s="28" t="s">
        <v>17</v>
      </c>
      <c r="F356" s="28">
        <v>2</v>
      </c>
      <c r="G356" s="28" t="s">
        <v>17</v>
      </c>
      <c r="H356" s="28">
        <v>0</v>
      </c>
      <c r="I356" s="28">
        <v>0</v>
      </c>
      <c r="J356" s="28" t="s">
        <v>10</v>
      </c>
    </row>
    <row r="357" spans="1:10" ht="12.75" customHeight="1">
      <c r="A357" s="27" t="s">
        <v>11</v>
      </c>
      <c r="B357" s="27" t="s">
        <v>12</v>
      </c>
      <c r="C357" s="28" t="s">
        <v>17</v>
      </c>
      <c r="D357" s="28">
        <v>0</v>
      </c>
      <c r="E357" s="28" t="s">
        <v>17</v>
      </c>
      <c r="F357" s="28">
        <v>0</v>
      </c>
      <c r="G357" s="28">
        <v>0</v>
      </c>
      <c r="H357" s="28">
        <v>0</v>
      </c>
      <c r="I357" s="28">
        <v>0</v>
      </c>
      <c r="J357" s="28" t="s">
        <v>17</v>
      </c>
    </row>
    <row r="358" spans="1:10" ht="12.75" customHeight="1">
      <c r="A358" s="27" t="s">
        <v>13</v>
      </c>
      <c r="B358" s="27" t="s">
        <v>14</v>
      </c>
      <c r="C358" s="28" t="s">
        <v>17</v>
      </c>
      <c r="D358" s="28">
        <v>0</v>
      </c>
      <c r="E358" s="28">
        <v>0</v>
      </c>
      <c r="F358" s="28">
        <v>0</v>
      </c>
      <c r="G358" s="28">
        <v>0</v>
      </c>
      <c r="H358" s="28">
        <v>0</v>
      </c>
      <c r="I358" s="28">
        <v>0</v>
      </c>
      <c r="J358" s="28" t="s">
        <v>17</v>
      </c>
    </row>
    <row r="359" spans="1:10" ht="12.75" customHeight="1">
      <c r="A359" s="27" t="s">
        <v>15</v>
      </c>
      <c r="B359" s="27" t="s">
        <v>16</v>
      </c>
      <c r="C359" s="28" t="s">
        <v>17</v>
      </c>
      <c r="D359" s="28">
        <v>0</v>
      </c>
      <c r="E359" s="28">
        <v>0</v>
      </c>
      <c r="F359" s="28" t="s">
        <v>17</v>
      </c>
      <c r="G359" s="28">
        <v>0</v>
      </c>
      <c r="H359" s="28">
        <v>0</v>
      </c>
      <c r="I359" s="28">
        <v>0</v>
      </c>
      <c r="J359" s="28">
        <v>0</v>
      </c>
    </row>
    <row r="360" spans="1:10" ht="12.75" customHeight="1">
      <c r="A360" s="27" t="s">
        <v>18</v>
      </c>
      <c r="B360" s="27" t="s">
        <v>19</v>
      </c>
      <c r="C360" s="28">
        <v>1</v>
      </c>
      <c r="D360" s="28">
        <v>0</v>
      </c>
      <c r="E360" s="28">
        <v>0</v>
      </c>
      <c r="F360" s="28">
        <v>1</v>
      </c>
      <c r="G360" s="28">
        <v>0</v>
      </c>
      <c r="H360" s="28">
        <v>0</v>
      </c>
      <c r="I360" s="28">
        <v>0</v>
      </c>
      <c r="J360" s="28">
        <v>0</v>
      </c>
    </row>
    <row r="361" spans="1:10" ht="12.75" customHeight="1">
      <c r="A361" s="27" t="s">
        <v>20</v>
      </c>
      <c r="B361" s="27" t="s">
        <v>21</v>
      </c>
      <c r="C361" s="28">
        <v>1</v>
      </c>
      <c r="D361" s="28">
        <v>0</v>
      </c>
      <c r="E361" s="28">
        <v>0</v>
      </c>
      <c r="F361" s="28">
        <v>1</v>
      </c>
      <c r="G361" s="28">
        <v>0</v>
      </c>
      <c r="H361" s="28">
        <v>0</v>
      </c>
      <c r="I361" s="28">
        <v>0</v>
      </c>
      <c r="J361" s="28" t="s">
        <v>17</v>
      </c>
    </row>
    <row r="362" spans="1:10" ht="12.75" customHeight="1">
      <c r="A362" s="27" t="s">
        <v>22</v>
      </c>
      <c r="B362" s="27" t="s">
        <v>23</v>
      </c>
      <c r="C362" s="28" t="s">
        <v>17</v>
      </c>
      <c r="D362" s="28">
        <v>0</v>
      </c>
      <c r="E362" s="28" t="s">
        <v>17</v>
      </c>
      <c r="F362" s="28" t="s">
        <v>17</v>
      </c>
      <c r="G362" s="28">
        <v>0</v>
      </c>
      <c r="H362" s="28">
        <v>0</v>
      </c>
      <c r="I362" s="28">
        <v>0</v>
      </c>
      <c r="J362" s="28">
        <v>0</v>
      </c>
    </row>
    <row r="363" spans="1:10" ht="12.75" customHeight="1">
      <c r="A363" s="27" t="s">
        <v>24</v>
      </c>
      <c r="B363" s="27" t="s">
        <v>25</v>
      </c>
      <c r="C363" s="28" t="s">
        <v>17</v>
      </c>
      <c r="D363" s="28">
        <v>0</v>
      </c>
      <c r="E363" s="28" t="s">
        <v>17</v>
      </c>
      <c r="F363" s="28" t="s">
        <v>17</v>
      </c>
      <c r="G363" s="28" t="s">
        <v>17</v>
      </c>
      <c r="H363" s="28">
        <v>0</v>
      </c>
      <c r="I363" s="28">
        <v>0</v>
      </c>
      <c r="J363" s="28" t="s">
        <v>17</v>
      </c>
    </row>
    <row r="364" spans="1:10" ht="12.75" customHeight="1">
      <c r="A364" s="27" t="s">
        <v>26</v>
      </c>
      <c r="B364" s="27" t="s">
        <v>27</v>
      </c>
      <c r="C364" s="28" t="s">
        <v>17</v>
      </c>
      <c r="D364" s="28">
        <v>0</v>
      </c>
      <c r="E364" s="28" t="s">
        <v>17</v>
      </c>
      <c r="F364" s="28" t="s">
        <v>17</v>
      </c>
      <c r="G364" s="28" t="s">
        <v>17</v>
      </c>
      <c r="H364" s="28">
        <v>0</v>
      </c>
      <c r="I364" s="28">
        <v>0</v>
      </c>
      <c r="J364" s="28" t="s">
        <v>17</v>
      </c>
    </row>
    <row r="365" spans="1:10" ht="12.75" customHeight="1">
      <c r="A365" s="27" t="s">
        <v>28</v>
      </c>
      <c r="B365" s="27" t="s">
        <v>29</v>
      </c>
      <c r="C365" s="28">
        <v>0</v>
      </c>
      <c r="D365" s="28">
        <v>0</v>
      </c>
      <c r="E365" s="28">
        <v>0</v>
      </c>
      <c r="F365" s="28">
        <v>0</v>
      </c>
      <c r="G365" s="28">
        <v>0</v>
      </c>
      <c r="H365" s="28">
        <v>0</v>
      </c>
      <c r="I365" s="28">
        <v>0</v>
      </c>
      <c r="J365" s="28">
        <v>0</v>
      </c>
    </row>
    <row r="366" spans="1:10" ht="12.75" customHeight="1">
      <c r="A366" s="27" t="s">
        <v>30</v>
      </c>
      <c r="B366" s="27" t="s">
        <v>31</v>
      </c>
      <c r="C366" s="28">
        <v>0</v>
      </c>
      <c r="D366" s="28">
        <v>0</v>
      </c>
      <c r="E366" s="28">
        <v>0</v>
      </c>
      <c r="F366" s="28">
        <v>0</v>
      </c>
      <c r="G366" s="28">
        <v>0</v>
      </c>
      <c r="H366" s="28">
        <v>0</v>
      </c>
      <c r="I366" s="28">
        <v>0</v>
      </c>
      <c r="J366" s="28">
        <v>0</v>
      </c>
    </row>
    <row r="367" spans="1:10" ht="12.75" customHeight="1">
      <c r="A367" s="27" t="s">
        <v>32</v>
      </c>
      <c r="B367" s="27" t="s">
        <v>33</v>
      </c>
      <c r="C367" s="28">
        <v>0</v>
      </c>
      <c r="D367" s="28">
        <v>0</v>
      </c>
      <c r="E367" s="28">
        <v>0</v>
      </c>
      <c r="F367" s="28">
        <v>0</v>
      </c>
      <c r="G367" s="28">
        <v>0</v>
      </c>
      <c r="H367" s="28">
        <v>0</v>
      </c>
      <c r="I367" s="28">
        <v>0</v>
      </c>
      <c r="J367" s="28">
        <v>0</v>
      </c>
    </row>
    <row r="368" spans="1:10" ht="12.75" customHeight="1">
      <c r="A368" s="27" t="s">
        <v>34</v>
      </c>
      <c r="B368" s="27" t="s">
        <v>35</v>
      </c>
      <c r="C368" s="28">
        <v>0</v>
      </c>
      <c r="D368" s="28">
        <v>0</v>
      </c>
      <c r="E368" s="28">
        <v>0</v>
      </c>
      <c r="F368" s="28">
        <v>0</v>
      </c>
      <c r="G368" s="28">
        <v>0</v>
      </c>
      <c r="H368" s="28">
        <v>0</v>
      </c>
      <c r="I368" s="28">
        <v>0</v>
      </c>
      <c r="J368" s="28">
        <v>0</v>
      </c>
    </row>
    <row r="369" spans="1:10" ht="12.75" customHeight="1">
      <c r="A369" s="27" t="s">
        <v>36</v>
      </c>
      <c r="B369" s="27" t="s">
        <v>37</v>
      </c>
      <c r="C369" s="28" t="s">
        <v>17</v>
      </c>
      <c r="D369" s="28">
        <v>0</v>
      </c>
      <c r="E369" s="28">
        <v>0</v>
      </c>
      <c r="F369" s="28" t="s">
        <v>17</v>
      </c>
      <c r="G369" s="28">
        <v>0</v>
      </c>
      <c r="H369" s="28">
        <v>0</v>
      </c>
      <c r="I369" s="28">
        <v>0</v>
      </c>
      <c r="J369" s="28">
        <v>0</v>
      </c>
    </row>
    <row r="370" spans="1:10" ht="12.75" customHeight="1">
      <c r="A370" s="27" t="s">
        <v>38</v>
      </c>
      <c r="B370" s="27" t="s">
        <v>39</v>
      </c>
      <c r="C370" s="28" t="s">
        <v>17</v>
      </c>
      <c r="D370" s="28" t="s">
        <v>17</v>
      </c>
      <c r="E370" s="28" t="s">
        <v>17</v>
      </c>
      <c r="F370" s="28" t="s">
        <v>17</v>
      </c>
      <c r="G370" s="28" t="s">
        <v>17</v>
      </c>
      <c r="H370" s="28">
        <v>0</v>
      </c>
      <c r="I370" s="28">
        <v>0</v>
      </c>
      <c r="J370" s="28" t="s">
        <v>17</v>
      </c>
    </row>
    <row r="371" spans="1:10" ht="12.75" customHeight="1">
      <c r="A371" s="27" t="s">
        <v>40</v>
      </c>
      <c r="B371" s="27" t="s">
        <v>41</v>
      </c>
      <c r="C371" s="28" t="s">
        <v>17</v>
      </c>
      <c r="D371" s="28">
        <v>0</v>
      </c>
      <c r="E371" s="28" t="s">
        <v>17</v>
      </c>
      <c r="F371" s="28" t="s">
        <v>17</v>
      </c>
      <c r="G371" s="28">
        <v>0</v>
      </c>
      <c r="H371" s="28">
        <v>0</v>
      </c>
      <c r="I371" s="28">
        <v>0</v>
      </c>
      <c r="J371" s="28">
        <v>0</v>
      </c>
    </row>
    <row r="372" spans="1:10" ht="12.75" customHeight="1">
      <c r="A372" s="27" t="s">
        <v>42</v>
      </c>
      <c r="B372" s="27" t="s">
        <v>43</v>
      </c>
      <c r="C372" s="28" t="s">
        <v>17</v>
      </c>
      <c r="D372" s="28">
        <v>0</v>
      </c>
      <c r="E372" s="28">
        <v>0</v>
      </c>
      <c r="F372" s="28" t="s">
        <v>17</v>
      </c>
      <c r="G372" s="28">
        <v>0</v>
      </c>
      <c r="H372" s="28">
        <v>0</v>
      </c>
      <c r="I372" s="28">
        <v>0</v>
      </c>
      <c r="J372" s="28">
        <v>0</v>
      </c>
    </row>
    <row r="373" spans="1:10" ht="12.75" customHeight="1">
      <c r="A373" s="27" t="s">
        <v>44</v>
      </c>
      <c r="B373" s="27" t="s">
        <v>45</v>
      </c>
      <c r="C373" s="28">
        <v>0</v>
      </c>
      <c r="D373" s="28">
        <v>0</v>
      </c>
      <c r="E373" s="28">
        <v>0</v>
      </c>
      <c r="F373" s="28">
        <v>0</v>
      </c>
      <c r="G373" s="28">
        <v>0</v>
      </c>
      <c r="H373" s="28">
        <v>0</v>
      </c>
      <c r="I373" s="28">
        <v>0</v>
      </c>
      <c r="J373" s="28">
        <v>0</v>
      </c>
    </row>
    <row r="374" spans="1:10" ht="12.75" customHeight="1">
      <c r="A374" s="27" t="s">
        <v>46</v>
      </c>
      <c r="B374" s="27" t="s">
        <v>47</v>
      </c>
      <c r="C374" s="28" t="s">
        <v>17</v>
      </c>
      <c r="D374" s="28">
        <v>0</v>
      </c>
      <c r="E374" s="28">
        <v>0</v>
      </c>
      <c r="F374" s="28">
        <v>0</v>
      </c>
      <c r="G374" s="28" t="s">
        <v>17</v>
      </c>
      <c r="H374" s="28">
        <v>0</v>
      </c>
      <c r="I374" s="28">
        <v>0</v>
      </c>
      <c r="J374" s="28" t="s">
        <v>17</v>
      </c>
    </row>
    <row r="375" spans="1:10" ht="12.75" customHeight="1">
      <c r="A375" s="27" t="s">
        <v>48</v>
      </c>
      <c r="B375" s="27" t="s">
        <v>49</v>
      </c>
      <c r="C375" s="28" t="s">
        <v>17</v>
      </c>
      <c r="D375" s="28">
        <v>0</v>
      </c>
      <c r="E375" s="28">
        <v>0</v>
      </c>
      <c r="F375" s="28">
        <v>0</v>
      </c>
      <c r="G375" s="28">
        <v>0</v>
      </c>
      <c r="H375" s="28">
        <v>0</v>
      </c>
      <c r="I375" s="28">
        <v>0</v>
      </c>
      <c r="J375" s="28" t="s">
        <v>17</v>
      </c>
    </row>
    <row r="376" spans="1:10" ht="12.75" customHeight="1">
      <c r="A376" s="27" t="s">
        <v>50</v>
      </c>
      <c r="B376" s="27" t="s">
        <v>51</v>
      </c>
      <c r="C376" s="28">
        <v>0</v>
      </c>
      <c r="D376" s="28">
        <v>0</v>
      </c>
      <c r="E376" s="28">
        <v>0</v>
      </c>
      <c r="F376" s="28">
        <v>0</v>
      </c>
      <c r="G376" s="28">
        <v>0</v>
      </c>
      <c r="H376" s="28">
        <v>0</v>
      </c>
      <c r="I376" s="28">
        <v>0</v>
      </c>
      <c r="J376" s="28">
        <v>0</v>
      </c>
    </row>
    <row r="377" spans="1:10" ht="12.75" customHeight="1">
      <c r="A377" s="27" t="s">
        <v>52</v>
      </c>
      <c r="B377" s="27" t="s">
        <v>53</v>
      </c>
      <c r="C377" s="28">
        <v>0</v>
      </c>
      <c r="D377" s="28">
        <v>0</v>
      </c>
      <c r="E377" s="28">
        <v>0</v>
      </c>
      <c r="F377" s="28">
        <v>0</v>
      </c>
      <c r="G377" s="28">
        <v>0</v>
      </c>
      <c r="H377" s="28">
        <v>0</v>
      </c>
      <c r="I377" s="28">
        <v>0</v>
      </c>
      <c r="J377" s="28">
        <v>0</v>
      </c>
    </row>
    <row r="378" spans="1:10" ht="12.75" customHeight="1">
      <c r="A378" s="27" t="s">
        <v>54</v>
      </c>
      <c r="B378" s="27" t="s">
        <v>55</v>
      </c>
      <c r="C378" s="28" t="s">
        <v>17</v>
      </c>
      <c r="D378" s="28">
        <v>0</v>
      </c>
      <c r="E378" s="28">
        <v>0</v>
      </c>
      <c r="F378" s="28">
        <v>0</v>
      </c>
      <c r="G378" s="28">
        <v>0</v>
      </c>
      <c r="H378" s="28">
        <v>0</v>
      </c>
      <c r="I378" s="28">
        <v>0</v>
      </c>
      <c r="J378" s="28" t="s">
        <v>17</v>
      </c>
    </row>
    <row r="379" spans="1:10" ht="12.75" customHeight="1">
      <c r="A379" s="27" t="s">
        <v>56</v>
      </c>
      <c r="B379" s="27" t="s">
        <v>57</v>
      </c>
      <c r="C379" s="28" t="s">
        <v>17</v>
      </c>
      <c r="D379" s="28">
        <v>0</v>
      </c>
      <c r="E379" s="28">
        <v>0</v>
      </c>
      <c r="F379" s="28">
        <v>0</v>
      </c>
      <c r="G379" s="28">
        <v>0</v>
      </c>
      <c r="H379" s="28">
        <v>0</v>
      </c>
      <c r="I379" s="28">
        <v>0</v>
      </c>
      <c r="J379" s="28" t="s">
        <v>17</v>
      </c>
    </row>
    <row r="380" spans="1:10" ht="12.75" customHeight="1">
      <c r="A380" s="27" t="s">
        <v>58</v>
      </c>
      <c r="B380" s="27" t="s">
        <v>59</v>
      </c>
      <c r="C380" s="28" t="s">
        <v>17</v>
      </c>
      <c r="D380" s="28">
        <v>0</v>
      </c>
      <c r="E380" s="28">
        <v>0</v>
      </c>
      <c r="F380" s="28" t="s">
        <v>17</v>
      </c>
      <c r="G380" s="28">
        <v>0</v>
      </c>
      <c r="H380" s="28">
        <v>0</v>
      </c>
      <c r="I380" s="28">
        <v>0</v>
      </c>
      <c r="J380" s="28" t="s">
        <v>17</v>
      </c>
    </row>
    <row r="381" spans="1:10" ht="12.75" customHeight="1">
      <c r="A381" s="27" t="s">
        <v>60</v>
      </c>
      <c r="B381" s="27" t="s">
        <v>61</v>
      </c>
      <c r="C381" s="28">
        <v>110</v>
      </c>
      <c r="D381" s="28">
        <v>0</v>
      </c>
      <c r="E381" s="28" t="s">
        <v>17</v>
      </c>
      <c r="F381" s="28" t="s">
        <v>17</v>
      </c>
      <c r="G381" s="28" t="s">
        <v>17</v>
      </c>
      <c r="H381" s="28">
        <v>0</v>
      </c>
      <c r="I381" s="28">
        <v>0</v>
      </c>
      <c r="J381" s="28">
        <v>110</v>
      </c>
    </row>
    <row r="382" spans="1:10" ht="12.75" customHeight="1">
      <c r="A382" s="27" t="s">
        <v>62</v>
      </c>
      <c r="B382" s="27" t="s">
        <v>63</v>
      </c>
      <c r="C382" s="28">
        <v>0</v>
      </c>
      <c r="D382" s="28">
        <v>0</v>
      </c>
      <c r="E382" s="28">
        <v>0</v>
      </c>
      <c r="F382" s="28">
        <v>0</v>
      </c>
      <c r="G382" s="28">
        <v>0</v>
      </c>
      <c r="H382" s="28">
        <v>0</v>
      </c>
      <c r="I382" s="28">
        <v>0</v>
      </c>
      <c r="J382" s="28">
        <v>0</v>
      </c>
    </row>
    <row r="383" spans="1:10" ht="12.75" customHeight="1">
      <c r="A383" s="27" t="s">
        <v>64</v>
      </c>
      <c r="B383" s="27" t="s">
        <v>65</v>
      </c>
      <c r="C383" s="28">
        <v>72</v>
      </c>
      <c r="D383" s="28">
        <v>0</v>
      </c>
      <c r="E383" s="28" t="s">
        <v>17</v>
      </c>
      <c r="F383" s="28" t="s">
        <v>17</v>
      </c>
      <c r="G383" s="28" t="s">
        <v>17</v>
      </c>
      <c r="H383" s="28">
        <v>0</v>
      </c>
      <c r="I383" s="28">
        <v>0</v>
      </c>
      <c r="J383" s="28">
        <v>72</v>
      </c>
    </row>
    <row r="384" spans="1:10" ht="12.75" customHeight="1">
      <c r="A384" s="27" t="s">
        <v>66</v>
      </c>
      <c r="B384" s="27" t="s">
        <v>67</v>
      </c>
      <c r="C384" s="28">
        <v>28</v>
      </c>
      <c r="D384" s="28">
        <v>0</v>
      </c>
      <c r="E384" s="28">
        <v>0</v>
      </c>
      <c r="F384" s="28">
        <v>0</v>
      </c>
      <c r="G384" s="28">
        <v>0</v>
      </c>
      <c r="H384" s="28">
        <v>0</v>
      </c>
      <c r="I384" s="28">
        <v>0</v>
      </c>
      <c r="J384" s="28">
        <v>28</v>
      </c>
    </row>
    <row r="385" spans="1:10" ht="12.75" customHeight="1">
      <c r="A385" s="27" t="s">
        <v>68</v>
      </c>
      <c r="B385" s="27" t="s">
        <v>69</v>
      </c>
      <c r="C385" s="28">
        <v>0</v>
      </c>
      <c r="D385" s="28">
        <v>0</v>
      </c>
      <c r="E385" s="28">
        <v>0</v>
      </c>
      <c r="F385" s="28">
        <v>0</v>
      </c>
      <c r="G385" s="28">
        <v>0</v>
      </c>
      <c r="H385" s="28">
        <v>0</v>
      </c>
      <c r="I385" s="28">
        <v>0</v>
      </c>
      <c r="J385" s="28">
        <v>0</v>
      </c>
    </row>
    <row r="386" spans="1:10" ht="12.75" customHeight="1">
      <c r="A386" s="27" t="s">
        <v>70</v>
      </c>
      <c r="B386" s="27" t="s">
        <v>71</v>
      </c>
      <c r="C386" s="28">
        <v>10</v>
      </c>
      <c r="D386" s="28">
        <v>0</v>
      </c>
      <c r="E386" s="28">
        <v>0</v>
      </c>
      <c r="F386" s="28">
        <v>0</v>
      </c>
      <c r="G386" s="28">
        <v>0</v>
      </c>
      <c r="H386" s="28">
        <v>0</v>
      </c>
      <c r="I386" s="28">
        <v>0</v>
      </c>
      <c r="J386" s="28">
        <v>10</v>
      </c>
    </row>
    <row r="387" spans="1:10" ht="12.75" customHeight="1">
      <c r="A387" s="27" t="s">
        <v>72</v>
      </c>
      <c r="B387" s="27" t="s">
        <v>73</v>
      </c>
      <c r="C387" s="28">
        <v>31</v>
      </c>
      <c r="D387" s="28">
        <v>0</v>
      </c>
      <c r="E387" s="28" t="s">
        <v>17</v>
      </c>
      <c r="F387" s="28">
        <v>30</v>
      </c>
      <c r="G387" s="28" t="s">
        <v>17</v>
      </c>
      <c r="H387" s="28" t="s">
        <v>17</v>
      </c>
      <c r="I387" s="28">
        <v>0</v>
      </c>
      <c r="J387" s="28" t="s">
        <v>17</v>
      </c>
    </row>
    <row r="388" spans="1:10" ht="12.75" customHeight="1">
      <c r="A388" s="27" t="s">
        <v>74</v>
      </c>
      <c r="B388" s="27" t="s">
        <v>75</v>
      </c>
      <c r="C388" s="28">
        <v>0</v>
      </c>
      <c r="D388" s="28">
        <v>0</v>
      </c>
      <c r="E388" s="28">
        <v>0</v>
      </c>
      <c r="F388" s="28">
        <v>0</v>
      </c>
      <c r="G388" s="28">
        <v>0</v>
      </c>
      <c r="H388" s="28">
        <v>0</v>
      </c>
      <c r="I388" s="28">
        <v>0</v>
      </c>
      <c r="J388" s="28">
        <v>0</v>
      </c>
    </row>
    <row r="389" spans="1:10" ht="12.75" customHeight="1">
      <c r="A389" s="27" t="s">
        <v>76</v>
      </c>
      <c r="B389" s="27" t="s">
        <v>77</v>
      </c>
      <c r="C389" s="28">
        <v>18</v>
      </c>
      <c r="D389" s="28">
        <v>0</v>
      </c>
      <c r="E389" s="28">
        <v>0</v>
      </c>
      <c r="F389" s="28">
        <v>18</v>
      </c>
      <c r="G389" s="28">
        <v>0</v>
      </c>
      <c r="H389" s="28">
        <v>0</v>
      </c>
      <c r="I389" s="28">
        <v>0</v>
      </c>
      <c r="J389" s="28" t="s">
        <v>17</v>
      </c>
    </row>
    <row r="390" spans="1:10" ht="12.75" customHeight="1">
      <c r="A390" s="27" t="s">
        <v>78</v>
      </c>
      <c r="B390" s="27" t="s">
        <v>79</v>
      </c>
      <c r="C390" s="28">
        <v>1</v>
      </c>
      <c r="D390" s="28">
        <v>0</v>
      </c>
      <c r="E390" s="28">
        <v>0</v>
      </c>
      <c r="F390" s="28">
        <v>1</v>
      </c>
      <c r="G390" s="28">
        <v>0</v>
      </c>
      <c r="H390" s="28">
        <v>0</v>
      </c>
      <c r="I390" s="28">
        <v>0</v>
      </c>
      <c r="J390" s="28" t="s">
        <v>17</v>
      </c>
    </row>
    <row r="391" spans="1:10" ht="12.75" customHeight="1">
      <c r="A391" s="27" t="s">
        <v>80</v>
      </c>
      <c r="B391" s="27" t="s">
        <v>81</v>
      </c>
      <c r="C391" s="28">
        <v>1</v>
      </c>
      <c r="D391" s="28">
        <v>0</v>
      </c>
      <c r="E391" s="28">
        <v>0</v>
      </c>
      <c r="F391" s="28">
        <v>1</v>
      </c>
      <c r="G391" s="28">
        <v>0</v>
      </c>
      <c r="H391" s="28">
        <v>0</v>
      </c>
      <c r="I391" s="28">
        <v>0</v>
      </c>
      <c r="J391" s="28" t="s">
        <v>17</v>
      </c>
    </row>
    <row r="392" spans="1:10" ht="12.75" customHeight="1">
      <c r="A392" s="27" t="s">
        <v>82</v>
      </c>
      <c r="B392" s="27" t="s">
        <v>83</v>
      </c>
      <c r="C392" s="28" t="s">
        <v>17</v>
      </c>
      <c r="D392" s="28">
        <v>0</v>
      </c>
      <c r="E392" s="28">
        <v>0</v>
      </c>
      <c r="F392" s="28">
        <v>0</v>
      </c>
      <c r="G392" s="28">
        <v>0</v>
      </c>
      <c r="H392" s="28" t="s">
        <v>17</v>
      </c>
      <c r="I392" s="28">
        <v>0</v>
      </c>
      <c r="J392" s="28">
        <v>0</v>
      </c>
    </row>
    <row r="393" spans="1:10" ht="12.75" customHeight="1">
      <c r="A393" s="27" t="s">
        <v>84</v>
      </c>
      <c r="B393" s="27" t="s">
        <v>85</v>
      </c>
      <c r="C393" s="28" t="s">
        <v>17</v>
      </c>
      <c r="D393" s="28">
        <v>0</v>
      </c>
      <c r="E393" s="28">
        <v>0</v>
      </c>
      <c r="F393" s="28" t="s">
        <v>17</v>
      </c>
      <c r="G393" s="28" t="s">
        <v>17</v>
      </c>
      <c r="H393" s="28">
        <v>0</v>
      </c>
      <c r="I393" s="28">
        <v>0</v>
      </c>
      <c r="J393" s="28" t="s">
        <v>17</v>
      </c>
    </row>
    <row r="394" spans="1:10" ht="12.75" customHeight="1">
      <c r="A394" s="27" t="s">
        <v>86</v>
      </c>
      <c r="B394" s="27" t="s">
        <v>87</v>
      </c>
      <c r="C394" s="28" t="s">
        <v>17</v>
      </c>
      <c r="D394" s="28">
        <v>0</v>
      </c>
      <c r="E394" s="28">
        <v>0</v>
      </c>
      <c r="F394" s="28" t="s">
        <v>17</v>
      </c>
      <c r="G394" s="28">
        <v>0</v>
      </c>
      <c r="H394" s="28">
        <v>0</v>
      </c>
      <c r="I394" s="28">
        <v>0</v>
      </c>
      <c r="J394" s="28">
        <v>0</v>
      </c>
    </row>
    <row r="395" spans="1:10" ht="12.75" customHeight="1">
      <c r="A395" s="27" t="s">
        <v>89</v>
      </c>
      <c r="B395" s="27" t="s">
        <v>90</v>
      </c>
      <c r="C395" s="28">
        <v>0</v>
      </c>
      <c r="D395" s="28">
        <v>0</v>
      </c>
      <c r="E395" s="28">
        <v>0</v>
      </c>
      <c r="F395" s="28">
        <v>0</v>
      </c>
      <c r="G395" s="28">
        <v>0</v>
      </c>
      <c r="H395" s="28">
        <v>0</v>
      </c>
      <c r="I395" s="28">
        <v>0</v>
      </c>
      <c r="J395" s="28">
        <v>0</v>
      </c>
    </row>
    <row r="396" spans="1:10" ht="12.75" customHeight="1">
      <c r="A396" s="27" t="s">
        <v>91</v>
      </c>
      <c r="B396" s="27" t="s">
        <v>92</v>
      </c>
      <c r="C396" s="28">
        <v>0</v>
      </c>
      <c r="D396" s="28">
        <v>0</v>
      </c>
      <c r="E396" s="28">
        <v>0</v>
      </c>
      <c r="F396" s="28">
        <v>0</v>
      </c>
      <c r="G396" s="28">
        <v>0</v>
      </c>
      <c r="H396" s="28">
        <v>0</v>
      </c>
      <c r="I396" s="28">
        <v>0</v>
      </c>
      <c r="J396" s="28">
        <v>0</v>
      </c>
    </row>
    <row r="397" spans="1:10" ht="12.75" customHeight="1">
      <c r="A397" s="27" t="s">
        <v>93</v>
      </c>
      <c r="B397" s="27" t="s">
        <v>94</v>
      </c>
      <c r="C397" s="28">
        <v>7</v>
      </c>
      <c r="D397" s="28">
        <v>0</v>
      </c>
      <c r="E397" s="28" t="s">
        <v>17</v>
      </c>
      <c r="F397" s="28">
        <v>6</v>
      </c>
      <c r="G397" s="28" t="s">
        <v>17</v>
      </c>
      <c r="H397" s="28">
        <v>0</v>
      </c>
      <c r="I397" s="28">
        <v>0</v>
      </c>
      <c r="J397" s="28">
        <v>0</v>
      </c>
    </row>
    <row r="398" spans="1:10" ht="12.75" customHeight="1">
      <c r="A398" s="27" t="s">
        <v>95</v>
      </c>
      <c r="B398" s="27" t="s">
        <v>96</v>
      </c>
      <c r="C398" s="28">
        <v>4</v>
      </c>
      <c r="D398" s="28">
        <v>0</v>
      </c>
      <c r="E398" s="28">
        <v>0</v>
      </c>
      <c r="F398" s="28">
        <v>4</v>
      </c>
      <c r="G398" s="28">
        <v>0</v>
      </c>
      <c r="H398" s="28">
        <v>0</v>
      </c>
      <c r="I398" s="28">
        <v>0</v>
      </c>
      <c r="J398" s="28">
        <v>0</v>
      </c>
    </row>
    <row r="399" spans="1:10" ht="12.75" customHeight="1">
      <c r="A399" s="27" t="s">
        <v>97</v>
      </c>
      <c r="B399" s="27" t="s">
        <v>98</v>
      </c>
      <c r="C399" s="28" t="s">
        <v>17</v>
      </c>
      <c r="D399" s="28">
        <v>0</v>
      </c>
      <c r="E399" s="28">
        <v>0</v>
      </c>
      <c r="F399" s="28" t="s">
        <v>17</v>
      </c>
      <c r="G399" s="28">
        <v>0</v>
      </c>
      <c r="H399" s="28">
        <v>0</v>
      </c>
      <c r="I399" s="28">
        <v>0</v>
      </c>
      <c r="J399" s="28">
        <v>0</v>
      </c>
    </row>
    <row r="400" spans="1:10" ht="12.75" customHeight="1">
      <c r="A400" s="27" t="s">
        <v>99</v>
      </c>
      <c r="B400" s="27" t="s">
        <v>100</v>
      </c>
      <c r="C400" s="28">
        <v>0</v>
      </c>
      <c r="D400" s="28">
        <v>0</v>
      </c>
      <c r="E400" s="28">
        <v>0</v>
      </c>
      <c r="F400" s="28">
        <v>0</v>
      </c>
      <c r="G400" s="28">
        <v>0</v>
      </c>
      <c r="H400" s="28">
        <v>0</v>
      </c>
      <c r="I400" s="28">
        <v>0</v>
      </c>
      <c r="J400" s="28">
        <v>0</v>
      </c>
    </row>
    <row r="401" spans="1:10" ht="12.75" customHeight="1">
      <c r="A401" s="27" t="s">
        <v>101</v>
      </c>
      <c r="B401" s="27" t="s">
        <v>102</v>
      </c>
      <c r="C401" s="28" t="s">
        <v>17</v>
      </c>
      <c r="D401" s="28">
        <v>0</v>
      </c>
      <c r="E401" s="28">
        <v>0</v>
      </c>
      <c r="F401" s="28">
        <v>0</v>
      </c>
      <c r="G401" s="28">
        <v>0</v>
      </c>
      <c r="H401" s="28">
        <v>0</v>
      </c>
      <c r="I401" s="28">
        <v>0</v>
      </c>
      <c r="J401" s="28" t="s">
        <v>17</v>
      </c>
    </row>
    <row r="402" spans="1:10" ht="12.75" customHeight="1">
      <c r="A402" s="27" t="s">
        <v>103</v>
      </c>
      <c r="B402" s="27" t="s">
        <v>104</v>
      </c>
      <c r="C402" s="28" t="s">
        <v>17</v>
      </c>
      <c r="D402" s="28">
        <v>0</v>
      </c>
      <c r="E402" s="28">
        <v>0</v>
      </c>
      <c r="F402" s="28" t="s">
        <v>17</v>
      </c>
      <c r="G402" s="28">
        <v>0</v>
      </c>
      <c r="H402" s="28">
        <v>0</v>
      </c>
      <c r="I402" s="28">
        <v>0</v>
      </c>
      <c r="J402" s="28" t="s">
        <v>17</v>
      </c>
    </row>
    <row r="403" spans="1:10" ht="12.75" customHeight="1">
      <c r="A403" s="27" t="s">
        <v>105</v>
      </c>
      <c r="B403" s="27" t="s">
        <v>106</v>
      </c>
      <c r="C403" s="28" t="s">
        <v>10</v>
      </c>
      <c r="D403" s="28">
        <v>0</v>
      </c>
      <c r="E403" s="28" t="s">
        <v>17</v>
      </c>
      <c r="F403" s="28">
        <v>1</v>
      </c>
      <c r="G403" s="28" t="s">
        <v>17</v>
      </c>
      <c r="H403" s="28">
        <v>0</v>
      </c>
      <c r="I403" s="28">
        <v>0</v>
      </c>
      <c r="J403" s="28" t="s">
        <v>10</v>
      </c>
    </row>
    <row r="404" spans="1:10" ht="12.75" customHeight="1">
      <c r="A404" s="27" t="s">
        <v>107</v>
      </c>
      <c r="B404" s="27" t="s">
        <v>108</v>
      </c>
      <c r="C404" s="28" t="s">
        <v>17</v>
      </c>
      <c r="D404" s="28">
        <v>0</v>
      </c>
      <c r="E404" s="28" t="s">
        <v>17</v>
      </c>
      <c r="F404" s="28" t="s">
        <v>17</v>
      </c>
      <c r="G404" s="28">
        <v>0</v>
      </c>
      <c r="H404" s="28">
        <v>0</v>
      </c>
      <c r="I404" s="28">
        <v>0</v>
      </c>
      <c r="J404" s="28">
        <v>0</v>
      </c>
    </row>
    <row r="405" spans="1:10" ht="12.75" customHeight="1">
      <c r="A405" s="27" t="s">
        <v>109</v>
      </c>
      <c r="B405" s="27" t="s">
        <v>110</v>
      </c>
      <c r="C405" s="28" t="s">
        <v>17</v>
      </c>
      <c r="D405" s="28">
        <v>0</v>
      </c>
      <c r="E405" s="28">
        <v>0</v>
      </c>
      <c r="F405" s="28">
        <v>0</v>
      </c>
      <c r="G405" s="28">
        <v>0</v>
      </c>
      <c r="H405" s="28">
        <v>0</v>
      </c>
      <c r="I405" s="28">
        <v>0</v>
      </c>
      <c r="J405" s="28" t="s">
        <v>17</v>
      </c>
    </row>
    <row r="406" spans="1:10" ht="12.75" customHeight="1">
      <c r="A406" s="27" t="s">
        <v>111</v>
      </c>
      <c r="B406" s="27" t="s">
        <v>112</v>
      </c>
      <c r="C406" s="28">
        <v>0</v>
      </c>
      <c r="D406" s="28">
        <v>0</v>
      </c>
      <c r="E406" s="28">
        <v>0</v>
      </c>
      <c r="F406" s="28">
        <v>0</v>
      </c>
      <c r="G406" s="28">
        <v>0</v>
      </c>
      <c r="H406" s="28">
        <v>0</v>
      </c>
      <c r="I406" s="28">
        <v>0</v>
      </c>
      <c r="J406" s="28">
        <v>0</v>
      </c>
    </row>
    <row r="407" spans="1:10" ht="12.75" customHeight="1">
      <c r="A407" s="27" t="s">
        <v>113</v>
      </c>
      <c r="B407" s="27" t="s">
        <v>114</v>
      </c>
      <c r="C407" s="28" t="s">
        <v>17</v>
      </c>
      <c r="D407" s="28">
        <v>0</v>
      </c>
      <c r="E407" s="28">
        <v>0</v>
      </c>
      <c r="F407" s="28">
        <v>0</v>
      </c>
      <c r="G407" s="28">
        <v>0</v>
      </c>
      <c r="H407" s="28">
        <v>0</v>
      </c>
      <c r="I407" s="28">
        <v>0</v>
      </c>
      <c r="J407" s="28" t="s">
        <v>17</v>
      </c>
    </row>
    <row r="408" spans="1:10" ht="12.75" customHeight="1">
      <c r="A408" s="27" t="s">
        <v>115</v>
      </c>
      <c r="B408" s="27" t="s">
        <v>116</v>
      </c>
      <c r="C408" s="28">
        <v>1</v>
      </c>
      <c r="D408" s="28">
        <v>0</v>
      </c>
      <c r="E408" s="28">
        <v>0</v>
      </c>
      <c r="F408" s="28">
        <v>1</v>
      </c>
      <c r="G408" s="28" t="s">
        <v>17</v>
      </c>
      <c r="H408" s="28">
        <v>0</v>
      </c>
      <c r="I408" s="28">
        <v>0</v>
      </c>
      <c r="J408" s="28" t="s">
        <v>17</v>
      </c>
    </row>
    <row r="409" spans="1:10" ht="12.75" customHeight="1">
      <c r="A409" s="27" t="s">
        <v>117</v>
      </c>
      <c r="B409" s="27" t="s">
        <v>118</v>
      </c>
      <c r="C409" s="28" t="s">
        <v>17</v>
      </c>
      <c r="D409" s="28">
        <v>0</v>
      </c>
      <c r="E409" s="28">
        <v>0</v>
      </c>
      <c r="F409" s="28" t="s">
        <v>17</v>
      </c>
      <c r="G409" s="28">
        <v>0</v>
      </c>
      <c r="H409" s="28">
        <v>0</v>
      </c>
      <c r="I409" s="28">
        <v>0</v>
      </c>
      <c r="J409" s="28" t="s">
        <v>17</v>
      </c>
    </row>
    <row r="410" spans="1:10" ht="12.75" customHeight="1">
      <c r="A410" s="27" t="s">
        <v>119</v>
      </c>
      <c r="B410" s="27" t="s">
        <v>120</v>
      </c>
      <c r="C410" s="28">
        <v>0</v>
      </c>
      <c r="D410" s="28">
        <v>0</v>
      </c>
      <c r="E410" s="28">
        <v>0</v>
      </c>
      <c r="F410" s="28">
        <v>0</v>
      </c>
      <c r="G410" s="28">
        <v>0</v>
      </c>
      <c r="H410" s="28">
        <v>0</v>
      </c>
      <c r="I410" s="28">
        <v>0</v>
      </c>
      <c r="J410" s="28">
        <v>0</v>
      </c>
    </row>
    <row r="411" spans="1:10" ht="12.75" customHeight="1">
      <c r="A411" s="27" t="s">
        <v>121</v>
      </c>
      <c r="B411" s="27" t="s">
        <v>122</v>
      </c>
      <c r="C411" s="28" t="s">
        <v>17</v>
      </c>
      <c r="D411" s="28">
        <v>0</v>
      </c>
      <c r="E411" s="28">
        <v>0</v>
      </c>
      <c r="F411" s="28">
        <v>0</v>
      </c>
      <c r="G411" s="28">
        <v>0</v>
      </c>
      <c r="H411" s="28">
        <v>0</v>
      </c>
      <c r="I411" s="28">
        <v>0</v>
      </c>
      <c r="J411" s="28" t="s">
        <v>17</v>
      </c>
    </row>
    <row r="412" spans="1:10" ht="12.75" customHeight="1">
      <c r="A412" s="27" t="s">
        <v>123</v>
      </c>
      <c r="B412" s="27" t="s">
        <v>124</v>
      </c>
      <c r="C412" s="28" t="s">
        <v>17</v>
      </c>
      <c r="D412" s="28">
        <v>0</v>
      </c>
      <c r="E412" s="28" t="s">
        <v>17</v>
      </c>
      <c r="F412" s="28" t="s">
        <v>17</v>
      </c>
      <c r="G412" s="28">
        <v>0</v>
      </c>
      <c r="H412" s="28">
        <v>0</v>
      </c>
      <c r="I412" s="28">
        <v>0</v>
      </c>
      <c r="J412" s="28" t="s">
        <v>17</v>
      </c>
    </row>
    <row r="413" spans="1:10" ht="12.75" customHeight="1">
      <c r="A413" s="27" t="s">
        <v>125</v>
      </c>
      <c r="B413" s="27" t="s">
        <v>126</v>
      </c>
      <c r="C413" s="28">
        <v>4</v>
      </c>
      <c r="D413" s="28">
        <v>0</v>
      </c>
      <c r="E413" s="28" t="s">
        <v>17</v>
      </c>
      <c r="F413" s="28" t="s">
        <v>17</v>
      </c>
      <c r="G413" s="28" t="s">
        <v>17</v>
      </c>
      <c r="H413" s="28">
        <v>1</v>
      </c>
      <c r="I413" s="28">
        <v>0</v>
      </c>
      <c r="J413" s="28">
        <v>3</v>
      </c>
    </row>
    <row r="414" spans="1:10" ht="12.75" customHeight="1">
      <c r="A414" s="27" t="s">
        <v>127</v>
      </c>
      <c r="B414" s="27" t="s">
        <v>128</v>
      </c>
      <c r="C414" s="28">
        <v>1</v>
      </c>
      <c r="D414" s="28">
        <v>0</v>
      </c>
      <c r="E414" s="28">
        <v>0</v>
      </c>
      <c r="F414" s="28">
        <v>0</v>
      </c>
      <c r="G414" s="28">
        <v>0</v>
      </c>
      <c r="H414" s="28">
        <v>1</v>
      </c>
      <c r="I414" s="28">
        <v>0</v>
      </c>
      <c r="J414" s="28" t="s">
        <v>17</v>
      </c>
    </row>
    <row r="415" spans="1:10" ht="12.75" customHeight="1">
      <c r="A415" s="27" t="s">
        <v>129</v>
      </c>
      <c r="B415" s="27" t="s">
        <v>130</v>
      </c>
      <c r="C415" s="28" t="s">
        <v>17</v>
      </c>
      <c r="D415" s="28">
        <v>0</v>
      </c>
      <c r="E415" s="28" t="s">
        <v>17</v>
      </c>
      <c r="F415" s="28" t="s">
        <v>17</v>
      </c>
      <c r="G415" s="28" t="s">
        <v>17</v>
      </c>
      <c r="H415" s="28">
        <v>0</v>
      </c>
      <c r="I415" s="28">
        <v>0</v>
      </c>
      <c r="J415" s="28" t="s">
        <v>17</v>
      </c>
    </row>
    <row r="416" spans="1:10" ht="12.75" customHeight="1">
      <c r="A416" s="27" t="s">
        <v>131</v>
      </c>
      <c r="B416" s="27" t="s">
        <v>132</v>
      </c>
      <c r="C416" s="28">
        <v>3</v>
      </c>
      <c r="D416" s="28">
        <v>0</v>
      </c>
      <c r="E416" s="28">
        <v>0</v>
      </c>
      <c r="F416" s="28" t="s">
        <v>17</v>
      </c>
      <c r="G416" s="28" t="s">
        <v>17</v>
      </c>
      <c r="H416" s="28">
        <v>0</v>
      </c>
      <c r="I416" s="28">
        <v>0</v>
      </c>
      <c r="J416" s="28">
        <v>3</v>
      </c>
    </row>
    <row r="417" spans="1:10" ht="12.75" customHeight="1">
      <c r="A417" s="27" t="s">
        <v>133</v>
      </c>
      <c r="B417" s="27" t="s">
        <v>134</v>
      </c>
      <c r="C417" s="28" t="s">
        <v>17</v>
      </c>
      <c r="D417" s="28">
        <v>0</v>
      </c>
      <c r="E417" s="28">
        <v>0</v>
      </c>
      <c r="F417" s="28" t="s">
        <v>17</v>
      </c>
      <c r="G417" s="28">
        <v>0</v>
      </c>
      <c r="H417" s="28">
        <v>0</v>
      </c>
      <c r="I417" s="28">
        <v>0</v>
      </c>
      <c r="J417" s="28">
        <v>0</v>
      </c>
    </row>
    <row r="418" spans="1:10" ht="12.75" customHeight="1">
      <c r="A418" s="27" t="s">
        <v>135</v>
      </c>
      <c r="B418" s="27" t="s">
        <v>136</v>
      </c>
      <c r="C418" s="28" t="s">
        <v>17</v>
      </c>
      <c r="D418" s="28">
        <v>0</v>
      </c>
      <c r="E418" s="28">
        <v>0</v>
      </c>
      <c r="F418" s="28">
        <v>0</v>
      </c>
      <c r="G418" s="28" t="s">
        <v>17</v>
      </c>
      <c r="H418" s="28">
        <v>0</v>
      </c>
      <c r="I418" s="28">
        <v>0</v>
      </c>
      <c r="J418" s="28">
        <v>0</v>
      </c>
    </row>
    <row r="419" spans="1:10" ht="12.75" customHeight="1">
      <c r="A419" s="27" t="s">
        <v>137</v>
      </c>
      <c r="B419" s="27" t="s">
        <v>138</v>
      </c>
      <c r="C419" s="28">
        <v>0</v>
      </c>
      <c r="D419" s="28">
        <v>0</v>
      </c>
      <c r="E419" s="28">
        <v>0</v>
      </c>
      <c r="F419" s="28">
        <v>0</v>
      </c>
      <c r="G419" s="28">
        <v>0</v>
      </c>
      <c r="H419" s="28">
        <v>0</v>
      </c>
      <c r="I419" s="28">
        <v>0</v>
      </c>
      <c r="J419" s="28">
        <v>0</v>
      </c>
    </row>
    <row r="420" spans="1:10" ht="12.75" customHeight="1">
      <c r="A420" s="27" t="s">
        <v>139</v>
      </c>
      <c r="B420" s="27" t="s">
        <v>140</v>
      </c>
      <c r="C420" s="28">
        <v>1</v>
      </c>
      <c r="D420" s="28">
        <v>0</v>
      </c>
      <c r="E420" s="28">
        <v>0</v>
      </c>
      <c r="F420" s="28" t="s">
        <v>17</v>
      </c>
      <c r="G420" s="28">
        <v>0</v>
      </c>
      <c r="H420" s="28">
        <v>0</v>
      </c>
      <c r="I420" s="28">
        <v>0</v>
      </c>
      <c r="J420" s="28" t="s">
        <v>17</v>
      </c>
    </row>
    <row r="421" spans="1:10" ht="12.75" customHeight="1">
      <c r="A421" s="27" t="s">
        <v>141</v>
      </c>
      <c r="B421" s="27" t="s">
        <v>142</v>
      </c>
      <c r="C421" s="28" t="s">
        <v>17</v>
      </c>
      <c r="D421" s="28">
        <v>0</v>
      </c>
      <c r="E421" s="28">
        <v>0</v>
      </c>
      <c r="F421" s="28" t="s">
        <v>17</v>
      </c>
      <c r="G421" s="28">
        <v>0</v>
      </c>
      <c r="H421" s="28">
        <v>0</v>
      </c>
      <c r="I421" s="28">
        <v>0</v>
      </c>
      <c r="J421" s="28">
        <v>0</v>
      </c>
    </row>
    <row r="422" spans="1:10" ht="12.75" customHeight="1">
      <c r="A422" s="27" t="s">
        <v>143</v>
      </c>
      <c r="B422" s="27" t="s">
        <v>144</v>
      </c>
      <c r="C422" s="28" t="s">
        <v>17</v>
      </c>
      <c r="D422" s="28">
        <v>0</v>
      </c>
      <c r="E422" s="28">
        <v>0</v>
      </c>
      <c r="F422" s="28" t="s">
        <v>17</v>
      </c>
      <c r="G422" s="28" t="s">
        <v>17</v>
      </c>
      <c r="H422" s="28">
        <v>0</v>
      </c>
      <c r="I422" s="28">
        <v>0</v>
      </c>
      <c r="J422" s="28" t="s">
        <v>17</v>
      </c>
    </row>
    <row r="423" spans="1:10" ht="12.75" customHeight="1">
      <c r="A423" s="30" t="s">
        <v>145</v>
      </c>
      <c r="B423" s="27" t="s">
        <v>146</v>
      </c>
      <c r="C423" s="28" t="s">
        <v>17</v>
      </c>
      <c r="D423" s="28">
        <v>0</v>
      </c>
      <c r="E423" s="28">
        <v>0</v>
      </c>
      <c r="F423" s="28" t="s">
        <v>17</v>
      </c>
      <c r="G423" s="28" t="s">
        <v>17</v>
      </c>
      <c r="H423" s="28">
        <v>0</v>
      </c>
      <c r="I423" s="28">
        <v>0</v>
      </c>
      <c r="J423" s="28" t="s">
        <v>17</v>
      </c>
    </row>
    <row r="424" spans="1:10" ht="12.75" customHeight="1">
      <c r="A424" s="30" t="s">
        <v>147</v>
      </c>
      <c r="B424" s="27" t="s">
        <v>148</v>
      </c>
      <c r="C424" s="28" t="s">
        <v>17</v>
      </c>
      <c r="D424" s="28">
        <v>0</v>
      </c>
      <c r="E424" s="28">
        <v>0</v>
      </c>
      <c r="F424" s="28" t="s">
        <v>17</v>
      </c>
      <c r="G424" s="28">
        <v>0</v>
      </c>
      <c r="H424" s="28">
        <v>0</v>
      </c>
      <c r="I424" s="28">
        <v>0</v>
      </c>
      <c r="J424" s="28">
        <v>0</v>
      </c>
    </row>
    <row r="425" spans="1:10" ht="12.75" customHeight="1">
      <c r="A425" s="27" t="s">
        <v>149</v>
      </c>
      <c r="B425" s="27" t="s">
        <v>150</v>
      </c>
      <c r="C425" s="28" t="s">
        <v>17</v>
      </c>
      <c r="D425" s="28">
        <v>0</v>
      </c>
      <c r="E425" s="28">
        <v>0</v>
      </c>
      <c r="F425" s="28" t="s">
        <v>17</v>
      </c>
      <c r="G425" s="28" t="s">
        <v>17</v>
      </c>
      <c r="H425" s="28">
        <v>0</v>
      </c>
      <c r="I425" s="28">
        <v>0</v>
      </c>
      <c r="J425" s="28" t="s">
        <v>17</v>
      </c>
    </row>
    <row r="426" spans="1:10" ht="12.75" customHeight="1">
      <c r="A426" s="27" t="s">
        <v>151</v>
      </c>
      <c r="B426" s="27" t="s">
        <v>152</v>
      </c>
      <c r="C426" s="28" t="s">
        <v>17</v>
      </c>
      <c r="D426" s="28">
        <v>0</v>
      </c>
      <c r="E426" s="28">
        <v>0</v>
      </c>
      <c r="F426" s="28">
        <v>0</v>
      </c>
      <c r="G426" s="28" t="s">
        <v>17</v>
      </c>
      <c r="H426" s="28">
        <v>0</v>
      </c>
      <c r="I426" s="28">
        <v>0</v>
      </c>
      <c r="J426" s="28" t="s">
        <v>17</v>
      </c>
    </row>
    <row r="427" spans="1:10" ht="12.75" customHeight="1">
      <c r="A427" s="27" t="s">
        <v>153</v>
      </c>
      <c r="B427" s="27" t="s">
        <v>154</v>
      </c>
      <c r="C427" s="28" t="s">
        <v>10</v>
      </c>
      <c r="D427" s="28">
        <v>0</v>
      </c>
      <c r="E427" s="28">
        <v>0</v>
      </c>
      <c r="F427" s="28" t="s">
        <v>10</v>
      </c>
      <c r="G427" s="28" t="s">
        <v>17</v>
      </c>
      <c r="H427" s="28">
        <v>0</v>
      </c>
      <c r="I427" s="28">
        <v>0</v>
      </c>
      <c r="J427" s="28" t="s">
        <v>17</v>
      </c>
    </row>
    <row r="428" spans="1:10" ht="12.75" customHeight="1">
      <c r="A428" s="27" t="s">
        <v>155</v>
      </c>
      <c r="B428" s="27" t="s">
        <v>156</v>
      </c>
      <c r="C428" s="28" t="s">
        <v>17</v>
      </c>
      <c r="D428" s="28">
        <v>0</v>
      </c>
      <c r="E428" s="28">
        <v>0</v>
      </c>
      <c r="F428" s="28" t="s">
        <v>17</v>
      </c>
      <c r="G428" s="28">
        <v>0</v>
      </c>
      <c r="H428" s="28">
        <v>0</v>
      </c>
      <c r="I428" s="28">
        <v>0</v>
      </c>
      <c r="J428" s="28" t="s">
        <v>17</v>
      </c>
    </row>
    <row r="429" spans="1:10" ht="12.75" customHeight="1">
      <c r="A429" s="27" t="s">
        <v>157</v>
      </c>
      <c r="B429" s="27" t="s">
        <v>158</v>
      </c>
      <c r="C429" s="28" t="s">
        <v>17</v>
      </c>
      <c r="D429" s="28">
        <v>0</v>
      </c>
      <c r="E429" s="28">
        <v>0</v>
      </c>
      <c r="F429" s="28" t="s">
        <v>17</v>
      </c>
      <c r="G429" s="28">
        <v>0</v>
      </c>
      <c r="H429" s="28">
        <v>0</v>
      </c>
      <c r="I429" s="28">
        <v>0</v>
      </c>
      <c r="J429" s="28" t="s">
        <v>17</v>
      </c>
    </row>
    <row r="430" spans="1:10" ht="12.75" customHeight="1">
      <c r="A430" s="27" t="s">
        <v>159</v>
      </c>
      <c r="B430" s="27" t="s">
        <v>160</v>
      </c>
      <c r="C430" s="28" t="s">
        <v>17</v>
      </c>
      <c r="D430" s="28">
        <v>0</v>
      </c>
      <c r="E430" s="28">
        <v>0</v>
      </c>
      <c r="F430" s="28">
        <v>0</v>
      </c>
      <c r="G430" s="28">
        <v>0</v>
      </c>
      <c r="H430" s="28">
        <v>0</v>
      </c>
      <c r="I430" s="28">
        <v>0</v>
      </c>
      <c r="J430" s="28" t="s">
        <v>17</v>
      </c>
    </row>
    <row r="431" spans="1:10" ht="12.75" customHeight="1">
      <c r="A431" s="27" t="s">
        <v>161</v>
      </c>
      <c r="B431" s="27" t="s">
        <v>162</v>
      </c>
      <c r="C431" s="28">
        <v>1</v>
      </c>
      <c r="D431" s="28">
        <v>0</v>
      </c>
      <c r="E431" s="28" t="s">
        <v>17</v>
      </c>
      <c r="F431" s="28">
        <v>1</v>
      </c>
      <c r="G431" s="28" t="s">
        <v>17</v>
      </c>
      <c r="H431" s="28">
        <v>0</v>
      </c>
      <c r="I431" s="28">
        <v>0</v>
      </c>
      <c r="J431" s="28" t="s">
        <v>17</v>
      </c>
    </row>
    <row r="432" spans="1:10" ht="12.75" customHeight="1">
      <c r="A432" s="27" t="s">
        <v>163</v>
      </c>
      <c r="B432" s="27" t="s">
        <v>164</v>
      </c>
      <c r="C432" s="28">
        <v>0</v>
      </c>
      <c r="D432" s="28">
        <v>0</v>
      </c>
      <c r="E432" s="28">
        <v>0</v>
      </c>
      <c r="F432" s="28">
        <v>0</v>
      </c>
      <c r="G432" s="28">
        <v>0</v>
      </c>
      <c r="H432" s="28">
        <v>0</v>
      </c>
      <c r="I432" s="28">
        <v>0</v>
      </c>
      <c r="J432" s="28">
        <v>0</v>
      </c>
    </row>
    <row r="433" spans="1:12" ht="12.75" customHeight="1">
      <c r="A433" s="27" t="s">
        <v>165</v>
      </c>
      <c r="B433" s="27" t="s">
        <v>166</v>
      </c>
      <c r="C433" s="28">
        <v>0</v>
      </c>
      <c r="D433" s="28">
        <v>0</v>
      </c>
      <c r="E433" s="28">
        <v>0</v>
      </c>
      <c r="F433" s="28">
        <v>0</v>
      </c>
      <c r="G433" s="28">
        <v>0</v>
      </c>
      <c r="H433" s="28">
        <v>0</v>
      </c>
      <c r="I433" s="28">
        <v>0</v>
      </c>
      <c r="J433" s="28">
        <v>0</v>
      </c>
    </row>
    <row r="434" spans="1:12" ht="12.75" customHeight="1">
      <c r="A434" s="27" t="s">
        <v>167</v>
      </c>
      <c r="B434" s="27" t="s">
        <v>168</v>
      </c>
      <c r="C434" s="28">
        <v>1</v>
      </c>
      <c r="D434" s="28">
        <v>0</v>
      </c>
      <c r="E434" s="28" t="s">
        <v>17</v>
      </c>
      <c r="F434" s="28">
        <v>1</v>
      </c>
      <c r="G434" s="28" t="s">
        <v>17</v>
      </c>
      <c r="H434" s="28">
        <v>0</v>
      </c>
      <c r="I434" s="28">
        <v>0</v>
      </c>
      <c r="J434" s="28" t="s">
        <v>17</v>
      </c>
    </row>
    <row r="435" spans="1:12" ht="12.75" customHeight="1">
      <c r="A435" s="27" t="s">
        <v>169</v>
      </c>
      <c r="B435" s="27" t="s">
        <v>170</v>
      </c>
      <c r="C435" s="28">
        <v>0</v>
      </c>
      <c r="D435" s="28">
        <v>0</v>
      </c>
      <c r="E435" s="28">
        <v>0</v>
      </c>
      <c r="F435" s="28">
        <v>0</v>
      </c>
      <c r="G435" s="28">
        <v>0</v>
      </c>
      <c r="H435" s="28">
        <v>0</v>
      </c>
      <c r="I435" s="28">
        <v>0</v>
      </c>
      <c r="J435" s="28">
        <v>0</v>
      </c>
    </row>
    <row r="436" spans="1:12" ht="12.75" customHeight="1">
      <c r="A436" s="27" t="s">
        <v>171</v>
      </c>
      <c r="B436" s="27" t="s">
        <v>172</v>
      </c>
      <c r="C436" s="28">
        <v>0</v>
      </c>
      <c r="D436" s="28">
        <v>0</v>
      </c>
      <c r="E436" s="28">
        <v>0</v>
      </c>
      <c r="F436" s="28">
        <v>0</v>
      </c>
      <c r="G436" s="28">
        <v>0</v>
      </c>
      <c r="H436" s="28">
        <v>0</v>
      </c>
      <c r="I436" s="28">
        <v>0</v>
      </c>
      <c r="J436" s="28">
        <v>0</v>
      </c>
    </row>
    <row r="437" spans="1:12" ht="12.75" customHeight="1">
      <c r="A437" s="27" t="s">
        <v>173</v>
      </c>
      <c r="B437" s="27" t="s">
        <v>174</v>
      </c>
      <c r="C437" s="28" t="s">
        <v>17</v>
      </c>
      <c r="D437" s="28">
        <v>0</v>
      </c>
      <c r="E437" s="28">
        <v>0</v>
      </c>
      <c r="F437" s="28" t="s">
        <v>17</v>
      </c>
      <c r="G437" s="28">
        <v>0</v>
      </c>
      <c r="H437" s="28">
        <v>0</v>
      </c>
      <c r="I437" s="28">
        <v>0</v>
      </c>
      <c r="J437" s="28" t="s">
        <v>17</v>
      </c>
    </row>
    <row r="438" spans="1:12" ht="12.75" customHeight="1" thickBot="1">
      <c r="A438" s="27" t="s">
        <v>7</v>
      </c>
      <c r="B438" s="27" t="s">
        <v>5</v>
      </c>
      <c r="C438" s="28">
        <v>182</v>
      </c>
      <c r="D438" s="28" t="s">
        <v>17</v>
      </c>
      <c r="E438" s="28" t="s">
        <v>17</v>
      </c>
      <c r="F438" s="28">
        <v>36</v>
      </c>
      <c r="G438" s="28" t="s">
        <v>17</v>
      </c>
      <c r="H438" s="28">
        <v>1</v>
      </c>
      <c r="I438" s="28">
        <v>0</v>
      </c>
      <c r="J438" s="28">
        <v>144</v>
      </c>
    </row>
    <row r="439" spans="1:12" ht="12" customHeight="1">
      <c r="A439" s="153"/>
      <c r="B439" s="153"/>
      <c r="C439" s="153"/>
      <c r="D439" s="153"/>
      <c r="E439" s="153"/>
      <c r="F439" s="153"/>
      <c r="G439" s="153"/>
      <c r="H439" s="153"/>
      <c r="I439" s="153"/>
      <c r="J439" s="153"/>
      <c r="K439" s="41"/>
      <c r="L439" s="41"/>
    </row>
    <row r="440" spans="1:12" ht="12" customHeight="1">
      <c r="A440" s="151"/>
      <c r="B440" s="151"/>
      <c r="C440" s="151"/>
      <c r="D440" s="151"/>
      <c r="E440" s="151"/>
      <c r="F440" s="151"/>
      <c r="G440" s="151"/>
      <c r="H440" s="151"/>
      <c r="I440" s="151"/>
      <c r="J440" s="151"/>
      <c r="K440" s="42"/>
      <c r="L440" s="42"/>
    </row>
    <row r="441" spans="1:12" s="42" customFormat="1" ht="12" customHeight="1">
      <c r="A441" s="151"/>
      <c r="B441" s="151"/>
      <c r="C441" s="151"/>
      <c r="D441" s="151"/>
      <c r="E441" s="151"/>
      <c r="F441" s="151"/>
      <c r="G441" s="151"/>
      <c r="H441" s="151"/>
      <c r="I441" s="151"/>
      <c r="J441" s="151"/>
    </row>
    <row r="442" spans="1:12" ht="12" customHeight="1">
      <c r="A442" s="151"/>
      <c r="B442" s="151"/>
      <c r="C442" s="151"/>
      <c r="D442" s="151"/>
      <c r="E442" s="151"/>
      <c r="F442" s="151"/>
      <c r="G442" s="151"/>
      <c r="H442" s="151"/>
      <c r="I442" s="151"/>
      <c r="J442" s="151"/>
      <c r="K442" s="42"/>
      <c r="L442" s="42"/>
    </row>
    <row r="443" spans="1:12" ht="12" customHeight="1">
      <c r="A443" s="151"/>
      <c r="B443" s="151"/>
      <c r="C443" s="151"/>
      <c r="D443" s="151"/>
      <c r="E443" s="151"/>
      <c r="F443" s="151"/>
      <c r="G443" s="151"/>
      <c r="H443" s="151"/>
      <c r="I443" s="151"/>
      <c r="J443" s="151"/>
      <c r="K443" s="42"/>
      <c r="L443" s="42"/>
    </row>
    <row r="444" spans="1:12" ht="12" customHeight="1">
      <c r="A444" s="151"/>
      <c r="B444" s="151"/>
      <c r="C444" s="151"/>
      <c r="D444" s="151"/>
      <c r="E444" s="151"/>
      <c r="F444" s="151"/>
      <c r="G444" s="151"/>
      <c r="H444" s="151"/>
      <c r="I444" s="151"/>
      <c r="J444" s="151"/>
      <c r="K444" s="42"/>
      <c r="L444" s="42"/>
    </row>
    <row r="445" spans="1:12" s="44" customFormat="1" ht="12" customHeight="1">
      <c r="A445" s="154"/>
      <c r="B445" s="154"/>
      <c r="C445" s="154"/>
      <c r="D445" s="154"/>
      <c r="E445" s="154"/>
      <c r="F445" s="154"/>
      <c r="G445" s="154"/>
      <c r="H445" s="154"/>
      <c r="I445" s="154"/>
      <c r="J445" s="154"/>
      <c r="K445" s="43"/>
      <c r="L445" s="43"/>
    </row>
    <row r="446" spans="1:12" ht="12" customHeight="1">
      <c r="A446" s="151"/>
      <c r="B446" s="151"/>
      <c r="C446" s="151"/>
      <c r="D446" s="151"/>
      <c r="E446" s="151"/>
      <c r="F446" s="151"/>
      <c r="G446" s="151"/>
      <c r="H446" s="151"/>
      <c r="I446" s="151"/>
      <c r="J446" s="151"/>
      <c r="K446" s="42"/>
      <c r="L446" s="42"/>
    </row>
    <row r="447" spans="1:12" ht="12" customHeight="1">
      <c r="A447" s="151"/>
      <c r="B447" s="151"/>
      <c r="C447" s="151"/>
      <c r="D447" s="151"/>
      <c r="E447" s="151"/>
      <c r="F447" s="151"/>
      <c r="G447" s="151"/>
      <c r="H447" s="151"/>
      <c r="I447" s="151"/>
      <c r="J447" s="151"/>
      <c r="K447" s="42"/>
      <c r="L447" s="42"/>
    </row>
    <row r="448" spans="1:12" ht="12" customHeight="1">
      <c r="A448" s="151"/>
      <c r="B448" s="151"/>
      <c r="C448" s="151"/>
      <c r="D448" s="151"/>
      <c r="E448" s="151"/>
      <c r="F448" s="151"/>
      <c r="G448" s="151"/>
      <c r="H448" s="151"/>
      <c r="I448" s="151"/>
      <c r="J448" s="151"/>
      <c r="K448" s="42"/>
      <c r="L448" s="42"/>
    </row>
    <row r="449" spans="1:12" ht="12" customHeight="1">
      <c r="A449" s="151"/>
      <c r="B449" s="151"/>
      <c r="C449" s="151"/>
      <c r="D449" s="151"/>
      <c r="E449" s="151"/>
      <c r="F449" s="151"/>
      <c r="G449" s="151"/>
      <c r="H449" s="151"/>
      <c r="I449" s="151"/>
      <c r="J449" s="151"/>
      <c r="K449" s="42"/>
      <c r="L449" s="42"/>
    </row>
    <row r="450" spans="1:12" ht="12" customHeight="1">
      <c r="A450" s="151"/>
      <c r="B450" s="151"/>
      <c r="C450" s="151"/>
      <c r="D450" s="151"/>
      <c r="E450" s="151"/>
      <c r="F450" s="151"/>
      <c r="G450" s="151"/>
      <c r="H450" s="151"/>
      <c r="I450" s="151"/>
      <c r="J450" s="151"/>
      <c r="K450" s="42"/>
      <c r="L450" s="42"/>
    </row>
    <row r="451" spans="1:12" ht="12" customHeight="1">
      <c r="A451" s="151"/>
      <c r="B451" s="151"/>
      <c r="C451" s="151"/>
      <c r="D451" s="151"/>
      <c r="E451" s="151"/>
      <c r="F451" s="151"/>
      <c r="G451" s="151"/>
      <c r="H451" s="151"/>
      <c r="I451" s="151"/>
      <c r="J451" s="151"/>
      <c r="K451" s="42"/>
      <c r="L451" s="42"/>
    </row>
    <row r="452" spans="1:12" ht="12" customHeight="1">
      <c r="A452" s="152"/>
      <c r="B452" s="152"/>
      <c r="C452" s="152"/>
      <c r="D452" s="152"/>
      <c r="E452" s="152"/>
      <c r="F452" s="152"/>
      <c r="G452" s="152"/>
      <c r="H452" s="152"/>
      <c r="I452" s="152"/>
      <c r="J452" s="152"/>
      <c r="K452" s="45"/>
      <c r="L452" s="45"/>
    </row>
    <row r="453" spans="1:12" ht="12" customHeight="1">
      <c r="A453" s="151"/>
      <c r="B453" s="151"/>
      <c r="C453" s="151"/>
      <c r="D453" s="151"/>
      <c r="E453" s="151"/>
      <c r="F453" s="151"/>
      <c r="G453" s="151"/>
      <c r="H453" s="151"/>
      <c r="I453" s="151"/>
      <c r="J453" s="151"/>
      <c r="K453" s="32"/>
      <c r="L453" s="32"/>
    </row>
    <row r="454" spans="1:12" ht="12" customHeight="1">
      <c r="A454" s="151"/>
      <c r="B454" s="151"/>
      <c r="C454" s="151"/>
      <c r="D454" s="151"/>
      <c r="E454" s="151"/>
      <c r="F454" s="151"/>
      <c r="G454" s="151"/>
      <c r="H454" s="151"/>
      <c r="I454" s="151"/>
      <c r="J454" s="151"/>
      <c r="K454" s="32"/>
      <c r="L454" s="32"/>
    </row>
    <row r="455" spans="1:12" ht="12" customHeight="1">
      <c r="A455" s="152"/>
      <c r="B455" s="152"/>
      <c r="C455" s="152"/>
      <c r="D455" s="152"/>
      <c r="E455" s="152"/>
      <c r="F455" s="152"/>
      <c r="G455" s="152"/>
      <c r="H455" s="152"/>
      <c r="I455" s="152"/>
      <c r="J455" s="152"/>
      <c r="K455" s="33"/>
      <c r="L455" s="33"/>
    </row>
    <row r="456" spans="1:12">
      <c r="A456" s="151"/>
      <c r="B456" s="151"/>
      <c r="C456" s="151"/>
      <c r="D456" s="151"/>
      <c r="E456" s="151"/>
      <c r="F456" s="151"/>
      <c r="G456" s="151"/>
      <c r="H456" s="151"/>
      <c r="I456" s="151"/>
      <c r="J456" s="151"/>
      <c r="K456" s="32"/>
      <c r="L456" s="32"/>
    </row>
    <row r="457" spans="1:12">
      <c r="A457" s="151"/>
      <c r="B457" s="151"/>
      <c r="C457" s="151"/>
      <c r="D457" s="151"/>
      <c r="E457" s="151"/>
      <c r="F457" s="151"/>
      <c r="G457" s="151"/>
      <c r="H457" s="151"/>
      <c r="I457" s="151"/>
      <c r="J457" s="151"/>
    </row>
    <row r="458" spans="1:12">
      <c r="A458" s="151"/>
      <c r="B458" s="151"/>
      <c r="C458" s="151"/>
      <c r="D458" s="151"/>
      <c r="E458" s="151"/>
      <c r="F458" s="151"/>
      <c r="G458" s="151"/>
      <c r="H458" s="151"/>
      <c r="I458" s="151"/>
      <c r="J458" s="151"/>
    </row>
    <row r="459" spans="1:12">
      <c r="A459" s="151"/>
      <c r="B459" s="151"/>
      <c r="C459" s="151"/>
      <c r="D459" s="151"/>
      <c r="E459" s="151"/>
      <c r="F459" s="151"/>
      <c r="G459" s="151"/>
      <c r="H459" s="151"/>
      <c r="I459" s="151"/>
      <c r="J459" s="151"/>
    </row>
    <row r="460" spans="1:12">
      <c r="A460" s="32"/>
      <c r="B460" s="32"/>
      <c r="C460" s="32"/>
      <c r="D460" s="32"/>
      <c r="E460" s="32"/>
      <c r="F460" s="32"/>
      <c r="G460" s="32"/>
      <c r="H460" s="32"/>
      <c r="I460" s="32"/>
      <c r="J460" s="32"/>
    </row>
    <row r="461" spans="1:12">
      <c r="A461" s="33"/>
      <c r="B461" s="33"/>
      <c r="C461" s="33"/>
      <c r="D461" s="33"/>
      <c r="E461" s="33"/>
      <c r="F461" s="33"/>
      <c r="G461" s="33"/>
      <c r="H461" s="33"/>
      <c r="I461" s="33"/>
      <c r="J461" s="33"/>
    </row>
    <row r="462" spans="1:12">
      <c r="A462" s="32"/>
      <c r="B462" s="32"/>
      <c r="C462" s="32"/>
      <c r="D462" s="32"/>
      <c r="E462" s="32"/>
      <c r="F462" s="32"/>
      <c r="G462" s="32"/>
      <c r="H462" s="32"/>
      <c r="I462" s="32"/>
      <c r="J462" s="32"/>
    </row>
    <row r="463" spans="1:12">
      <c r="A463" s="16"/>
    </row>
    <row r="464" spans="1:12">
      <c r="A464" s="16"/>
    </row>
    <row r="465" spans="1:1">
      <c r="A465" s="16"/>
    </row>
    <row r="466" spans="1:1">
      <c r="A466" s="16"/>
    </row>
    <row r="467" spans="1:1">
      <c r="A467" s="16"/>
    </row>
    <row r="468" spans="1:1">
      <c r="A468" s="16"/>
    </row>
    <row r="469" spans="1:1">
      <c r="A469" s="16"/>
    </row>
    <row r="470" spans="1:1">
      <c r="A470" s="16"/>
    </row>
    <row r="471" spans="1:1">
      <c r="A471" s="16"/>
    </row>
    <row r="472" spans="1:1">
      <c r="A472" s="16"/>
    </row>
    <row r="473" spans="1:1">
      <c r="A473" s="16"/>
    </row>
    <row r="474" spans="1:1">
      <c r="A474" s="16"/>
    </row>
    <row r="475" spans="1:1">
      <c r="A475" s="16"/>
    </row>
    <row r="476" spans="1:1">
      <c r="A476" s="16"/>
    </row>
    <row r="477" spans="1:1">
      <c r="A477" s="16"/>
    </row>
    <row r="478" spans="1:1">
      <c r="A478" s="16"/>
    </row>
    <row r="479" spans="1:1">
      <c r="A479" s="16"/>
    </row>
    <row r="480" spans="1:1">
      <c r="A480" s="16"/>
    </row>
    <row r="481" spans="1:1">
      <c r="A481" s="16"/>
    </row>
    <row r="482" spans="1:1">
      <c r="A482" s="16"/>
    </row>
    <row r="483" spans="1:1">
      <c r="A483" s="16"/>
    </row>
    <row r="484" spans="1:1">
      <c r="A484" s="16"/>
    </row>
    <row r="485" spans="1:1">
      <c r="A485" s="16"/>
    </row>
    <row r="486" spans="1:1">
      <c r="A486" s="16"/>
    </row>
    <row r="487" spans="1:1">
      <c r="A487" s="16"/>
    </row>
    <row r="488" spans="1:1">
      <c r="A488" s="16"/>
    </row>
    <row r="489" spans="1:1">
      <c r="A489" s="16"/>
    </row>
    <row r="490" spans="1:1">
      <c r="A490" s="16"/>
    </row>
    <row r="491" spans="1:1">
      <c r="A491" s="16"/>
    </row>
    <row r="492" spans="1:1">
      <c r="A492" s="16"/>
    </row>
    <row r="493" spans="1:1">
      <c r="A493" s="16"/>
    </row>
    <row r="494" spans="1:1">
      <c r="A494" s="16"/>
    </row>
    <row r="495" spans="1:1">
      <c r="A495" s="16"/>
    </row>
    <row r="496" spans="1:1">
      <c r="A496" s="16"/>
    </row>
    <row r="497" spans="1:1">
      <c r="A497" s="16"/>
    </row>
    <row r="498" spans="1:1">
      <c r="A498" s="16"/>
    </row>
    <row r="499" spans="1:1">
      <c r="A499" s="16"/>
    </row>
  </sheetData>
  <mergeCells count="21">
    <mergeCell ref="A450:J450"/>
    <mergeCell ref="A439:J439"/>
    <mergeCell ref="A440:J440"/>
    <mergeCell ref="A441:J441"/>
    <mergeCell ref="A442:J442"/>
    <mergeCell ref="A443:J443"/>
    <mergeCell ref="A444:J444"/>
    <mergeCell ref="A445:J445"/>
    <mergeCell ref="A446:J446"/>
    <mergeCell ref="A447:J447"/>
    <mergeCell ref="A448:J448"/>
    <mergeCell ref="A449:J449"/>
    <mergeCell ref="A457:J457"/>
    <mergeCell ref="A458:J458"/>
    <mergeCell ref="A459:J459"/>
    <mergeCell ref="A451:J451"/>
    <mergeCell ref="A452:J452"/>
    <mergeCell ref="A453:J453"/>
    <mergeCell ref="A454:J454"/>
    <mergeCell ref="A455:J455"/>
    <mergeCell ref="A456:J456"/>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2529" r:id="rId4">
          <objectPr defaultSize="0" autoPict="0" r:id="rId5">
            <anchor moveWithCells="1">
              <from>
                <xdr:col>0</xdr:col>
                <xdr:colOff>0</xdr:colOff>
                <xdr:row>439</xdr:row>
                <xdr:rowOff>0</xdr:rowOff>
              </from>
              <to>
                <xdr:col>10</xdr:col>
                <xdr:colOff>292100</xdr:colOff>
                <xdr:row>468</xdr:row>
                <xdr:rowOff>127000</xdr:rowOff>
              </to>
            </anchor>
          </objectPr>
        </oleObject>
      </mc:Choice>
      <mc:Fallback>
        <oleObject progId="Word.Document.12" shapeId="22529" r:id="rId4"/>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5871A-6177-490E-B7E6-54E0EC5E1789}">
  <dimension ref="A1:T35"/>
  <sheetViews>
    <sheetView workbookViewId="0">
      <selection activeCell="E26" sqref="E26"/>
    </sheetView>
  </sheetViews>
  <sheetFormatPr defaultRowHeight="14.5"/>
  <cols>
    <col min="1" max="1" width="9.26953125" customWidth="1"/>
    <col min="2" max="2" width="36.90625" customWidth="1"/>
    <col min="3" max="3" width="14.453125" customWidth="1"/>
    <col min="4" max="4" width="16.6328125" bestFit="1" customWidth="1"/>
    <col min="5" max="5" width="21" customWidth="1"/>
    <col min="6" max="6" width="13.453125" style="53" customWidth="1"/>
    <col min="7" max="11" width="13.453125" customWidth="1"/>
    <col min="12" max="15" width="14.1796875" bestFit="1" customWidth="1"/>
    <col min="16" max="16" width="39.6328125" customWidth="1"/>
  </cols>
  <sheetData>
    <row r="1" spans="1:18">
      <c r="C1" t="s">
        <v>487</v>
      </c>
      <c r="D1" t="s">
        <v>487</v>
      </c>
      <c r="E1" t="s">
        <v>462</v>
      </c>
      <c r="F1" s="129" t="s">
        <v>380</v>
      </c>
      <c r="G1" s="129" t="s">
        <v>380</v>
      </c>
      <c r="H1" s="129" t="s">
        <v>380</v>
      </c>
      <c r="I1" s="129" t="s">
        <v>380</v>
      </c>
      <c r="J1" s="129" t="s">
        <v>380</v>
      </c>
      <c r="K1" s="129" t="s">
        <v>380</v>
      </c>
      <c r="L1" s="129" t="s">
        <v>380</v>
      </c>
      <c r="M1" s="129" t="s">
        <v>380</v>
      </c>
      <c r="N1" s="129" t="s">
        <v>380</v>
      </c>
      <c r="O1" s="129" t="s">
        <v>380</v>
      </c>
    </row>
    <row r="2" spans="1:18">
      <c r="C2" t="s">
        <v>488</v>
      </c>
      <c r="D2" t="s">
        <v>489</v>
      </c>
      <c r="E2" t="s">
        <v>379</v>
      </c>
      <c r="F2" s="129" t="s">
        <v>461</v>
      </c>
      <c r="G2" s="129" t="s">
        <v>461</v>
      </c>
      <c r="H2" s="129" t="s">
        <v>461</v>
      </c>
      <c r="I2" s="129" t="s">
        <v>461</v>
      </c>
      <c r="J2" s="129" t="s">
        <v>461</v>
      </c>
      <c r="K2" s="129" t="s">
        <v>461</v>
      </c>
      <c r="L2" s="129" t="s">
        <v>461</v>
      </c>
      <c r="M2" s="129" t="s">
        <v>461</v>
      </c>
      <c r="N2" s="129" t="s">
        <v>461</v>
      </c>
      <c r="O2" s="129" t="s">
        <v>461</v>
      </c>
    </row>
    <row r="3" spans="1:18">
      <c r="A3" t="s">
        <v>463</v>
      </c>
      <c r="B3" t="s">
        <v>297</v>
      </c>
      <c r="E3">
        <v>2018</v>
      </c>
      <c r="F3" s="129">
        <v>2018</v>
      </c>
      <c r="G3">
        <v>2019</v>
      </c>
      <c r="H3">
        <v>2020</v>
      </c>
      <c r="I3">
        <v>2021</v>
      </c>
      <c r="J3">
        <v>2022</v>
      </c>
      <c r="K3">
        <v>2023</v>
      </c>
      <c r="L3">
        <v>2024</v>
      </c>
      <c r="M3">
        <v>2025</v>
      </c>
      <c r="N3">
        <v>2026</v>
      </c>
      <c r="O3">
        <v>2027</v>
      </c>
      <c r="P3" s="10" t="s">
        <v>378</v>
      </c>
    </row>
    <row r="4" spans="1:18">
      <c r="A4" s="123">
        <v>1</v>
      </c>
      <c r="B4" t="s">
        <v>300</v>
      </c>
      <c r="C4">
        <v>42</v>
      </c>
      <c r="E4" s="63">
        <v>0</v>
      </c>
      <c r="F4" s="130">
        <f>(E4/$E$34)*'overall industrial feedstock H2'!$D$3</f>
        <v>0</v>
      </c>
      <c r="G4" s="131">
        <v>0</v>
      </c>
      <c r="H4" s="131">
        <v>0</v>
      </c>
      <c r="I4" s="131">
        <v>0</v>
      </c>
      <c r="J4" s="131">
        <v>0</v>
      </c>
      <c r="K4" s="131">
        <v>0</v>
      </c>
      <c r="L4" s="131">
        <v>0</v>
      </c>
      <c r="M4" s="131">
        <v>0</v>
      </c>
      <c r="N4" s="131">
        <v>0</v>
      </c>
      <c r="O4" s="131">
        <v>0</v>
      </c>
      <c r="P4" s="10" t="s">
        <v>300</v>
      </c>
    </row>
    <row r="5" spans="1:18">
      <c r="A5" s="123">
        <v>2</v>
      </c>
      <c r="B5" t="s">
        <v>301</v>
      </c>
      <c r="C5">
        <v>43</v>
      </c>
      <c r="D5">
        <v>44</v>
      </c>
      <c r="E5" s="63">
        <v>0</v>
      </c>
      <c r="F5" s="130">
        <f>(E5/$E$34)*'overall industrial feedstock H2'!$D$3</f>
        <v>0</v>
      </c>
      <c r="G5" s="131">
        <v>0</v>
      </c>
      <c r="H5" s="131">
        <v>0</v>
      </c>
      <c r="I5" s="131">
        <v>0</v>
      </c>
      <c r="J5" s="131">
        <v>0</v>
      </c>
      <c r="K5" s="131">
        <v>0</v>
      </c>
      <c r="L5" s="131">
        <v>0</v>
      </c>
      <c r="M5" s="131">
        <v>0</v>
      </c>
      <c r="N5" s="131">
        <v>0</v>
      </c>
      <c r="O5" s="131">
        <v>0</v>
      </c>
      <c r="P5" s="10" t="s">
        <v>301</v>
      </c>
    </row>
    <row r="6" spans="1:18">
      <c r="A6" s="123">
        <v>3</v>
      </c>
      <c r="B6" t="s">
        <v>298</v>
      </c>
      <c r="C6">
        <v>45</v>
      </c>
      <c r="E6" s="63">
        <v>0</v>
      </c>
      <c r="F6" s="130">
        <f>(E6/$E$34)*'overall industrial feedstock H2'!$D$3</f>
        <v>0</v>
      </c>
      <c r="G6" s="131">
        <v>0</v>
      </c>
      <c r="H6" s="131">
        <v>0</v>
      </c>
      <c r="I6" s="131">
        <v>0</v>
      </c>
      <c r="J6" s="131">
        <v>0</v>
      </c>
      <c r="K6" s="131">
        <v>0</v>
      </c>
      <c r="L6" s="131">
        <v>0</v>
      </c>
      <c r="M6" s="131">
        <v>0</v>
      </c>
      <c r="N6" s="131">
        <v>0</v>
      </c>
      <c r="O6" s="131">
        <v>0</v>
      </c>
      <c r="P6" s="10" t="s">
        <v>298</v>
      </c>
    </row>
    <row r="7" spans="1:18">
      <c r="A7" s="123">
        <v>4</v>
      </c>
      <c r="B7" t="s">
        <v>299</v>
      </c>
      <c r="C7">
        <v>46</v>
      </c>
      <c r="E7" s="63">
        <v>0</v>
      </c>
      <c r="F7" s="130">
        <f>(E7/$E$34)*'overall industrial feedstock H2'!$D$3</f>
        <v>0</v>
      </c>
      <c r="G7" s="131">
        <v>0</v>
      </c>
      <c r="H7" s="131">
        <v>0</v>
      </c>
      <c r="I7" s="131">
        <v>0</v>
      </c>
      <c r="J7" s="131">
        <v>0</v>
      </c>
      <c r="K7" s="131">
        <v>0</v>
      </c>
      <c r="L7" s="131">
        <v>0</v>
      </c>
      <c r="M7" s="131">
        <v>0</v>
      </c>
      <c r="N7" s="131">
        <v>0</v>
      </c>
      <c r="O7" s="131">
        <v>0</v>
      </c>
      <c r="P7" s="10" t="s">
        <v>299</v>
      </c>
    </row>
    <row r="8" spans="1:18">
      <c r="A8" s="123">
        <v>5</v>
      </c>
      <c r="B8" t="s">
        <v>302</v>
      </c>
      <c r="C8">
        <v>47</v>
      </c>
      <c r="E8" s="63">
        <v>0</v>
      </c>
      <c r="F8" s="130">
        <f>(E8/$E$34)*'overall industrial feedstock H2'!$D$3</f>
        <v>0</v>
      </c>
      <c r="G8" s="131">
        <v>0</v>
      </c>
      <c r="H8" s="131">
        <v>0</v>
      </c>
      <c r="I8" s="131">
        <v>0</v>
      </c>
      <c r="J8" s="131">
        <v>0</v>
      </c>
      <c r="K8" s="131">
        <v>0</v>
      </c>
      <c r="L8" s="131">
        <v>0</v>
      </c>
      <c r="M8" s="131">
        <v>0</v>
      </c>
      <c r="N8" s="131">
        <v>0</v>
      </c>
      <c r="O8" s="131">
        <v>0</v>
      </c>
      <c r="P8" s="10" t="s">
        <v>302</v>
      </c>
    </row>
    <row r="9" spans="1:18">
      <c r="A9" s="123">
        <v>6</v>
      </c>
      <c r="B9" t="s">
        <v>304</v>
      </c>
      <c r="C9">
        <v>48</v>
      </c>
      <c r="E9" s="63">
        <v>0</v>
      </c>
      <c r="F9" s="130">
        <f>(E9/$E$34)*'overall industrial feedstock H2'!$D$3</f>
        <v>0</v>
      </c>
      <c r="G9" s="131">
        <v>0</v>
      </c>
      <c r="H9" s="131">
        <v>0</v>
      </c>
      <c r="I9" s="131">
        <v>0</v>
      </c>
      <c r="J9" s="131">
        <v>0</v>
      </c>
      <c r="K9" s="131">
        <v>0</v>
      </c>
      <c r="L9" s="131">
        <v>0</v>
      </c>
      <c r="M9" s="131">
        <v>0</v>
      </c>
      <c r="N9" s="131">
        <v>0</v>
      </c>
      <c r="O9" s="131">
        <v>0</v>
      </c>
      <c r="P9" s="10" t="s">
        <v>304</v>
      </c>
    </row>
    <row r="10" spans="1:18">
      <c r="A10" s="123">
        <v>7</v>
      </c>
      <c r="B10" t="s">
        <v>303</v>
      </c>
      <c r="C10">
        <v>1</v>
      </c>
      <c r="E10" s="63">
        <f>SUMIF('MECS feedstock'!A14:A95,Q10,'MECS feedstock'!F14:F95)</f>
        <v>6</v>
      </c>
      <c r="F10" s="130">
        <f>(E10/$E$34)*'overall industrial feedstock H2'!$D$3</f>
        <v>5.1962142689738897</v>
      </c>
      <c r="G10" s="131">
        <f>F10*'MC_INDUSTRIAL - USA'!C4/'MC_INDUSTRIAL - USA'!B4</f>
        <v>5.2661038203254806</v>
      </c>
      <c r="H10" s="131">
        <f>G10*'MC_INDUSTRIAL - USA'!D4/'MC_INDUSTRIAL - USA'!C4</f>
        <v>5.4021315541867869</v>
      </c>
      <c r="I10" s="131">
        <f>H10*'MC_INDUSTRIAL - USA'!E4/'MC_INDUSTRIAL - USA'!D4</f>
        <v>5.1095977869642564</v>
      </c>
      <c r="J10" s="131">
        <f>I10*'MC_INDUSTRIAL - USA'!F4/'MC_INDUSTRIAL - USA'!E4</f>
        <v>5.0769299142565965</v>
      </c>
      <c r="K10" s="131">
        <f>J10*'MC_INDUSTRIAL - USA'!G4/'MC_INDUSTRIAL - USA'!F4</f>
        <v>5.0621560283289995</v>
      </c>
      <c r="L10" s="131">
        <f>K10*'MC_INDUSTRIAL - USA'!H4/'MC_INDUSTRIAL - USA'!G4</f>
        <v>5.052863813329064</v>
      </c>
      <c r="M10" s="131">
        <f>L10*'MC_INDUSTRIAL - USA'!I4/'MC_INDUSTRIAL - USA'!H4</f>
        <v>5.1535974214002236</v>
      </c>
      <c r="N10" s="131">
        <f>M10*'MC_INDUSTRIAL - USA'!J4/'MC_INDUSTRIAL - USA'!I4</f>
        <v>5.2809796737597257</v>
      </c>
      <c r="O10" s="131">
        <f>N10*'MC_INDUSTRIAL - USA'!K4/'MC_INDUSTRIAL - USA'!J4</f>
        <v>5.3900151144863848</v>
      </c>
      <c r="P10" s="10" t="s">
        <v>303</v>
      </c>
      <c r="Q10">
        <v>311</v>
      </c>
    </row>
    <row r="11" spans="1:18">
      <c r="A11" s="123">
        <v>8</v>
      </c>
      <c r="B11" t="s">
        <v>305</v>
      </c>
      <c r="C11">
        <v>10</v>
      </c>
      <c r="E11" s="63">
        <f>SUMIF('MECS feedstock'!A15:A96,Q11,'MECS feedstock'!F15:F96)</f>
        <v>3</v>
      </c>
      <c r="F11" s="130">
        <f>(E11/$E$34)*'overall industrial feedstock H2'!$D$3</f>
        <v>2.5981071344869449</v>
      </c>
      <c r="G11" s="131">
        <f>F11*'MC_INDUSTRIAL - USA'!C13/'MC_INDUSTRIAL - USA'!B13</f>
        <v>2.6244655744057424</v>
      </c>
      <c r="H11" s="131">
        <f>G11*'MC_INDUSTRIAL - USA'!D13/'MC_INDUSTRIAL - USA'!C13</f>
        <v>2.5109860541920828</v>
      </c>
      <c r="I11" s="131">
        <f>H11*'MC_INDUSTRIAL - USA'!E13/'MC_INDUSTRIAL - USA'!D13</f>
        <v>2.4843977441577145</v>
      </c>
      <c r="J11" s="131">
        <f>I11*'MC_INDUSTRIAL - USA'!F13/'MC_INDUSTRIAL - USA'!E13</f>
        <v>2.2292420691207493</v>
      </c>
      <c r="K11" s="131">
        <f>J11*'MC_INDUSTRIAL - USA'!G13/'MC_INDUSTRIAL - USA'!F13</f>
        <v>2.1122090634138511</v>
      </c>
      <c r="L11" s="131">
        <f>K11*'MC_INDUSTRIAL - USA'!H13/'MC_INDUSTRIAL - USA'!G13</f>
        <v>2.092118721806441</v>
      </c>
      <c r="M11" s="131">
        <f>L11*'MC_INDUSTRIAL - USA'!I13/'MC_INDUSTRIAL - USA'!H13</f>
        <v>2.1162602943306728</v>
      </c>
      <c r="N11" s="131">
        <f>M11*'MC_INDUSTRIAL - USA'!J13/'MC_INDUSTRIAL - USA'!I13</f>
        <v>2.1365391294328511</v>
      </c>
      <c r="O11" s="131">
        <f>N11*'MC_INDUSTRIAL - USA'!K13/'MC_INDUSTRIAL - USA'!J13</f>
        <v>2.1516285700526443</v>
      </c>
      <c r="P11" s="10" t="s">
        <v>305</v>
      </c>
      <c r="Q11">
        <v>322</v>
      </c>
    </row>
    <row r="12" spans="1:18">
      <c r="A12" s="123">
        <v>9</v>
      </c>
      <c r="B12" t="s">
        <v>306</v>
      </c>
      <c r="E12" s="63">
        <f>SUM(E13:E18)</f>
        <v>710.64060723683519</v>
      </c>
      <c r="F12" s="131">
        <f t="shared" ref="F12:K12" si="0">SUM(F13:F18)</f>
        <v>615.44014390605207</v>
      </c>
      <c r="G12" s="131">
        <f t="shared" si="0"/>
        <v>630.40949151254176</v>
      </c>
      <c r="H12" s="131">
        <f t="shared" si="0"/>
        <v>632.0368033482174</v>
      </c>
      <c r="I12" s="131">
        <f t="shared" si="0"/>
        <v>584.76172826082927</v>
      </c>
      <c r="J12" s="131">
        <f t="shared" si="0"/>
        <v>596.76736483152058</v>
      </c>
      <c r="K12" s="131">
        <f t="shared" si="0"/>
        <v>656.49350431569655</v>
      </c>
      <c r="L12" s="131">
        <f t="shared" ref="L12" si="1">SUM(L13:L18)</f>
        <v>697.0235999252136</v>
      </c>
      <c r="M12" s="131">
        <f t="shared" ref="M12" si="2">SUM(M13:M18)</f>
        <v>725.97930592919511</v>
      </c>
      <c r="N12" s="131">
        <f t="shared" ref="N12" si="3">SUM(N13:N18)</f>
        <v>757.11058410531768</v>
      </c>
      <c r="O12" s="131">
        <f t="shared" ref="O12" si="4">SUM(O13:O18)</f>
        <v>772.36462224360696</v>
      </c>
      <c r="P12" s="10" t="s">
        <v>306</v>
      </c>
      <c r="Q12">
        <v>325</v>
      </c>
    </row>
    <row r="13" spans="1:18">
      <c r="A13" s="10" t="s">
        <v>443</v>
      </c>
      <c r="B13" s="10" t="s">
        <v>449</v>
      </c>
      <c r="C13" s="10">
        <v>51</v>
      </c>
      <c r="D13" s="10"/>
      <c r="E13" s="128">
        <f>SUMIF('MECS feedstock'!A15:A96,Q13,'MECS feedstock'!F15:F96)</f>
        <v>160</v>
      </c>
      <c r="F13" s="128">
        <f>(E13/$E$34)*'overall industrial feedstock H2'!$D$3</f>
        <v>138.56571383930373</v>
      </c>
      <c r="G13" s="128">
        <f>F13*'MC_INDUSTRIAL - USA'!C54/'MC_INDUSTRIAL - USA'!B54</f>
        <v>144.44016976832606</v>
      </c>
      <c r="H13" s="128">
        <f>G13*'MC_INDUSTRIAL - USA'!D54/'MC_INDUSTRIAL - USA'!C54</f>
        <v>151.10847109316222</v>
      </c>
      <c r="I13" s="128">
        <f>H13*'MC_INDUSTRIAL - USA'!E54/'MC_INDUSTRIAL - USA'!D54</f>
        <v>153.88692997851061</v>
      </c>
      <c r="J13" s="128">
        <f>I13*'MC_INDUSTRIAL - USA'!F54/'MC_INDUSTRIAL - USA'!E54</f>
        <v>161.82320086181042</v>
      </c>
      <c r="K13" s="128">
        <f>J13*'MC_INDUSTRIAL - USA'!G54/'MC_INDUSTRIAL - USA'!F54</f>
        <v>174.10696605528463</v>
      </c>
      <c r="L13" s="128">
        <f>K13*'MC_INDUSTRIAL - USA'!H54/'MC_INDUSTRIAL - USA'!G54</f>
        <v>165.80175552428034</v>
      </c>
      <c r="M13" s="128">
        <f>L13*'MC_INDUSTRIAL - USA'!I54/'MC_INDUSTRIAL - USA'!H54</f>
        <v>163.26283948711878</v>
      </c>
      <c r="N13" s="128">
        <f>M13*'MC_INDUSTRIAL - USA'!J54/'MC_INDUSTRIAL - USA'!I54</f>
        <v>167.77604902366934</v>
      </c>
      <c r="O13" s="128">
        <f>N13*'MC_INDUSTRIAL - USA'!K54/'MC_INDUSTRIAL - USA'!J54</f>
        <v>165.88094160251279</v>
      </c>
      <c r="P13" s="10" t="s">
        <v>449</v>
      </c>
      <c r="Q13">
        <v>325120</v>
      </c>
    </row>
    <row r="14" spans="1:18">
      <c r="A14" s="10" t="s">
        <v>444</v>
      </c>
      <c r="B14" s="10" t="s">
        <v>454</v>
      </c>
      <c r="C14" s="10">
        <v>52</v>
      </c>
      <c r="D14" s="10"/>
      <c r="E14" s="128">
        <f>SUMIF('MECS feedstock'!A15:A96,Q14,'MECS feedstock'!F15:F96)</f>
        <v>0</v>
      </c>
      <c r="F14" s="128">
        <f>(E14/$E$34)*'overall industrial feedstock H2'!$D$3</f>
        <v>0</v>
      </c>
      <c r="G14" s="128">
        <f>F14*'MC_INDUSTRIAL - USA'!C55/'MC_INDUSTRIAL - USA'!B55</f>
        <v>0</v>
      </c>
      <c r="H14" s="128">
        <f>G14*'MC_INDUSTRIAL - USA'!D55/'MC_INDUSTRIAL - USA'!C55</f>
        <v>0</v>
      </c>
      <c r="I14" s="128">
        <f>H14*'MC_INDUSTRIAL - USA'!E55/'MC_INDUSTRIAL - USA'!D55</f>
        <v>0</v>
      </c>
      <c r="J14" s="128">
        <f>I14*'MC_INDUSTRIAL - USA'!F55/'MC_INDUSTRIAL - USA'!E55</f>
        <v>0</v>
      </c>
      <c r="K14" s="128">
        <f>J14*'MC_INDUSTRIAL - USA'!G55/'MC_INDUSTRIAL - USA'!F55</f>
        <v>0</v>
      </c>
      <c r="L14" s="128">
        <f>K14*'MC_INDUSTRIAL - USA'!H55/'MC_INDUSTRIAL - USA'!G55</f>
        <v>0</v>
      </c>
      <c r="M14" s="128">
        <f>L14*'MC_INDUSTRIAL - USA'!I55/'MC_INDUSTRIAL - USA'!H55</f>
        <v>0</v>
      </c>
      <c r="N14" s="128">
        <f>M14*'MC_INDUSTRIAL - USA'!J55/'MC_INDUSTRIAL - USA'!I55</f>
        <v>0</v>
      </c>
      <c r="O14" s="128">
        <f>N14*'MC_INDUSTRIAL - USA'!K55/'MC_INDUSTRIAL - USA'!J55</f>
        <v>0</v>
      </c>
      <c r="P14" s="10" t="s">
        <v>454</v>
      </c>
      <c r="Q14">
        <v>325180</v>
      </c>
    </row>
    <row r="15" spans="1:18">
      <c r="A15" s="10" t="s">
        <v>445</v>
      </c>
      <c r="B15" s="10" t="s">
        <v>450</v>
      </c>
      <c r="C15" s="10">
        <v>49</v>
      </c>
      <c r="D15" s="10"/>
      <c r="E15" s="128">
        <f>SUMIF('MECS feedstock'!A15:A96,Q15,'MECS feedstock'!F15:F96)</f>
        <v>4</v>
      </c>
      <c r="F15" s="128">
        <f>(E15/$E$34)*'overall industrial feedstock H2'!$D$3</f>
        <v>3.4641428459825931</v>
      </c>
      <c r="G15" s="128">
        <f>F15*'MC_INDUSTRIAL - USA'!C52/'MC_INDUSTRIAL - USA'!B52</f>
        <v>4.3021828964051725</v>
      </c>
      <c r="H15" s="128">
        <f>G15*'MC_INDUSTRIAL - USA'!D52/'MC_INDUSTRIAL - USA'!C52</f>
        <v>3.7821345204282379</v>
      </c>
      <c r="I15" s="128">
        <f>H15*'MC_INDUSTRIAL - USA'!E52/'MC_INDUSTRIAL - USA'!D52</f>
        <v>2.0753628800363071</v>
      </c>
      <c r="J15" s="128">
        <f>I15*'MC_INDUSTRIAL - USA'!F52/'MC_INDUSTRIAL - USA'!E52</f>
        <v>2.6730130327696648</v>
      </c>
      <c r="K15" s="128">
        <f>J15*'MC_INDUSTRIAL - USA'!G52/'MC_INDUSTRIAL - USA'!F52</f>
        <v>3.5426731759943024</v>
      </c>
      <c r="L15" s="128">
        <f>K15*'MC_INDUSTRIAL - USA'!H52/'MC_INDUSTRIAL - USA'!G52</f>
        <v>2.7674546571069811</v>
      </c>
      <c r="M15" s="128">
        <f>L15*'MC_INDUSTRIAL - USA'!I52/'MC_INDUSTRIAL - USA'!H52</f>
        <v>2.9399664823337077</v>
      </c>
      <c r="N15" s="128">
        <f>M15*'MC_INDUSTRIAL - USA'!J52/'MC_INDUSTRIAL - USA'!I52</f>
        <v>3.1480473133919356</v>
      </c>
      <c r="O15" s="128">
        <f>N15*'MC_INDUSTRIAL - USA'!K52/'MC_INDUSTRIAL - USA'!J52</f>
        <v>2.9790179288288865</v>
      </c>
      <c r="P15" s="10" t="s">
        <v>450</v>
      </c>
      <c r="Q15">
        <v>325110</v>
      </c>
    </row>
    <row r="16" spans="1:18">
      <c r="A16" s="10" t="s">
        <v>446</v>
      </c>
      <c r="B16" s="10" t="s">
        <v>451</v>
      </c>
      <c r="C16" s="10">
        <v>50</v>
      </c>
      <c r="D16" s="10"/>
      <c r="E16" s="128">
        <f>SUMIF('MECS feedstock'!A15:A96,Q16,'MECS feedstock'!F15:F96)</f>
        <v>69</v>
      </c>
      <c r="F16" s="128">
        <f>(E16/$E$34)*'overall industrial feedstock H2'!$D$3</f>
        <v>59.756464093199725</v>
      </c>
      <c r="G16" s="128">
        <f>F16*'MC_INDUSTRIAL - USA'!C53/'MC_INDUSTRIAL - USA'!B53</f>
        <v>55.065441949849365</v>
      </c>
      <c r="H16" s="128">
        <f>G16*'MC_INDUSTRIAL - USA'!D53/'MC_INDUSTRIAL - USA'!C53</f>
        <v>50.137767857692282</v>
      </c>
      <c r="I16" s="128">
        <f>H16*'MC_INDUSTRIAL - USA'!E53/'MC_INDUSTRIAL - USA'!D53</f>
        <v>43.307686563769771</v>
      </c>
      <c r="J16" s="128">
        <f>I16*'MC_INDUSTRIAL - USA'!F53/'MC_INDUSTRIAL - USA'!E53</f>
        <v>52.379848125884571</v>
      </c>
      <c r="K16" s="128">
        <f>J16*'MC_INDUSTRIAL - USA'!G53/'MC_INDUSTRIAL - USA'!F53</f>
        <v>49.254425630164164</v>
      </c>
      <c r="L16" s="128">
        <f>K16*'MC_INDUSTRIAL - USA'!H53/'MC_INDUSTRIAL - USA'!G53</f>
        <v>48.967586018796922</v>
      </c>
      <c r="M16" s="128">
        <f>L16*'MC_INDUSTRIAL - USA'!I53/'MC_INDUSTRIAL - USA'!H53</f>
        <v>49.599683241312285</v>
      </c>
      <c r="N16" s="128">
        <f>M16*'MC_INDUSTRIAL - USA'!J53/'MC_INDUSTRIAL - USA'!I53</f>
        <v>47.808316929586375</v>
      </c>
      <c r="O16" s="128">
        <f>N16*'MC_INDUSTRIAL - USA'!K53/'MC_INDUSTRIAL - USA'!J53</f>
        <v>47.854535903398272</v>
      </c>
      <c r="P16" s="10" t="s">
        <v>451</v>
      </c>
      <c r="Q16">
        <v>325194</v>
      </c>
      <c r="R16">
        <v>325199</v>
      </c>
    </row>
    <row r="17" spans="1:20">
      <c r="A17" s="10" t="s">
        <v>447</v>
      </c>
      <c r="B17" s="10" t="s">
        <v>453</v>
      </c>
      <c r="C17" s="10">
        <v>18</v>
      </c>
      <c r="D17" s="10"/>
      <c r="E17" s="128">
        <f>SUMIF('MECS feedstock'!A23:A104,Q17,'MECS feedstock'!F23:F104)+SUMIF('MECS feedstock'!A23:A104,R17,'MECS feedstock'!F23:F104)+SUMIF('MECS feedstock'!A23:A104,S17,'MECS feedstock'!F23:F104)</f>
        <v>40</v>
      </c>
      <c r="F17" s="128">
        <f>(E17/$E$34)*'overall industrial feedstock H2'!$D$3</f>
        <v>34.641428459825931</v>
      </c>
      <c r="G17" s="128">
        <f>F17*'MC_INDUSTRIAL - USA'!C21/'MC_INDUSTRIAL - USA'!B21</f>
        <v>32.909591597132064</v>
      </c>
      <c r="H17" s="128">
        <f>G17*'MC_INDUSTRIAL - USA'!D21/'MC_INDUSTRIAL - USA'!C21</f>
        <v>30.754764331405521</v>
      </c>
      <c r="I17" s="128">
        <f>H17*'MC_INDUSTRIAL - USA'!E21/'MC_INDUSTRIAL - USA'!D21</f>
        <v>24.779731688197156</v>
      </c>
      <c r="J17" s="128">
        <f>I17*'MC_INDUSTRIAL - USA'!F21/'MC_INDUSTRIAL - USA'!E21</f>
        <v>24.228514989235904</v>
      </c>
      <c r="K17" s="128">
        <f>J17*'MC_INDUSTRIAL - USA'!G21/'MC_INDUSTRIAL - USA'!F21</f>
        <v>31.35007211134241</v>
      </c>
      <c r="L17" s="128">
        <f>K17*'MC_INDUSTRIAL - USA'!H21/'MC_INDUSTRIAL - USA'!G21</f>
        <v>39.687008105790071</v>
      </c>
      <c r="M17" s="128">
        <f>L17*'MC_INDUSTRIAL - USA'!I21/'MC_INDUSTRIAL - USA'!H21</f>
        <v>42.256015689777811</v>
      </c>
      <c r="N17" s="128">
        <f>M17*'MC_INDUSTRIAL - USA'!J21/'MC_INDUSTRIAL - USA'!I21</f>
        <v>39.079537592563767</v>
      </c>
      <c r="O17" s="128">
        <f>N17*'MC_INDUSTRIAL - USA'!K21/'MC_INDUSTRIAL - USA'!J21</f>
        <v>35.571328685370595</v>
      </c>
      <c r="P17" s="10" t="s">
        <v>453</v>
      </c>
      <c r="Q17">
        <v>325211</v>
      </c>
      <c r="R17">
        <v>325212</v>
      </c>
      <c r="S17">
        <v>325220</v>
      </c>
    </row>
    <row r="18" spans="1:20">
      <c r="A18" s="10" t="s">
        <v>448</v>
      </c>
      <c r="B18" s="10" t="s">
        <v>452</v>
      </c>
      <c r="C18" s="10">
        <v>19</v>
      </c>
      <c r="D18" s="10"/>
      <c r="E18" s="128">
        <f>SUMIF('MECS feedstock'!A23:A104,Q18,'MECS feedstock'!F23:F104)+SUMIF('MECS feedstock'!A23:A104,R18,'MECS feedstock'!F23:F104)+'NH3 sidebar'!F4</f>
        <v>437.64060723683519</v>
      </c>
      <c r="F18" s="128">
        <f>(E18/$E$34)*'overall industrial feedstock H2'!$D$3</f>
        <v>379.01239466774007</v>
      </c>
      <c r="G18" s="128">
        <f>F18*'MC_INDUSTRIAL - USA'!C22/'MC_INDUSTRIAL - USA'!B22</f>
        <v>393.6921053008291</v>
      </c>
      <c r="H18" s="128">
        <f>G18*'MC_INDUSTRIAL - USA'!D22/'MC_INDUSTRIAL - USA'!C22</f>
        <v>396.25366554552915</v>
      </c>
      <c r="I18" s="128">
        <f>H18*'MC_INDUSTRIAL - USA'!E22/'MC_INDUSTRIAL - USA'!D22</f>
        <v>360.71201715031543</v>
      </c>
      <c r="J18" s="128">
        <f>I18*'MC_INDUSTRIAL - USA'!F22/'MC_INDUSTRIAL - USA'!E22</f>
        <v>355.66278782182007</v>
      </c>
      <c r="K18" s="128">
        <f>J18*'MC_INDUSTRIAL - USA'!G22/'MC_INDUSTRIAL - USA'!F22</f>
        <v>398.23936734291112</v>
      </c>
      <c r="L18" s="128">
        <f>K18*'MC_INDUSTRIAL - USA'!H22/'MC_INDUSTRIAL - USA'!G22</f>
        <v>439.79979561923921</v>
      </c>
      <c r="M18" s="128">
        <f>L18*'MC_INDUSTRIAL - USA'!I22/'MC_INDUSTRIAL - USA'!H22</f>
        <v>467.92080102865248</v>
      </c>
      <c r="N18" s="128">
        <f>M18*'MC_INDUSTRIAL - USA'!J22/'MC_INDUSTRIAL - USA'!I22</f>
        <v>499.29863324610631</v>
      </c>
      <c r="O18" s="128">
        <f>N18*'MC_INDUSTRIAL - USA'!K22/'MC_INDUSTRIAL - USA'!J22</f>
        <v>520.07879812349643</v>
      </c>
      <c r="P18" s="10" t="s">
        <v>452</v>
      </c>
      <c r="Q18">
        <v>325311</v>
      </c>
      <c r="R18">
        <v>325312</v>
      </c>
    </row>
    <row r="19" spans="1:20">
      <c r="A19" s="123">
        <v>10</v>
      </c>
      <c r="B19" t="s">
        <v>307</v>
      </c>
      <c r="C19" s="10">
        <v>28</v>
      </c>
      <c r="E19" s="63">
        <f>SUMIF('MECS feedstock'!A16:A97,Q19,'MECS feedstock'!F16:F97)+SUMIF('MECS feedstock'!A16:A97,R19,'MECS feedstock'!F16:F97)+SUMIF('MECS feedstock'!A16:A97,S19,'MECS feedstock'!F16:F97)+SUMIF('MECS feedstock'!A16:A97,T19,'MECS feedstock'!F16:F97)</f>
        <v>1</v>
      </c>
      <c r="F19" s="130">
        <f>(E19/$E$34)*'overall industrial feedstock H2'!$D$3</f>
        <v>0.86603571149564829</v>
      </c>
      <c r="G19" s="131">
        <f>F19*'MC_INDUSTRIAL - USA'!C31/'MC_INDUSTRIAL - USA'!B31</f>
        <v>0.85721789334223819</v>
      </c>
      <c r="H19" s="131">
        <f>G19*'MC_INDUSTRIAL - USA'!D31/'MC_INDUSTRIAL - USA'!C31</f>
        <v>0.80836998007969585</v>
      </c>
      <c r="I19" s="131">
        <f>H19*'MC_INDUSTRIAL - USA'!E31/'MC_INDUSTRIAL - USA'!D31</f>
        <v>0.80868490215660338</v>
      </c>
      <c r="J19" s="131">
        <f>I19*'MC_INDUSTRIAL - USA'!F31/'MC_INDUSTRIAL - USA'!E31</f>
        <v>0.81103072171614554</v>
      </c>
      <c r="K19" s="131">
        <f>J19*'MC_INDUSTRIAL - USA'!G31/'MC_INDUSTRIAL - USA'!F31</f>
        <v>0.77912876541199616</v>
      </c>
      <c r="L19" s="131">
        <f>K19*'MC_INDUSTRIAL - USA'!H31/'MC_INDUSTRIAL - USA'!G31</f>
        <v>0.75809267050141216</v>
      </c>
      <c r="M19" s="131">
        <f>L19*'MC_INDUSTRIAL - USA'!I31/'MC_INDUSTRIAL - USA'!H31</f>
        <v>0.7504799541623014</v>
      </c>
      <c r="N19" s="131">
        <f>M19*'MC_INDUSTRIAL - USA'!J31/'MC_INDUSTRIAL - USA'!I31</f>
        <v>0.74531243279366788</v>
      </c>
      <c r="O19" s="131">
        <f>N19*'MC_INDUSTRIAL - USA'!K31/'MC_INDUSTRIAL - USA'!J31</f>
        <v>0.74286828756344681</v>
      </c>
      <c r="P19" t="s">
        <v>307</v>
      </c>
      <c r="Q19">
        <v>327211</v>
      </c>
      <c r="R19">
        <v>327212</v>
      </c>
      <c r="S19">
        <v>327213</v>
      </c>
      <c r="T19">
        <v>327215</v>
      </c>
    </row>
    <row r="20" spans="1:20">
      <c r="A20" s="123">
        <v>11</v>
      </c>
      <c r="B20" t="s">
        <v>308</v>
      </c>
      <c r="C20" s="10">
        <v>30</v>
      </c>
      <c r="D20">
        <v>31</v>
      </c>
      <c r="E20" s="63">
        <f>SUMIF('MECS feedstock'!A16:A97,Q20,'MECS feedstock'!F16:F97)+SUMIF('MECS feedstock'!A16:A97,R20,'MECS feedstock'!F16:F97)+SUMIF('MECS feedstock'!A16:A97,S20,'MECS feedstock'!F16:F97)</f>
        <v>0</v>
      </c>
      <c r="F20" s="130">
        <f>(E20/$E$34)*'overall industrial feedstock H2'!$D$3</f>
        <v>0</v>
      </c>
      <c r="G20" s="131">
        <f>F20*SUM('MC_INDUSTRIAL - USA'!C33:C34)/SUM('MC_INDUSTRIAL - USA'!B33:B34)</f>
        <v>0</v>
      </c>
      <c r="H20" s="131">
        <f>G20*SUM('MC_INDUSTRIAL - USA'!D33:D34)/SUM('MC_INDUSTRIAL - USA'!C33:C34)</f>
        <v>0</v>
      </c>
      <c r="I20" s="131">
        <f>H20*SUM('MC_INDUSTRIAL - USA'!E33:E34)/SUM('MC_INDUSTRIAL - USA'!D33:D34)</f>
        <v>0</v>
      </c>
      <c r="J20" s="131">
        <f>I20*SUM('MC_INDUSTRIAL - USA'!F33:F34)/SUM('MC_INDUSTRIAL - USA'!E33:E34)</f>
        <v>0</v>
      </c>
      <c r="K20" s="131">
        <f>J20*SUM('MC_INDUSTRIAL - USA'!G33:G34)/SUM('MC_INDUSTRIAL - USA'!F33:F34)</f>
        <v>0</v>
      </c>
      <c r="L20" s="131">
        <f>K20*SUM('MC_INDUSTRIAL - USA'!H33:H34)/SUM('MC_INDUSTRIAL - USA'!G33:G34)</f>
        <v>0</v>
      </c>
      <c r="M20" s="131">
        <f>L20*SUM('MC_INDUSTRIAL - USA'!I33:I34)/SUM('MC_INDUSTRIAL - USA'!H33:H34)</f>
        <v>0</v>
      </c>
      <c r="N20" s="131">
        <f>M20*SUM('MC_INDUSTRIAL - USA'!J33:J34)/SUM('MC_INDUSTRIAL - USA'!I33:I34)</f>
        <v>0</v>
      </c>
      <c r="O20" s="131">
        <f>N20*SUM('MC_INDUSTRIAL - USA'!K33:K34)/SUM('MC_INDUSTRIAL - USA'!J33:J34)</f>
        <v>0</v>
      </c>
      <c r="P20" t="s">
        <v>308</v>
      </c>
      <c r="Q20">
        <v>327310</v>
      </c>
      <c r="R20">
        <v>327410</v>
      </c>
      <c r="S20">
        <v>327420</v>
      </c>
    </row>
    <row r="21" spans="1:20">
      <c r="A21" s="123">
        <v>12</v>
      </c>
      <c r="B21" t="s">
        <v>309</v>
      </c>
      <c r="C21" s="10">
        <v>33</v>
      </c>
      <c r="E21" s="63">
        <v>0</v>
      </c>
      <c r="F21" s="130">
        <f>(E21/$E$34)*'overall industrial feedstock H2'!$D$3</f>
        <v>0</v>
      </c>
      <c r="G21" s="131">
        <f>F21*'MC_INDUSTRIAL - USA'!C36/'MC_INDUSTRIAL - USA'!B36</f>
        <v>0</v>
      </c>
      <c r="H21" s="131">
        <f>G21*'MC_INDUSTRIAL - USA'!D36/'MC_INDUSTRIAL - USA'!C36</f>
        <v>0</v>
      </c>
      <c r="I21" s="131">
        <f>H21*'MC_INDUSTRIAL - USA'!E36/'MC_INDUSTRIAL - USA'!D36</f>
        <v>0</v>
      </c>
      <c r="J21" s="131">
        <f>I21*'MC_INDUSTRIAL - USA'!F36/'MC_INDUSTRIAL - USA'!E36</f>
        <v>0</v>
      </c>
      <c r="K21" s="131">
        <f>J21*'MC_INDUSTRIAL - USA'!G36/'MC_INDUSTRIAL - USA'!F36</f>
        <v>0</v>
      </c>
      <c r="L21" s="131">
        <f>K21*'MC_INDUSTRIAL - USA'!H36/'MC_INDUSTRIAL - USA'!G36</f>
        <v>0</v>
      </c>
      <c r="M21" s="131">
        <f>L21*'MC_INDUSTRIAL - USA'!I36/'MC_INDUSTRIAL - USA'!H36</f>
        <v>0</v>
      </c>
      <c r="N21" s="131">
        <f>M21*'MC_INDUSTRIAL - USA'!J36/'MC_INDUSTRIAL - USA'!I36</f>
        <v>0</v>
      </c>
      <c r="O21" s="131">
        <f>N21*'MC_INDUSTRIAL - USA'!K36/'MC_INDUSTRIAL - USA'!J36</f>
        <v>0</v>
      </c>
      <c r="P21" t="s">
        <v>309</v>
      </c>
    </row>
    <row r="22" spans="1:20">
      <c r="A22" s="123">
        <v>13</v>
      </c>
      <c r="B22" t="s">
        <v>310</v>
      </c>
      <c r="C22" s="10">
        <v>34</v>
      </c>
      <c r="E22" s="63">
        <f>SUMIF('MECS feedstock'!A14:A95,Q22,'MECS feedstock'!F14:F95)</f>
        <v>0</v>
      </c>
      <c r="F22" s="130">
        <f>(E22/$E$34)*'overall industrial feedstock H2'!$D$3</f>
        <v>0</v>
      </c>
      <c r="G22" s="131">
        <f>F22*'MC_INDUSTRIAL - USA'!C37/'MC_INDUSTRIAL - USA'!B37</f>
        <v>0</v>
      </c>
      <c r="H22" s="131">
        <f>G22*'MC_INDUSTRIAL - USA'!D37/'MC_INDUSTRIAL - USA'!C37</f>
        <v>0</v>
      </c>
      <c r="I22" s="131">
        <f>H22*'MC_INDUSTRIAL - USA'!E37/'MC_INDUSTRIAL - USA'!D37</f>
        <v>0</v>
      </c>
      <c r="J22" s="131">
        <f>I22*'MC_INDUSTRIAL - USA'!F37/'MC_INDUSTRIAL - USA'!E37</f>
        <v>0</v>
      </c>
      <c r="K22" s="131">
        <f>J22*'MC_INDUSTRIAL - USA'!G37/'MC_INDUSTRIAL - USA'!F37</f>
        <v>0</v>
      </c>
      <c r="L22" s="131">
        <f>K22*'MC_INDUSTRIAL - USA'!H37/'MC_INDUSTRIAL - USA'!G37</f>
        <v>0</v>
      </c>
      <c r="M22" s="131">
        <f>L22*'MC_INDUSTRIAL - USA'!I37/'MC_INDUSTRIAL - USA'!H37</f>
        <v>0</v>
      </c>
      <c r="N22" s="131">
        <f>M22*'MC_INDUSTRIAL - USA'!J37/'MC_INDUSTRIAL - USA'!I37</f>
        <v>0</v>
      </c>
      <c r="O22" s="131">
        <f>N22*'MC_INDUSTRIAL - USA'!K37/'MC_INDUSTRIAL - USA'!J37</f>
        <v>0</v>
      </c>
      <c r="P22" t="s">
        <v>310</v>
      </c>
      <c r="Q22">
        <v>3313</v>
      </c>
    </row>
    <row r="23" spans="1:20">
      <c r="A23" s="123">
        <v>14</v>
      </c>
      <c r="B23" t="s">
        <v>311</v>
      </c>
      <c r="C23" s="10">
        <v>36</v>
      </c>
      <c r="E23" s="63">
        <f>SUMIF('MECS feedstock'!A15:A96,Q23,'MECS feedstock'!F15:F96)</f>
        <v>0</v>
      </c>
      <c r="F23" s="130">
        <f>(E23/$E$34)*'overall industrial feedstock H2'!$D$3</f>
        <v>0</v>
      </c>
      <c r="G23" s="131">
        <f>F23*'MC_INDUSTRIAL - USA'!C39/'MC_INDUSTRIAL - USA'!B39</f>
        <v>0</v>
      </c>
      <c r="H23" s="131">
        <f>G23*'MC_INDUSTRIAL - USA'!D39/'MC_INDUSTRIAL - USA'!C39</f>
        <v>0</v>
      </c>
      <c r="I23" s="131">
        <f>H23*'MC_INDUSTRIAL - USA'!E39/'MC_INDUSTRIAL - USA'!D39</f>
        <v>0</v>
      </c>
      <c r="J23" s="131">
        <f>I23*'MC_INDUSTRIAL - USA'!F39/'MC_INDUSTRIAL - USA'!E39</f>
        <v>0</v>
      </c>
      <c r="K23" s="131">
        <f>J23*'MC_INDUSTRIAL - USA'!G39/'MC_INDUSTRIAL - USA'!F39</f>
        <v>0</v>
      </c>
      <c r="L23" s="131">
        <f>K23*'MC_INDUSTRIAL - USA'!H39/'MC_INDUSTRIAL - USA'!G39</f>
        <v>0</v>
      </c>
      <c r="M23" s="131">
        <f>L23*'MC_INDUSTRIAL - USA'!I39/'MC_INDUSTRIAL - USA'!H39</f>
        <v>0</v>
      </c>
      <c r="N23" s="131">
        <f>M23*'MC_INDUSTRIAL - USA'!J39/'MC_INDUSTRIAL - USA'!I39</f>
        <v>0</v>
      </c>
      <c r="O23" s="131">
        <f>N23*'MC_INDUSTRIAL - USA'!K39/'MC_INDUSTRIAL - USA'!J39</f>
        <v>0</v>
      </c>
      <c r="P23" t="s">
        <v>311</v>
      </c>
      <c r="Q23">
        <v>332</v>
      </c>
    </row>
    <row r="24" spans="1:20">
      <c r="A24" s="123">
        <v>15</v>
      </c>
      <c r="B24" t="s">
        <v>312</v>
      </c>
      <c r="C24" s="10">
        <v>37</v>
      </c>
      <c r="E24" s="63">
        <f>SUMIF('MECS feedstock'!A16:A97,Q24,'MECS feedstock'!F16:F97)</f>
        <v>2</v>
      </c>
      <c r="F24" s="130">
        <f>(E24/$E$34)*'overall industrial feedstock H2'!$D$3</f>
        <v>1.7320714229912966</v>
      </c>
      <c r="G24" s="131">
        <f>F24*'MC_INDUSTRIAL - USA'!C40/'MC_INDUSTRIAL - USA'!B40</f>
        <v>1.7073620797404212</v>
      </c>
      <c r="H24" s="131">
        <f>G24*'MC_INDUSTRIAL - USA'!D40/'MC_INDUSTRIAL - USA'!C40</f>
        <v>1.5104017731347101</v>
      </c>
      <c r="I24" s="131">
        <f>H24*'MC_INDUSTRIAL - USA'!E40/'MC_INDUSTRIAL - USA'!D40</f>
        <v>1.6601344391763995</v>
      </c>
      <c r="J24" s="131">
        <f>I24*'MC_INDUSTRIAL - USA'!F40/'MC_INDUSTRIAL - USA'!E40</f>
        <v>1.6774369811430958</v>
      </c>
      <c r="K24" s="131">
        <f>J24*'MC_INDUSTRIAL - USA'!G40/'MC_INDUSTRIAL - USA'!F40</f>
        <v>1.6703873281108592</v>
      </c>
      <c r="L24" s="131">
        <f>K24*'MC_INDUSTRIAL - USA'!H40/'MC_INDUSTRIAL - USA'!G40</f>
        <v>1.6664044915898659</v>
      </c>
      <c r="M24" s="131">
        <f>L24*'MC_INDUSTRIAL - USA'!I40/'MC_INDUSTRIAL - USA'!H40</f>
        <v>1.7039897962060104</v>
      </c>
      <c r="N24" s="131">
        <f>M24*'MC_INDUSTRIAL - USA'!J40/'MC_INDUSTRIAL - USA'!I40</f>
        <v>1.7517343443227229</v>
      </c>
      <c r="O24" s="131">
        <f>N24*'MC_INDUSTRIAL - USA'!K40/'MC_INDUSTRIAL - USA'!J40</f>
        <v>1.794680730947984</v>
      </c>
      <c r="P24" t="s">
        <v>312</v>
      </c>
      <c r="Q24">
        <v>333</v>
      </c>
    </row>
    <row r="25" spans="1:20">
      <c r="A25" s="123">
        <v>16</v>
      </c>
      <c r="B25" t="s">
        <v>313</v>
      </c>
      <c r="C25" s="10">
        <v>38</v>
      </c>
      <c r="E25" s="63">
        <f>SUMIF('MECS feedstock'!A17:A98,Q25,'MECS feedstock'!F17:F98)</f>
        <v>0</v>
      </c>
      <c r="F25" s="130">
        <f>(E25/$E$34)*'overall industrial feedstock H2'!$D$3</f>
        <v>0</v>
      </c>
      <c r="G25" s="131">
        <f>F25*'MC_INDUSTRIAL - USA'!C41/'MC_INDUSTRIAL - USA'!B41</f>
        <v>0</v>
      </c>
      <c r="H25" s="131">
        <f>G25*'MC_INDUSTRIAL - USA'!D41/'MC_INDUSTRIAL - USA'!C41</f>
        <v>0</v>
      </c>
      <c r="I25" s="131">
        <f>H25*'MC_INDUSTRIAL - USA'!E41/'MC_INDUSTRIAL - USA'!D41</f>
        <v>0</v>
      </c>
      <c r="J25" s="131">
        <f>I25*'MC_INDUSTRIAL - USA'!F41/'MC_INDUSTRIAL - USA'!E41</f>
        <v>0</v>
      </c>
      <c r="K25" s="131">
        <f>J25*'MC_INDUSTRIAL - USA'!G41/'MC_INDUSTRIAL - USA'!F41</f>
        <v>0</v>
      </c>
      <c r="L25" s="131">
        <f>K25*'MC_INDUSTRIAL - USA'!H41/'MC_INDUSTRIAL - USA'!G41</f>
        <v>0</v>
      </c>
      <c r="M25" s="131">
        <f>L25*'MC_INDUSTRIAL - USA'!I41/'MC_INDUSTRIAL - USA'!H41</f>
        <v>0</v>
      </c>
      <c r="N25" s="131">
        <f>M25*'MC_INDUSTRIAL - USA'!J41/'MC_INDUSTRIAL - USA'!I41</f>
        <v>0</v>
      </c>
      <c r="O25" s="131">
        <f>N25*'MC_INDUSTRIAL - USA'!K41/'MC_INDUSTRIAL - USA'!J41</f>
        <v>0</v>
      </c>
      <c r="P25" t="s">
        <v>313</v>
      </c>
      <c r="Q25">
        <v>334</v>
      </c>
    </row>
    <row r="26" spans="1:20">
      <c r="A26" s="123">
        <v>17</v>
      </c>
      <c r="B26" t="s">
        <v>314</v>
      </c>
      <c r="C26" s="10">
        <v>39</v>
      </c>
      <c r="E26" s="63">
        <f>SUMIF('MECS feedstock'!A18:A99,Q26,'MECS feedstock'!F18:F99)</f>
        <v>2</v>
      </c>
      <c r="F26" s="130">
        <f>(E26/$E$34)*'overall industrial feedstock H2'!$D$3</f>
        <v>1.7320714229912966</v>
      </c>
      <c r="G26" s="131">
        <f>F26*'MC_INDUSTRIAL - USA'!C42/'MC_INDUSTRIAL - USA'!B42</f>
        <v>1.7168715862980104</v>
      </c>
      <c r="H26" s="131">
        <f>G26*'MC_INDUSTRIAL - USA'!D42/'MC_INDUSTRIAL - USA'!C42</f>
        <v>1.4758158965611323</v>
      </c>
      <c r="I26" s="131">
        <f>H26*'MC_INDUSTRIAL - USA'!E42/'MC_INDUSTRIAL - USA'!D42</f>
        <v>1.6354533307712005</v>
      </c>
      <c r="J26" s="131">
        <f>I26*'MC_INDUSTRIAL - USA'!F42/'MC_INDUSTRIAL - USA'!E42</f>
        <v>1.8467080574242067</v>
      </c>
      <c r="K26" s="131">
        <f>J26*'MC_INDUSTRIAL - USA'!G42/'MC_INDUSTRIAL - USA'!F42</f>
        <v>1.9728609279701019</v>
      </c>
      <c r="L26" s="131">
        <f>K26*'MC_INDUSTRIAL - USA'!H42/'MC_INDUSTRIAL - USA'!G42</f>
        <v>2.1112753239818196</v>
      </c>
      <c r="M26" s="131">
        <f>L26*'MC_INDUSTRIAL - USA'!I42/'MC_INDUSTRIAL - USA'!H42</f>
        <v>2.1232114387120067</v>
      </c>
      <c r="N26" s="131">
        <f>M26*'MC_INDUSTRIAL - USA'!J42/'MC_INDUSTRIAL - USA'!I42</f>
        <v>2.1429337941270461</v>
      </c>
      <c r="O26" s="131">
        <f>N26*'MC_INDUSTRIAL - USA'!K42/'MC_INDUSTRIAL - USA'!J42</f>
        <v>2.149532735765237</v>
      </c>
      <c r="P26" t="s">
        <v>314</v>
      </c>
      <c r="Q26">
        <v>336</v>
      </c>
    </row>
    <row r="27" spans="1:20">
      <c r="A27" s="123">
        <v>18</v>
      </c>
      <c r="B27" t="s">
        <v>315</v>
      </c>
      <c r="C27" s="10">
        <v>40</v>
      </c>
      <c r="E27" s="63">
        <f>SUMIF('MECS feedstock'!A19:A100,Q27,'MECS feedstock'!F19:F100)</f>
        <v>0</v>
      </c>
      <c r="F27" s="130">
        <f>(E27/$E$34)*'overall industrial feedstock H2'!$D$3</f>
        <v>0</v>
      </c>
      <c r="G27" s="131">
        <f>F27*'MC_INDUSTRIAL - USA'!C43/'MC_INDUSTRIAL - USA'!B43</f>
        <v>0</v>
      </c>
      <c r="H27" s="131">
        <f>G27*'MC_INDUSTRIAL - USA'!D43/'MC_INDUSTRIAL - USA'!C43</f>
        <v>0</v>
      </c>
      <c r="I27" s="131">
        <f>H27*'MC_INDUSTRIAL - USA'!E43/'MC_INDUSTRIAL - USA'!D43</f>
        <v>0</v>
      </c>
      <c r="J27" s="131">
        <f>I27*'MC_INDUSTRIAL - USA'!F43/'MC_INDUSTRIAL - USA'!E43</f>
        <v>0</v>
      </c>
      <c r="K27" s="131">
        <f>J27*'MC_INDUSTRIAL - USA'!G43/'MC_INDUSTRIAL - USA'!F43</f>
        <v>0</v>
      </c>
      <c r="L27" s="131">
        <f>K27*'MC_INDUSTRIAL - USA'!H43/'MC_INDUSTRIAL - USA'!G43</f>
        <v>0</v>
      </c>
      <c r="M27" s="131">
        <f>L27*'MC_INDUSTRIAL - USA'!I43/'MC_INDUSTRIAL - USA'!H43</f>
        <v>0</v>
      </c>
      <c r="N27" s="131">
        <f>M27*'MC_INDUSTRIAL - USA'!J43/'MC_INDUSTRIAL - USA'!I43</f>
        <v>0</v>
      </c>
      <c r="O27" s="131">
        <f>N27*'MC_INDUSTRIAL - USA'!K43/'MC_INDUSTRIAL - USA'!J43</f>
        <v>0</v>
      </c>
      <c r="P27" t="s">
        <v>315</v>
      </c>
      <c r="Q27">
        <v>335</v>
      </c>
    </row>
    <row r="28" spans="1:20">
      <c r="A28" s="123">
        <v>19</v>
      </c>
      <c r="B28" t="s">
        <v>316</v>
      </c>
      <c r="C28" s="10">
        <v>8</v>
      </c>
      <c r="E28" s="63">
        <f>SUMIF('MECS feedstock'!A20:A101,Q28,'MECS feedstock'!F20:F101)</f>
        <v>0</v>
      </c>
      <c r="F28" s="130">
        <f>(E28/$E$34)*'overall industrial feedstock H2'!$D$3</f>
        <v>0</v>
      </c>
      <c r="G28" s="131">
        <f>F28*'MC_INDUSTRIAL - USA'!C11/'MC_INDUSTRIAL - USA'!B11</f>
        <v>0</v>
      </c>
      <c r="H28" s="131">
        <f>G28*'MC_INDUSTRIAL - USA'!D11/'MC_INDUSTRIAL - USA'!C11</f>
        <v>0</v>
      </c>
      <c r="I28" s="131">
        <f>H28*'MC_INDUSTRIAL - USA'!E11/'MC_INDUSTRIAL - USA'!D11</f>
        <v>0</v>
      </c>
      <c r="J28" s="131">
        <f>I28*'MC_INDUSTRIAL - USA'!F11/'MC_INDUSTRIAL - USA'!E11</f>
        <v>0</v>
      </c>
      <c r="K28" s="131">
        <f>J28*'MC_INDUSTRIAL - USA'!G11/'MC_INDUSTRIAL - USA'!F11</f>
        <v>0</v>
      </c>
      <c r="L28" s="131">
        <f>K28*'MC_INDUSTRIAL - USA'!H11/'MC_INDUSTRIAL - USA'!G11</f>
        <v>0</v>
      </c>
      <c r="M28" s="131">
        <f>L28*'MC_INDUSTRIAL - USA'!I11/'MC_INDUSTRIAL - USA'!H11</f>
        <v>0</v>
      </c>
      <c r="N28" s="131">
        <f>M28*'MC_INDUSTRIAL - USA'!J11/'MC_INDUSTRIAL - USA'!I11</f>
        <v>0</v>
      </c>
      <c r="O28" s="131">
        <f>N28*'MC_INDUSTRIAL - USA'!K11/'MC_INDUSTRIAL - USA'!J11</f>
        <v>0</v>
      </c>
      <c r="P28" t="s">
        <v>316</v>
      </c>
      <c r="Q28">
        <v>321</v>
      </c>
    </row>
    <row r="29" spans="1:20">
      <c r="A29" s="123">
        <v>20</v>
      </c>
      <c r="B29" t="s">
        <v>317</v>
      </c>
      <c r="C29" s="10">
        <v>27</v>
      </c>
      <c r="E29" s="63">
        <f>SUMIF('MECS feedstock'!A21:A102,Q29,'MECS feedstock'!F21:F102)</f>
        <v>0</v>
      </c>
      <c r="F29" s="130">
        <f>(E29/$E$34)*'overall industrial feedstock H2'!$D$3</f>
        <v>0</v>
      </c>
      <c r="G29" s="131">
        <f>F29*'MC_INDUSTRIAL - USA'!C30/'MC_INDUSTRIAL - USA'!B30</f>
        <v>0</v>
      </c>
      <c r="H29" s="131">
        <f>G29*'MC_INDUSTRIAL - USA'!D30/'MC_INDUSTRIAL - USA'!C30</f>
        <v>0</v>
      </c>
      <c r="I29" s="131">
        <f>H29*'MC_INDUSTRIAL - USA'!E30/'MC_INDUSTRIAL - USA'!D30</f>
        <v>0</v>
      </c>
      <c r="J29" s="131">
        <f>I29*'MC_INDUSTRIAL - USA'!F30/'MC_INDUSTRIAL - USA'!E30</f>
        <v>0</v>
      </c>
      <c r="K29" s="131">
        <f>J29*'MC_INDUSTRIAL - USA'!G30/'MC_INDUSTRIAL - USA'!F30</f>
        <v>0</v>
      </c>
      <c r="L29" s="131">
        <f>K29*'MC_INDUSTRIAL - USA'!H30/'MC_INDUSTRIAL - USA'!G30</f>
        <v>0</v>
      </c>
      <c r="M29" s="131">
        <f>L29*'MC_INDUSTRIAL - USA'!I30/'MC_INDUSTRIAL - USA'!H30</f>
        <v>0</v>
      </c>
      <c r="N29" s="131">
        <f>M29*'MC_INDUSTRIAL - USA'!J30/'MC_INDUSTRIAL - USA'!I30</f>
        <v>0</v>
      </c>
      <c r="O29" s="131">
        <f>N29*'MC_INDUSTRIAL - USA'!K30/'MC_INDUSTRIAL - USA'!J30</f>
        <v>0</v>
      </c>
      <c r="P29" t="s">
        <v>317</v>
      </c>
      <c r="Q29">
        <v>326</v>
      </c>
    </row>
    <row r="30" spans="1:20">
      <c r="A30" s="123">
        <v>21</v>
      </c>
      <c r="B30" t="s">
        <v>318</v>
      </c>
      <c r="C30" s="10">
        <v>20</v>
      </c>
      <c r="E30" s="63">
        <f>SUMIF('MECS feedstock'!A22:A103,Q30,'MECS feedstock'!F22:F103)</f>
        <v>1</v>
      </c>
      <c r="F30" s="130">
        <f>(E30/$E$34)*'overall industrial feedstock H2'!$D$3</f>
        <v>0.86603571149564829</v>
      </c>
      <c r="G30" s="131">
        <f>F30*'MC_INDUSTRIAL - USA'!C27/'MC_INDUSTRIAL - USA'!B27</f>
        <v>0.8187443020351004</v>
      </c>
      <c r="H30" s="131">
        <f>G30*'MC_INDUSTRIAL - USA'!D27/'MC_INDUSTRIAL - USA'!C27</f>
        <v>0.76730782879713422</v>
      </c>
      <c r="I30" s="131">
        <f>H30*'MC_INDUSTRIAL - USA'!E27/'MC_INDUSTRIAL - USA'!D27</f>
        <v>0.76028948217400505</v>
      </c>
      <c r="J30" s="131">
        <f>I30*'MC_INDUSTRIAL - USA'!F27/'MC_INDUSTRIAL - USA'!E27</f>
        <v>0.78172134602315768</v>
      </c>
      <c r="K30" s="131">
        <f>J30*'MC_INDUSTRIAL - USA'!G27/'MC_INDUSTRIAL - USA'!F27</f>
        <v>0.77172552472391298</v>
      </c>
      <c r="L30" s="131">
        <f>K30*'MC_INDUSTRIAL - USA'!H27/'MC_INDUSTRIAL - USA'!G27</f>
        <v>0.76570877623900002</v>
      </c>
      <c r="M30" s="131">
        <f>L30*'MC_INDUSTRIAL - USA'!I27/'MC_INDUSTRIAL - USA'!H27</f>
        <v>0.77406918146606329</v>
      </c>
      <c r="N30" s="131">
        <f>M30*'MC_INDUSTRIAL - USA'!J27/'MC_INDUSTRIAL - USA'!I27</f>
        <v>0.78075385045511025</v>
      </c>
      <c r="O30" s="131">
        <f>N30*'MC_INDUSTRIAL - USA'!K27/'MC_INDUSTRIAL - USA'!J27</f>
        <v>0.78357437794365359</v>
      </c>
      <c r="P30" t="s">
        <v>318</v>
      </c>
      <c r="Q30">
        <v>3254</v>
      </c>
    </row>
    <row r="31" spans="1:20">
      <c r="A31" s="123">
        <v>22</v>
      </c>
      <c r="B31" t="s">
        <v>319</v>
      </c>
      <c r="C31" s="10">
        <v>32</v>
      </c>
      <c r="E31" s="63">
        <f>SUMIF('MECS feedstock'!A23:A104,Q31,'MECS feedstock'!F23:F104)+SUMIF('MECS feedstock'!A23:A104,R31,'MECS feedstock'!F23:F104)</f>
        <v>0</v>
      </c>
      <c r="F31" s="130">
        <f>(E31/$E$34)*'overall industrial feedstock H2'!$D$3</f>
        <v>0</v>
      </c>
      <c r="G31" s="131">
        <f>F31*'MC_INDUSTRIAL - USA'!C35/'MC_INDUSTRIAL - USA'!B35</f>
        <v>0</v>
      </c>
      <c r="H31" s="131">
        <f>G31*'MC_INDUSTRIAL - USA'!D35/'MC_INDUSTRIAL - USA'!C35</f>
        <v>0</v>
      </c>
      <c r="I31" s="131">
        <f>H31*'MC_INDUSTRIAL - USA'!E35/'MC_INDUSTRIAL - USA'!D35</f>
        <v>0</v>
      </c>
      <c r="J31" s="131">
        <f>I31*'MC_INDUSTRIAL - USA'!F35/'MC_INDUSTRIAL - USA'!E35</f>
        <v>0</v>
      </c>
      <c r="K31" s="131">
        <f>J31*'MC_INDUSTRIAL - USA'!G35/'MC_INDUSTRIAL - USA'!F35</f>
        <v>0</v>
      </c>
      <c r="L31" s="131">
        <f>K31*'MC_INDUSTRIAL - USA'!H35/'MC_INDUSTRIAL - USA'!G35</f>
        <v>0</v>
      </c>
      <c r="M31" s="131">
        <f>L31*'MC_INDUSTRIAL - USA'!I35/'MC_INDUSTRIAL - USA'!H35</f>
        <v>0</v>
      </c>
      <c r="N31" s="131">
        <f>M31*'MC_INDUSTRIAL - USA'!J35/'MC_INDUSTRIAL - USA'!I35</f>
        <v>0</v>
      </c>
      <c r="O31" s="131">
        <f>N31*'MC_INDUSTRIAL - USA'!K35/'MC_INDUSTRIAL - USA'!J35</f>
        <v>0</v>
      </c>
      <c r="P31" t="s">
        <v>319</v>
      </c>
      <c r="Q31">
        <v>327420</v>
      </c>
      <c r="R31">
        <v>327993</v>
      </c>
    </row>
    <row r="32" spans="1:20">
      <c r="A32" s="123">
        <v>23</v>
      </c>
      <c r="B32" t="s">
        <v>320</v>
      </c>
      <c r="C32" s="10">
        <v>35</v>
      </c>
      <c r="E32" s="63">
        <f>SUMIF('MECS feedstock'!A24:A105,Q32,'MECS feedstock'!F24:F105)</f>
        <v>1</v>
      </c>
      <c r="F32" s="130">
        <f>(E32/$E$34)*'overall industrial feedstock H2'!$D$3</f>
        <v>0.86603571149564829</v>
      </c>
      <c r="G32" s="131">
        <f>F32*'MC_INDUSTRIAL - USA'!C38/'MC_INDUSTRIAL - USA'!B38</f>
        <v>0.84615654790625927</v>
      </c>
      <c r="H32" s="131">
        <f>G32*'MC_INDUSTRIAL - USA'!D38/'MC_INDUSTRIAL - USA'!C38</f>
        <v>0.74885221505116706</v>
      </c>
      <c r="I32" s="131">
        <f>H32*'MC_INDUSTRIAL - USA'!E38/'MC_INDUSTRIAL - USA'!D38</f>
        <v>0.77433213439133475</v>
      </c>
      <c r="J32" s="131">
        <f>I32*'MC_INDUSTRIAL - USA'!F38/'MC_INDUSTRIAL - USA'!E38</f>
        <v>0.81381223372159572</v>
      </c>
      <c r="K32" s="131">
        <f>J32*'MC_INDUSTRIAL - USA'!G38/'MC_INDUSTRIAL - USA'!F38</f>
        <v>0.79180930779446523</v>
      </c>
      <c r="L32" s="131">
        <f>K32*'MC_INDUSTRIAL - USA'!H38/'MC_INDUSTRIAL - USA'!G38</f>
        <v>0.7940145173881874</v>
      </c>
      <c r="M32" s="131">
        <f>L32*'MC_INDUSTRIAL - USA'!I38/'MC_INDUSTRIAL - USA'!H38</f>
        <v>0.8032331401392</v>
      </c>
      <c r="N32" s="131">
        <f>M32*'MC_INDUSTRIAL - USA'!J38/'MC_INDUSTRIAL - USA'!I38</f>
        <v>0.80445474842674414</v>
      </c>
      <c r="O32" s="131">
        <f>N32*'MC_INDUSTRIAL - USA'!K38/'MC_INDUSTRIAL - USA'!J38</f>
        <v>0.81226554027530329</v>
      </c>
      <c r="P32" t="s">
        <v>320</v>
      </c>
      <c r="Q32">
        <v>3314</v>
      </c>
    </row>
    <row r="33" spans="1:17">
      <c r="A33" s="123">
        <v>24</v>
      </c>
      <c r="B33" t="s">
        <v>321</v>
      </c>
      <c r="C33" s="10">
        <v>41</v>
      </c>
      <c r="E33" s="63">
        <f>SUMIF('MECS feedstock'!A25:A106,Q33,'MECS feedstock'!F25:F106)</f>
        <v>0</v>
      </c>
      <c r="F33" s="130">
        <f>(E33/$E$34)*'overall industrial feedstock H2'!$D$3</f>
        <v>0</v>
      </c>
      <c r="G33" s="131">
        <f>F33*'MC_INDUSTRIAL - USA'!C44/'MC_INDUSTRIAL - USA'!B44</f>
        <v>0</v>
      </c>
      <c r="H33" s="131">
        <f>G33*'MC_INDUSTRIAL - USA'!D44/'MC_INDUSTRIAL - USA'!C44</f>
        <v>0</v>
      </c>
      <c r="I33" s="131">
        <f>H33*'MC_INDUSTRIAL - USA'!E44/'MC_INDUSTRIAL - USA'!D44</f>
        <v>0</v>
      </c>
      <c r="J33" s="131">
        <f>I33*'MC_INDUSTRIAL - USA'!F44/'MC_INDUSTRIAL - USA'!E44</f>
        <v>0</v>
      </c>
      <c r="K33" s="131">
        <f>J33*'MC_INDUSTRIAL - USA'!G44/'MC_INDUSTRIAL - USA'!F44</f>
        <v>0</v>
      </c>
      <c r="L33" s="131">
        <f>K33*'MC_INDUSTRIAL - USA'!H44/'MC_INDUSTRIAL - USA'!G44</f>
        <v>0</v>
      </c>
      <c r="M33" s="131">
        <f>L33*'MC_INDUSTRIAL - USA'!I44/'MC_INDUSTRIAL - USA'!H44</f>
        <v>0</v>
      </c>
      <c r="N33" s="131">
        <f>M33*'MC_INDUSTRIAL - USA'!J44/'MC_INDUSTRIAL - USA'!I44</f>
        <v>0</v>
      </c>
      <c r="O33" s="131">
        <f>N33*'MC_INDUSTRIAL - USA'!K44/'MC_INDUSTRIAL - USA'!J44</f>
        <v>0</v>
      </c>
      <c r="P33" t="s">
        <v>321</v>
      </c>
      <c r="Q33">
        <v>339</v>
      </c>
    </row>
    <row r="34" spans="1:17">
      <c r="B34" s="132" t="s">
        <v>376</v>
      </c>
      <c r="C34" s="132"/>
      <c r="D34" s="132"/>
      <c r="E34" s="133">
        <f>SUM(E4:E33)-SUM(E13:E18)</f>
        <v>726.64060723683519</v>
      </c>
      <c r="F34" s="129"/>
    </row>
    <row r="35" spans="1:17">
      <c r="B35" s="134" t="s">
        <v>377</v>
      </c>
      <c r="C35" s="134"/>
      <c r="D35" s="134"/>
      <c r="E35" s="134"/>
      <c r="F35" s="135">
        <f>SUM(F4:F33)-SUM(F13:F18)</f>
        <v>629.29671528998256</v>
      </c>
      <c r="G35" s="135">
        <f t="shared" ref="G35:K35" si="5">SUM(G4:G33)-SUM(G13:G18)</f>
        <v>644.24641331659541</v>
      </c>
      <c r="H35" s="135">
        <f t="shared" si="5"/>
        <v>645.26066865022028</v>
      </c>
      <c r="I35" s="135">
        <f t="shared" si="5"/>
        <v>597.99461808062063</v>
      </c>
      <c r="J35" s="135">
        <f t="shared" si="5"/>
        <v>610.00424615492602</v>
      </c>
      <c r="K35" s="135">
        <f t="shared" si="5"/>
        <v>669.6537812614506</v>
      </c>
      <c r="L35" s="135">
        <f t="shared" ref="L35:O35" si="6">SUM(L4:L33)-SUM(L13:L18)</f>
        <v>710.26407824004923</v>
      </c>
      <c r="M35" s="135">
        <f t="shared" si="6"/>
        <v>739.40414715561133</v>
      </c>
      <c r="N35" s="135">
        <f t="shared" si="6"/>
        <v>770.75329207863547</v>
      </c>
      <c r="O35" s="135">
        <f t="shared" si="6"/>
        <v>786.18918760064173</v>
      </c>
    </row>
  </sheetData>
  <phoneticPr fontId="36"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51743-5B11-4ADF-B991-FC4E5E2FA901}">
  <dimension ref="A1:Z35"/>
  <sheetViews>
    <sheetView tabSelected="1" workbookViewId="0">
      <selection activeCell="D11" sqref="D11"/>
    </sheetView>
  </sheetViews>
  <sheetFormatPr defaultRowHeight="14.5"/>
  <cols>
    <col min="1" max="1" width="18.453125" bestFit="1" customWidth="1"/>
    <col min="2" max="2" width="16.26953125" customWidth="1"/>
    <col min="3" max="3" width="36.453125" bestFit="1" customWidth="1"/>
    <col min="4" max="4" width="14.453125" customWidth="1"/>
    <col min="5" max="5" width="16.6328125" bestFit="1" customWidth="1"/>
    <col min="18" max="18" width="76.453125" bestFit="1" customWidth="1"/>
    <col min="19" max="19" width="13.90625" bestFit="1" customWidth="1"/>
    <col min="20" max="20" width="15.54296875" bestFit="1" customWidth="1"/>
  </cols>
  <sheetData>
    <row r="1" spans="1:26">
      <c r="A1" t="s">
        <v>511</v>
      </c>
      <c r="B1" s="136" t="s">
        <v>512</v>
      </c>
      <c r="C1" s="136" t="s">
        <v>513</v>
      </c>
      <c r="D1" t="s">
        <v>487</v>
      </c>
      <c r="E1" t="s">
        <v>487</v>
      </c>
      <c r="F1" s="129" t="s">
        <v>380</v>
      </c>
      <c r="G1" s="129" t="s">
        <v>380</v>
      </c>
      <c r="H1" s="129" t="s">
        <v>380</v>
      </c>
      <c r="I1" s="129" t="s">
        <v>380</v>
      </c>
      <c r="J1" s="129" t="s">
        <v>380</v>
      </c>
      <c r="K1" s="129" t="s">
        <v>380</v>
      </c>
      <c r="L1" s="129" t="s">
        <v>380</v>
      </c>
      <c r="M1" s="129" t="s">
        <v>380</v>
      </c>
      <c r="N1" s="129" t="s">
        <v>380</v>
      </c>
      <c r="O1" s="129" t="s">
        <v>380</v>
      </c>
      <c r="S1" s="137"/>
      <c r="T1" s="137"/>
      <c r="U1" s="137"/>
      <c r="V1" s="137"/>
      <c r="W1" s="137"/>
      <c r="X1" s="137"/>
      <c r="Y1" s="137"/>
      <c r="Z1" s="137"/>
    </row>
    <row r="2" spans="1:26">
      <c r="A2" s="92">
        <f>'overall industrial feedstock H2'!G5/'overall industrial feedstock H2'!G6</f>
        <v>0.05</v>
      </c>
      <c r="B2" s="139">
        <v>9</v>
      </c>
      <c r="C2" s="140">
        <v>16</v>
      </c>
      <c r="D2" t="s">
        <v>488</v>
      </c>
      <c r="E2" t="s">
        <v>489</v>
      </c>
      <c r="F2" s="129" t="s">
        <v>461</v>
      </c>
      <c r="G2" s="129" t="s">
        <v>461</v>
      </c>
      <c r="H2" s="129" t="s">
        <v>461</v>
      </c>
      <c r="I2" s="129" t="s">
        <v>461</v>
      </c>
      <c r="J2" s="129" t="s">
        <v>461</v>
      </c>
      <c r="K2" s="129" t="s">
        <v>461</v>
      </c>
      <c r="L2" s="129" t="s">
        <v>461</v>
      </c>
      <c r="M2" s="129" t="s">
        <v>461</v>
      </c>
      <c r="N2" s="129" t="s">
        <v>461</v>
      </c>
      <c r="O2" s="129" t="s">
        <v>461</v>
      </c>
      <c r="S2" s="137"/>
      <c r="T2" s="137"/>
      <c r="U2" s="137"/>
      <c r="V2" s="137"/>
      <c r="W2" s="137"/>
      <c r="X2" s="137"/>
      <c r="Y2" s="137"/>
      <c r="Z2" s="137"/>
    </row>
    <row r="3" spans="1:26">
      <c r="B3" t="s">
        <v>463</v>
      </c>
      <c r="C3" t="s">
        <v>297</v>
      </c>
      <c r="F3" s="129">
        <v>2018</v>
      </c>
      <c r="G3">
        <v>2019</v>
      </c>
      <c r="H3">
        <v>2020</v>
      </c>
      <c r="I3">
        <v>2021</v>
      </c>
      <c r="J3">
        <v>2022</v>
      </c>
      <c r="K3">
        <v>2023</v>
      </c>
      <c r="L3">
        <v>2024</v>
      </c>
      <c r="M3">
        <v>2025</v>
      </c>
      <c r="N3">
        <v>2026</v>
      </c>
      <c r="O3">
        <v>2027</v>
      </c>
    </row>
    <row r="4" spans="1:26">
      <c r="B4" s="123">
        <v>1</v>
      </c>
      <c r="C4" t="s">
        <v>300</v>
      </c>
      <c r="D4" s="63">
        <v>42</v>
      </c>
      <c r="F4" s="141" cm="1">
        <f t="array" ref="F4">$A$2*'allocate to industries feed US'!F4*VLOOKUP($B$2&amp;$D4,CHOOSE({1,2},'MC_INDUSTRIAL - CD&amp;Rs'!$B11:$B1000&amp;'MC_INDUSTRIAL - CD&amp;Rs'!$C11:$C1000,'MC_INDUSTRIAL - CD&amp;Rs'!D11:D1000),2,0)/VLOOKUP($C$2&amp;$D4,CHOOSE({1,2},'MC_INDUSTRIAL - CD&amp;Rs'!$B11:$B1000&amp;'MC_INDUSTRIAL - CD&amp;Rs'!$C11:$C1000,'MC_INDUSTRIAL - CD&amp;Rs'!D11:D1000),2,0)</f>
        <v>0</v>
      </c>
      <c r="G4" s="141" cm="1">
        <f t="array" ref="G4">'allocate to industries feed US'!G4*VLOOKUP($B$2&amp;$D4,CHOOSE({1,2},'MC_INDUSTRIAL - CD&amp;Rs'!$B11:$B1000&amp;'MC_INDUSTRIAL - CD&amp;Rs'!$C11:$C1000,'MC_INDUSTRIAL - CD&amp;Rs'!E11:E1000),2,0)/VLOOKUP($C$2&amp;$D4,CHOOSE({1,2},'MC_INDUSTRIAL - CD&amp;Rs'!$B11:$B1000&amp;'MC_INDUSTRIAL - CD&amp;Rs'!$C11:$C1000,'MC_INDUSTRIAL - CD&amp;Rs'!E11:E1000),2,0)</f>
        <v>0</v>
      </c>
      <c r="H4" s="141" cm="1">
        <f t="array" ref="H4">'allocate to industries feed US'!H4*VLOOKUP($B$2&amp;$D4,CHOOSE({1,2},'MC_INDUSTRIAL - CD&amp;Rs'!$B11:$B1000&amp;'MC_INDUSTRIAL - CD&amp;Rs'!$C11:$C1000,'MC_INDUSTRIAL - CD&amp;Rs'!F11:F1000),2,0)/VLOOKUP($C$2&amp;$D4,CHOOSE({1,2},'MC_INDUSTRIAL - CD&amp;Rs'!$B11:$B1000&amp;'MC_INDUSTRIAL - CD&amp;Rs'!$C11:$C1000,'MC_INDUSTRIAL - CD&amp;Rs'!F11:F1000),2,0)</f>
        <v>0</v>
      </c>
      <c r="I4" s="141" cm="1">
        <f t="array" ref="I4">'allocate to industries feed US'!I4*VLOOKUP($B$2&amp;$D4,CHOOSE({1,2},'MC_INDUSTRIAL - CD&amp;Rs'!$B11:$B1000&amp;'MC_INDUSTRIAL - CD&amp;Rs'!$C11:$C1000,'MC_INDUSTRIAL - CD&amp;Rs'!G11:G1000),2,0)/VLOOKUP($C$2&amp;$D4,CHOOSE({1,2},'MC_INDUSTRIAL - CD&amp;Rs'!$B11:$B1000&amp;'MC_INDUSTRIAL - CD&amp;Rs'!$C11:$C1000,'MC_INDUSTRIAL - CD&amp;Rs'!G11:G1000),2,0)</f>
        <v>0</v>
      </c>
      <c r="J4" s="141" cm="1">
        <f t="array" ref="J4">'allocate to industries feed US'!J4*VLOOKUP($B$2&amp;$D4,CHOOSE({1,2},'MC_INDUSTRIAL - CD&amp;Rs'!$B11:$B1000&amp;'MC_INDUSTRIAL - CD&amp;Rs'!$C11:$C1000,'MC_INDUSTRIAL - CD&amp;Rs'!H11:H1000),2,0)/VLOOKUP($C$2&amp;$D4,CHOOSE({1,2},'MC_INDUSTRIAL - CD&amp;Rs'!$B11:$B1000&amp;'MC_INDUSTRIAL - CD&amp;Rs'!$C11:$C1000,'MC_INDUSTRIAL - CD&amp;Rs'!H11:H1000),2,0)</f>
        <v>0</v>
      </c>
      <c r="K4" s="141" cm="1">
        <f t="array" ref="K4">'allocate to industries feed US'!K4*VLOOKUP($B$2&amp;$D4,CHOOSE({1,2},'MC_INDUSTRIAL - CD&amp;Rs'!$B11:$B1000&amp;'MC_INDUSTRIAL - CD&amp;Rs'!$C11:$C1000,'MC_INDUSTRIAL - CD&amp;Rs'!I11:I1000),2,0)/VLOOKUP($C$2&amp;$D4,CHOOSE({1,2},'MC_INDUSTRIAL - CD&amp;Rs'!$B11:$B1000&amp;'MC_INDUSTRIAL - CD&amp;Rs'!$C11:$C1000,'MC_INDUSTRIAL - CD&amp;Rs'!I11:I1000),2,0)</f>
        <v>0</v>
      </c>
      <c r="L4" s="141" cm="1">
        <f t="array" ref="L4">'allocate to industries feed US'!L4*VLOOKUP($B$2&amp;$D4,CHOOSE({1,2},'MC_INDUSTRIAL - CD&amp;Rs'!$B11:$B1000&amp;'MC_INDUSTRIAL - CD&amp;Rs'!$C11:$C1000,'MC_INDUSTRIAL - CD&amp;Rs'!J11:J1000),2,0)/VLOOKUP($C$2&amp;$D4,CHOOSE({1,2},'MC_INDUSTRIAL - CD&amp;Rs'!$B11:$B1000&amp;'MC_INDUSTRIAL - CD&amp;Rs'!$C11:$C1000,'MC_INDUSTRIAL - CD&amp;Rs'!J11:J1000),2,0)</f>
        <v>0</v>
      </c>
      <c r="M4" s="141" cm="1">
        <f t="array" ref="M4">'allocate to industries feed US'!M4*VLOOKUP($B$2&amp;$D4,CHOOSE({1,2},'MC_INDUSTRIAL - CD&amp;Rs'!$B11:$B1000&amp;'MC_INDUSTRIAL - CD&amp;Rs'!$C11:$C1000,'MC_INDUSTRIAL - CD&amp;Rs'!K11:K1000),2,0)/VLOOKUP($C$2&amp;$D4,CHOOSE({1,2},'MC_INDUSTRIAL - CD&amp;Rs'!$B11:$B1000&amp;'MC_INDUSTRIAL - CD&amp;Rs'!$C11:$C1000,'MC_INDUSTRIAL - CD&amp;Rs'!K11:K1000),2,0)</f>
        <v>0</v>
      </c>
      <c r="N4" s="141" cm="1">
        <f t="array" ref="N4">'allocate to industries feed US'!N4*VLOOKUP($B$2&amp;$D4,CHOOSE({1,2},'MC_INDUSTRIAL - CD&amp;Rs'!$B11:$B1000&amp;'MC_INDUSTRIAL - CD&amp;Rs'!$C11:$C1000,'MC_INDUSTRIAL - CD&amp;Rs'!L11:L1000),2,0)/VLOOKUP($C$2&amp;$D4,CHOOSE({1,2},'MC_INDUSTRIAL - CD&amp;Rs'!$B11:$B1000&amp;'MC_INDUSTRIAL - CD&amp;Rs'!$C11:$C1000,'MC_INDUSTRIAL - CD&amp;Rs'!L11:L1000),2,0)</f>
        <v>0</v>
      </c>
      <c r="O4" s="141" cm="1">
        <f t="array" ref="O4">'allocate to industries feed US'!O4*VLOOKUP($B$2&amp;$D4,CHOOSE({1,2},'MC_INDUSTRIAL - CD&amp;Rs'!$B11:$B1000&amp;'MC_INDUSTRIAL - CD&amp;Rs'!$C11:$C1000,'MC_INDUSTRIAL - CD&amp;Rs'!M11:M1000),2,0)/VLOOKUP($C$2&amp;$D4,CHOOSE({1,2},'MC_INDUSTRIAL - CD&amp;Rs'!$B11:$B1000&amp;'MC_INDUSTRIAL - CD&amp;Rs'!$C11:$C1000,'MC_INDUSTRIAL - CD&amp;Rs'!M11:M1000),2,0)</f>
        <v>0</v>
      </c>
    </row>
    <row r="5" spans="1:26">
      <c r="B5" s="123">
        <v>2</v>
      </c>
      <c r="C5" t="s">
        <v>301</v>
      </c>
      <c r="D5" s="63">
        <v>43</v>
      </c>
      <c r="E5">
        <v>44</v>
      </c>
      <c r="F5" s="141" cm="1">
        <f t="array" ref="F5">$A$2*'allocate to industries feed US'!F5*VLOOKUP($B$2&amp;$D5,CHOOSE({1,2},'MC_INDUSTRIAL - CD&amp;Rs'!$B12:$B1001&amp;'MC_INDUSTRIAL - CD&amp;Rs'!$C12:$C1001,'MC_INDUSTRIAL - CD&amp;Rs'!D12:D1001),2,0)/VLOOKUP($C$2&amp;$D5,CHOOSE({1,2},'MC_INDUSTRIAL - CD&amp;Rs'!$B12:$B1001&amp;'MC_INDUSTRIAL - CD&amp;Rs'!$C12:$C1001,'MC_INDUSTRIAL - CD&amp;Rs'!D12:D1001),2,0)</f>
        <v>0</v>
      </c>
      <c r="G5" s="141" cm="1">
        <f t="array" ref="G5">'allocate to industries feed US'!G5*VLOOKUP($B$2&amp;$D5,CHOOSE({1,2},'MC_INDUSTRIAL - CD&amp;Rs'!$B12:$B1001&amp;'MC_INDUSTRIAL - CD&amp;Rs'!$C12:$C1001,'MC_INDUSTRIAL - CD&amp;Rs'!E12:E1001),2,0)/VLOOKUP($C$2&amp;$D5,CHOOSE({1,2},'MC_INDUSTRIAL - CD&amp;Rs'!$B12:$B1001&amp;'MC_INDUSTRIAL - CD&amp;Rs'!$C12:$C1001,'MC_INDUSTRIAL - CD&amp;Rs'!E12:E1001),2,0)</f>
        <v>0</v>
      </c>
      <c r="H5" s="141" cm="1">
        <f t="array" ref="H5">'allocate to industries feed US'!H5*VLOOKUP($B$2&amp;$D5,CHOOSE({1,2},'MC_INDUSTRIAL - CD&amp;Rs'!$B12:$B1001&amp;'MC_INDUSTRIAL - CD&amp;Rs'!$C12:$C1001,'MC_INDUSTRIAL - CD&amp;Rs'!F12:F1001),2,0)/VLOOKUP($C$2&amp;$D5,CHOOSE({1,2},'MC_INDUSTRIAL - CD&amp;Rs'!$B12:$B1001&amp;'MC_INDUSTRIAL - CD&amp;Rs'!$C12:$C1001,'MC_INDUSTRIAL - CD&amp;Rs'!F12:F1001),2,0)</f>
        <v>0</v>
      </c>
      <c r="I5" s="141" cm="1">
        <f t="array" ref="I5">'allocate to industries feed US'!I5*VLOOKUP($B$2&amp;$D5,CHOOSE({1,2},'MC_INDUSTRIAL - CD&amp;Rs'!$B12:$B1001&amp;'MC_INDUSTRIAL - CD&amp;Rs'!$C12:$C1001,'MC_INDUSTRIAL - CD&amp;Rs'!G12:G1001),2,0)/VLOOKUP($C$2&amp;$D5,CHOOSE({1,2},'MC_INDUSTRIAL - CD&amp;Rs'!$B12:$B1001&amp;'MC_INDUSTRIAL - CD&amp;Rs'!$C12:$C1001,'MC_INDUSTRIAL - CD&amp;Rs'!G12:G1001),2,0)</f>
        <v>0</v>
      </c>
      <c r="J5" s="141" cm="1">
        <f t="array" ref="J5">'allocate to industries feed US'!J5*VLOOKUP($B$2&amp;$D5,CHOOSE({1,2},'MC_INDUSTRIAL - CD&amp;Rs'!$B12:$B1001&amp;'MC_INDUSTRIAL - CD&amp;Rs'!$C12:$C1001,'MC_INDUSTRIAL - CD&amp;Rs'!H12:H1001),2,0)/VLOOKUP($C$2&amp;$D5,CHOOSE({1,2},'MC_INDUSTRIAL - CD&amp;Rs'!$B12:$B1001&amp;'MC_INDUSTRIAL - CD&amp;Rs'!$C12:$C1001,'MC_INDUSTRIAL - CD&amp;Rs'!H12:H1001),2,0)</f>
        <v>0</v>
      </c>
      <c r="K5" s="141" cm="1">
        <f t="array" ref="K5">'allocate to industries feed US'!K5*VLOOKUP($B$2&amp;$D5,CHOOSE({1,2},'MC_INDUSTRIAL - CD&amp;Rs'!$B12:$B1001&amp;'MC_INDUSTRIAL - CD&amp;Rs'!$C12:$C1001,'MC_INDUSTRIAL - CD&amp;Rs'!I12:I1001),2,0)/VLOOKUP($C$2&amp;$D5,CHOOSE({1,2},'MC_INDUSTRIAL - CD&amp;Rs'!$B12:$B1001&amp;'MC_INDUSTRIAL - CD&amp;Rs'!$C12:$C1001,'MC_INDUSTRIAL - CD&amp;Rs'!I12:I1001),2,0)</f>
        <v>0</v>
      </c>
      <c r="L5" s="141" cm="1">
        <f t="array" ref="L5">'allocate to industries feed US'!L5*VLOOKUP($B$2&amp;$D5,CHOOSE({1,2},'MC_INDUSTRIAL - CD&amp;Rs'!$B12:$B1001&amp;'MC_INDUSTRIAL - CD&amp;Rs'!$C12:$C1001,'MC_INDUSTRIAL - CD&amp;Rs'!J12:J1001),2,0)/VLOOKUP($C$2&amp;$D5,CHOOSE({1,2},'MC_INDUSTRIAL - CD&amp;Rs'!$B12:$B1001&amp;'MC_INDUSTRIAL - CD&amp;Rs'!$C12:$C1001,'MC_INDUSTRIAL - CD&amp;Rs'!J12:J1001),2,0)</f>
        <v>0</v>
      </c>
      <c r="M5" s="141" cm="1">
        <f t="array" ref="M5">'allocate to industries feed US'!M5*VLOOKUP($B$2&amp;$D5,CHOOSE({1,2},'MC_INDUSTRIAL - CD&amp;Rs'!$B12:$B1001&amp;'MC_INDUSTRIAL - CD&amp;Rs'!$C12:$C1001,'MC_INDUSTRIAL - CD&amp;Rs'!K12:K1001),2,0)/VLOOKUP($C$2&amp;$D5,CHOOSE({1,2},'MC_INDUSTRIAL - CD&amp;Rs'!$B12:$B1001&amp;'MC_INDUSTRIAL - CD&amp;Rs'!$C12:$C1001,'MC_INDUSTRIAL - CD&amp;Rs'!K12:K1001),2,0)</f>
        <v>0</v>
      </c>
      <c r="N5" s="141" cm="1">
        <f t="array" ref="N5">'allocate to industries feed US'!N5*VLOOKUP($B$2&amp;$D5,CHOOSE({1,2},'MC_INDUSTRIAL - CD&amp;Rs'!$B12:$B1001&amp;'MC_INDUSTRIAL - CD&amp;Rs'!$C12:$C1001,'MC_INDUSTRIAL - CD&amp;Rs'!L12:L1001),2,0)/VLOOKUP($C$2&amp;$D5,CHOOSE({1,2},'MC_INDUSTRIAL - CD&amp;Rs'!$B12:$B1001&amp;'MC_INDUSTRIAL - CD&amp;Rs'!$C12:$C1001,'MC_INDUSTRIAL - CD&amp;Rs'!L12:L1001),2,0)</f>
        <v>0</v>
      </c>
      <c r="O5" s="141" cm="1">
        <f t="array" ref="O5">'allocate to industries feed US'!O5*VLOOKUP($B$2&amp;$D5,CHOOSE({1,2},'MC_INDUSTRIAL - CD&amp;Rs'!$B12:$B1001&amp;'MC_INDUSTRIAL - CD&amp;Rs'!$C12:$C1001,'MC_INDUSTRIAL - CD&amp;Rs'!M12:M1001),2,0)/VLOOKUP($C$2&amp;$D5,CHOOSE({1,2},'MC_INDUSTRIAL - CD&amp;Rs'!$B12:$B1001&amp;'MC_INDUSTRIAL - CD&amp;Rs'!$C12:$C1001,'MC_INDUSTRIAL - CD&amp;Rs'!M12:M1001),2,0)</f>
        <v>0</v>
      </c>
    </row>
    <row r="6" spans="1:26">
      <c r="B6" s="123">
        <v>3</v>
      </c>
      <c r="C6" t="s">
        <v>298</v>
      </c>
      <c r="D6" s="63">
        <v>45</v>
      </c>
      <c r="F6" s="141" cm="1">
        <f t="array" ref="F6">$A$2*'allocate to industries feed US'!F6*VLOOKUP($B$2&amp;$D6,CHOOSE({1,2},'MC_INDUSTRIAL - CD&amp;Rs'!$B13:$B1002&amp;'MC_INDUSTRIAL - CD&amp;Rs'!$C13:$C1002,'MC_INDUSTRIAL - CD&amp;Rs'!D13:D1002),2,0)/VLOOKUP($C$2&amp;$D6,CHOOSE({1,2},'MC_INDUSTRIAL - CD&amp;Rs'!$B13:$B1002&amp;'MC_INDUSTRIAL - CD&amp;Rs'!$C13:$C1002,'MC_INDUSTRIAL - CD&amp;Rs'!D13:D1002),2,0)</f>
        <v>0</v>
      </c>
      <c r="G6" s="141" cm="1">
        <f t="array" ref="G6">'allocate to industries feed US'!G6*VLOOKUP($B$2&amp;$D6,CHOOSE({1,2},'MC_INDUSTRIAL - CD&amp;Rs'!$B13:$B1002&amp;'MC_INDUSTRIAL - CD&amp;Rs'!$C13:$C1002,'MC_INDUSTRIAL - CD&amp;Rs'!E13:E1002),2,0)/VLOOKUP($C$2&amp;$D6,CHOOSE({1,2},'MC_INDUSTRIAL - CD&amp;Rs'!$B13:$B1002&amp;'MC_INDUSTRIAL - CD&amp;Rs'!$C13:$C1002,'MC_INDUSTRIAL - CD&amp;Rs'!E13:E1002),2,0)</f>
        <v>0</v>
      </c>
      <c r="H6" s="141" cm="1">
        <f t="array" ref="H6">'allocate to industries feed US'!H6*VLOOKUP($B$2&amp;$D6,CHOOSE({1,2},'MC_INDUSTRIAL - CD&amp;Rs'!$B13:$B1002&amp;'MC_INDUSTRIAL - CD&amp;Rs'!$C13:$C1002,'MC_INDUSTRIAL - CD&amp;Rs'!F13:F1002),2,0)/VLOOKUP($C$2&amp;$D6,CHOOSE({1,2},'MC_INDUSTRIAL - CD&amp;Rs'!$B13:$B1002&amp;'MC_INDUSTRIAL - CD&amp;Rs'!$C13:$C1002,'MC_INDUSTRIAL - CD&amp;Rs'!F13:F1002),2,0)</f>
        <v>0</v>
      </c>
      <c r="I6" s="141" cm="1">
        <f t="array" ref="I6">'allocate to industries feed US'!I6*VLOOKUP($B$2&amp;$D6,CHOOSE({1,2},'MC_INDUSTRIAL - CD&amp;Rs'!$B13:$B1002&amp;'MC_INDUSTRIAL - CD&amp;Rs'!$C13:$C1002,'MC_INDUSTRIAL - CD&amp;Rs'!G13:G1002),2,0)/VLOOKUP($C$2&amp;$D6,CHOOSE({1,2},'MC_INDUSTRIAL - CD&amp;Rs'!$B13:$B1002&amp;'MC_INDUSTRIAL - CD&amp;Rs'!$C13:$C1002,'MC_INDUSTRIAL - CD&amp;Rs'!G13:G1002),2,0)</f>
        <v>0</v>
      </c>
      <c r="J6" s="141" cm="1">
        <f t="array" ref="J6">'allocate to industries feed US'!J6*VLOOKUP($B$2&amp;$D6,CHOOSE({1,2},'MC_INDUSTRIAL - CD&amp;Rs'!$B13:$B1002&amp;'MC_INDUSTRIAL - CD&amp;Rs'!$C13:$C1002,'MC_INDUSTRIAL - CD&amp;Rs'!H13:H1002),2,0)/VLOOKUP($C$2&amp;$D6,CHOOSE({1,2},'MC_INDUSTRIAL - CD&amp;Rs'!$B13:$B1002&amp;'MC_INDUSTRIAL - CD&amp;Rs'!$C13:$C1002,'MC_INDUSTRIAL - CD&amp;Rs'!H13:H1002),2,0)</f>
        <v>0</v>
      </c>
      <c r="K6" s="141" cm="1">
        <f t="array" ref="K6">'allocate to industries feed US'!K6*VLOOKUP($B$2&amp;$D6,CHOOSE({1,2},'MC_INDUSTRIAL - CD&amp;Rs'!$B13:$B1002&amp;'MC_INDUSTRIAL - CD&amp;Rs'!$C13:$C1002,'MC_INDUSTRIAL - CD&amp;Rs'!I13:I1002),2,0)/VLOOKUP($C$2&amp;$D6,CHOOSE({1,2},'MC_INDUSTRIAL - CD&amp;Rs'!$B13:$B1002&amp;'MC_INDUSTRIAL - CD&amp;Rs'!$C13:$C1002,'MC_INDUSTRIAL - CD&amp;Rs'!I13:I1002),2,0)</f>
        <v>0</v>
      </c>
      <c r="L6" s="141" cm="1">
        <f t="array" ref="L6">'allocate to industries feed US'!L6*VLOOKUP($B$2&amp;$D6,CHOOSE({1,2},'MC_INDUSTRIAL - CD&amp;Rs'!$B13:$B1002&amp;'MC_INDUSTRIAL - CD&amp;Rs'!$C13:$C1002,'MC_INDUSTRIAL - CD&amp;Rs'!J13:J1002),2,0)/VLOOKUP($C$2&amp;$D6,CHOOSE({1,2},'MC_INDUSTRIAL - CD&amp;Rs'!$B13:$B1002&amp;'MC_INDUSTRIAL - CD&amp;Rs'!$C13:$C1002,'MC_INDUSTRIAL - CD&amp;Rs'!J13:J1002),2,0)</f>
        <v>0</v>
      </c>
      <c r="M6" s="141" cm="1">
        <f t="array" ref="M6">'allocate to industries feed US'!M6*VLOOKUP($B$2&amp;$D6,CHOOSE({1,2},'MC_INDUSTRIAL - CD&amp;Rs'!$B13:$B1002&amp;'MC_INDUSTRIAL - CD&amp;Rs'!$C13:$C1002,'MC_INDUSTRIAL - CD&amp;Rs'!K13:K1002),2,0)/VLOOKUP($C$2&amp;$D6,CHOOSE({1,2},'MC_INDUSTRIAL - CD&amp;Rs'!$B13:$B1002&amp;'MC_INDUSTRIAL - CD&amp;Rs'!$C13:$C1002,'MC_INDUSTRIAL - CD&amp;Rs'!K13:K1002),2,0)</f>
        <v>0</v>
      </c>
      <c r="N6" s="141" cm="1">
        <f t="array" ref="N6">'allocate to industries feed US'!N6*VLOOKUP($B$2&amp;$D6,CHOOSE({1,2},'MC_INDUSTRIAL - CD&amp;Rs'!$B13:$B1002&amp;'MC_INDUSTRIAL - CD&amp;Rs'!$C13:$C1002,'MC_INDUSTRIAL - CD&amp;Rs'!L13:L1002),2,0)/VLOOKUP($C$2&amp;$D6,CHOOSE({1,2},'MC_INDUSTRIAL - CD&amp;Rs'!$B13:$B1002&amp;'MC_INDUSTRIAL - CD&amp;Rs'!$C13:$C1002,'MC_INDUSTRIAL - CD&amp;Rs'!L13:L1002),2,0)</f>
        <v>0</v>
      </c>
      <c r="O6" s="141" cm="1">
        <f t="array" ref="O6">'allocate to industries feed US'!O6*VLOOKUP($B$2&amp;$D6,CHOOSE({1,2},'MC_INDUSTRIAL - CD&amp;Rs'!$B13:$B1002&amp;'MC_INDUSTRIAL - CD&amp;Rs'!$C13:$C1002,'MC_INDUSTRIAL - CD&amp;Rs'!M13:M1002),2,0)/VLOOKUP($C$2&amp;$D6,CHOOSE({1,2},'MC_INDUSTRIAL - CD&amp;Rs'!$B13:$B1002&amp;'MC_INDUSTRIAL - CD&amp;Rs'!$C13:$C1002,'MC_INDUSTRIAL - CD&amp;Rs'!M13:M1002),2,0)</f>
        <v>0</v>
      </c>
    </row>
    <row r="7" spans="1:26">
      <c r="B7" s="123">
        <v>4</v>
      </c>
      <c r="C7" t="s">
        <v>299</v>
      </c>
      <c r="D7" s="63">
        <v>46</v>
      </c>
      <c r="F7" s="141" cm="1">
        <f t="array" ref="F7">$A$2*'allocate to industries feed US'!F7*VLOOKUP($B$2&amp;$D7,CHOOSE({1,2},'MC_INDUSTRIAL - CD&amp;Rs'!$B14:$B1003&amp;'MC_INDUSTRIAL - CD&amp;Rs'!$C14:$C1003,'MC_INDUSTRIAL - CD&amp;Rs'!D14:D1003),2,0)/VLOOKUP($C$2&amp;$D7,CHOOSE({1,2},'MC_INDUSTRIAL - CD&amp;Rs'!$B14:$B1003&amp;'MC_INDUSTRIAL - CD&amp;Rs'!$C14:$C1003,'MC_INDUSTRIAL - CD&amp;Rs'!D14:D1003),2,0)</f>
        <v>0</v>
      </c>
      <c r="G7" s="141" cm="1">
        <f t="array" ref="G7">'allocate to industries feed US'!G7*VLOOKUP($B$2&amp;$D7,CHOOSE({1,2},'MC_INDUSTRIAL - CD&amp;Rs'!$B14:$B1003&amp;'MC_INDUSTRIAL - CD&amp;Rs'!$C14:$C1003,'MC_INDUSTRIAL - CD&amp;Rs'!E14:E1003),2,0)/VLOOKUP($C$2&amp;$D7,CHOOSE({1,2},'MC_INDUSTRIAL - CD&amp;Rs'!$B14:$B1003&amp;'MC_INDUSTRIAL - CD&amp;Rs'!$C14:$C1003,'MC_INDUSTRIAL - CD&amp;Rs'!E14:E1003),2,0)</f>
        <v>0</v>
      </c>
      <c r="H7" s="141" cm="1">
        <f t="array" ref="H7">'allocate to industries feed US'!H7*VLOOKUP($B$2&amp;$D7,CHOOSE({1,2},'MC_INDUSTRIAL - CD&amp;Rs'!$B14:$B1003&amp;'MC_INDUSTRIAL - CD&amp;Rs'!$C14:$C1003,'MC_INDUSTRIAL - CD&amp;Rs'!F14:F1003),2,0)/VLOOKUP($C$2&amp;$D7,CHOOSE({1,2},'MC_INDUSTRIAL - CD&amp;Rs'!$B14:$B1003&amp;'MC_INDUSTRIAL - CD&amp;Rs'!$C14:$C1003,'MC_INDUSTRIAL - CD&amp;Rs'!F14:F1003),2,0)</f>
        <v>0</v>
      </c>
      <c r="I7" s="141" cm="1">
        <f t="array" ref="I7">'allocate to industries feed US'!I7*VLOOKUP($B$2&amp;$D7,CHOOSE({1,2},'MC_INDUSTRIAL - CD&amp;Rs'!$B14:$B1003&amp;'MC_INDUSTRIAL - CD&amp;Rs'!$C14:$C1003,'MC_INDUSTRIAL - CD&amp;Rs'!G14:G1003),2,0)/VLOOKUP($C$2&amp;$D7,CHOOSE({1,2},'MC_INDUSTRIAL - CD&amp;Rs'!$B14:$B1003&amp;'MC_INDUSTRIAL - CD&amp;Rs'!$C14:$C1003,'MC_INDUSTRIAL - CD&amp;Rs'!G14:G1003),2,0)</f>
        <v>0</v>
      </c>
      <c r="J7" s="141" cm="1">
        <f t="array" ref="J7">'allocate to industries feed US'!J7*VLOOKUP($B$2&amp;$D7,CHOOSE({1,2},'MC_INDUSTRIAL - CD&amp;Rs'!$B14:$B1003&amp;'MC_INDUSTRIAL - CD&amp;Rs'!$C14:$C1003,'MC_INDUSTRIAL - CD&amp;Rs'!H14:H1003),2,0)/VLOOKUP($C$2&amp;$D7,CHOOSE({1,2},'MC_INDUSTRIAL - CD&amp;Rs'!$B14:$B1003&amp;'MC_INDUSTRIAL - CD&amp;Rs'!$C14:$C1003,'MC_INDUSTRIAL - CD&amp;Rs'!H14:H1003),2,0)</f>
        <v>0</v>
      </c>
      <c r="K7" s="141" cm="1">
        <f t="array" ref="K7">'allocate to industries feed US'!K7*VLOOKUP($B$2&amp;$D7,CHOOSE({1,2},'MC_INDUSTRIAL - CD&amp;Rs'!$B14:$B1003&amp;'MC_INDUSTRIAL - CD&amp;Rs'!$C14:$C1003,'MC_INDUSTRIAL - CD&amp;Rs'!I14:I1003),2,0)/VLOOKUP($C$2&amp;$D7,CHOOSE({1,2},'MC_INDUSTRIAL - CD&amp;Rs'!$B14:$B1003&amp;'MC_INDUSTRIAL - CD&amp;Rs'!$C14:$C1003,'MC_INDUSTRIAL - CD&amp;Rs'!I14:I1003),2,0)</f>
        <v>0</v>
      </c>
      <c r="L7" s="141" cm="1">
        <f t="array" ref="L7">'allocate to industries feed US'!L7*VLOOKUP($B$2&amp;$D7,CHOOSE({1,2},'MC_INDUSTRIAL - CD&amp;Rs'!$B14:$B1003&amp;'MC_INDUSTRIAL - CD&amp;Rs'!$C14:$C1003,'MC_INDUSTRIAL - CD&amp;Rs'!J14:J1003),2,0)/VLOOKUP($C$2&amp;$D7,CHOOSE({1,2},'MC_INDUSTRIAL - CD&amp;Rs'!$B14:$B1003&amp;'MC_INDUSTRIAL - CD&amp;Rs'!$C14:$C1003,'MC_INDUSTRIAL - CD&amp;Rs'!J14:J1003),2,0)</f>
        <v>0</v>
      </c>
      <c r="M7" s="141" cm="1">
        <f t="array" ref="M7">'allocate to industries feed US'!M7*VLOOKUP($B$2&amp;$D7,CHOOSE({1,2},'MC_INDUSTRIAL - CD&amp;Rs'!$B14:$B1003&amp;'MC_INDUSTRIAL - CD&amp;Rs'!$C14:$C1003,'MC_INDUSTRIAL - CD&amp;Rs'!K14:K1003),2,0)/VLOOKUP($C$2&amp;$D7,CHOOSE({1,2},'MC_INDUSTRIAL - CD&amp;Rs'!$B14:$B1003&amp;'MC_INDUSTRIAL - CD&amp;Rs'!$C14:$C1003,'MC_INDUSTRIAL - CD&amp;Rs'!K14:K1003),2,0)</f>
        <v>0</v>
      </c>
      <c r="N7" s="141" cm="1">
        <f t="array" ref="N7">'allocate to industries feed US'!N7*VLOOKUP($B$2&amp;$D7,CHOOSE({1,2},'MC_INDUSTRIAL - CD&amp;Rs'!$B14:$B1003&amp;'MC_INDUSTRIAL - CD&amp;Rs'!$C14:$C1003,'MC_INDUSTRIAL - CD&amp;Rs'!L14:L1003),2,0)/VLOOKUP($C$2&amp;$D7,CHOOSE({1,2},'MC_INDUSTRIAL - CD&amp;Rs'!$B14:$B1003&amp;'MC_INDUSTRIAL - CD&amp;Rs'!$C14:$C1003,'MC_INDUSTRIAL - CD&amp;Rs'!L14:L1003),2,0)</f>
        <v>0</v>
      </c>
      <c r="O7" s="141" cm="1">
        <f t="array" ref="O7">'allocate to industries feed US'!O7*VLOOKUP($B$2&amp;$D7,CHOOSE({1,2},'MC_INDUSTRIAL - CD&amp;Rs'!$B14:$B1003&amp;'MC_INDUSTRIAL - CD&amp;Rs'!$C14:$C1003,'MC_INDUSTRIAL - CD&amp;Rs'!M14:M1003),2,0)/VLOOKUP($C$2&amp;$D7,CHOOSE({1,2},'MC_INDUSTRIAL - CD&amp;Rs'!$B14:$B1003&amp;'MC_INDUSTRIAL - CD&amp;Rs'!$C14:$C1003,'MC_INDUSTRIAL - CD&amp;Rs'!M14:M1003),2,0)</f>
        <v>0</v>
      </c>
    </row>
    <row r="8" spans="1:26">
      <c r="B8" s="123">
        <v>5</v>
      </c>
      <c r="C8" t="s">
        <v>302</v>
      </c>
      <c r="D8" s="63">
        <v>47</v>
      </c>
      <c r="F8" s="141" cm="1">
        <f t="array" ref="F8">$A$2*'allocate to industries feed US'!F8*VLOOKUP($B$2&amp;$D8,CHOOSE({1,2},'MC_INDUSTRIAL - CD&amp;Rs'!$B15:$B1004&amp;'MC_INDUSTRIAL - CD&amp;Rs'!$C15:$C1004,'MC_INDUSTRIAL - CD&amp;Rs'!D15:D1004),2,0)/VLOOKUP($C$2&amp;$D8,CHOOSE({1,2},'MC_INDUSTRIAL - CD&amp;Rs'!$B15:$B1004&amp;'MC_INDUSTRIAL - CD&amp;Rs'!$C15:$C1004,'MC_INDUSTRIAL - CD&amp;Rs'!D15:D1004),2,0)</f>
        <v>0</v>
      </c>
      <c r="G8" s="141" cm="1">
        <f t="array" ref="G8">'allocate to industries feed US'!G8*VLOOKUP($B$2&amp;$D8,CHOOSE({1,2},'MC_INDUSTRIAL - CD&amp;Rs'!$B15:$B1004&amp;'MC_INDUSTRIAL - CD&amp;Rs'!$C15:$C1004,'MC_INDUSTRIAL - CD&amp;Rs'!E15:E1004),2,0)/VLOOKUP($C$2&amp;$D8,CHOOSE({1,2},'MC_INDUSTRIAL - CD&amp;Rs'!$B15:$B1004&amp;'MC_INDUSTRIAL - CD&amp;Rs'!$C15:$C1004,'MC_INDUSTRIAL - CD&amp;Rs'!E15:E1004),2,0)</f>
        <v>0</v>
      </c>
      <c r="H8" s="141" cm="1">
        <f t="array" ref="H8">'allocate to industries feed US'!H8*VLOOKUP($B$2&amp;$D8,CHOOSE({1,2},'MC_INDUSTRIAL - CD&amp;Rs'!$B15:$B1004&amp;'MC_INDUSTRIAL - CD&amp;Rs'!$C15:$C1004,'MC_INDUSTRIAL - CD&amp;Rs'!F15:F1004),2,0)/VLOOKUP($C$2&amp;$D8,CHOOSE({1,2},'MC_INDUSTRIAL - CD&amp;Rs'!$B15:$B1004&amp;'MC_INDUSTRIAL - CD&amp;Rs'!$C15:$C1004,'MC_INDUSTRIAL - CD&amp;Rs'!F15:F1004),2,0)</f>
        <v>0</v>
      </c>
      <c r="I8" s="141" cm="1">
        <f t="array" ref="I8">'allocate to industries feed US'!I8*VLOOKUP($B$2&amp;$D8,CHOOSE({1,2},'MC_INDUSTRIAL - CD&amp;Rs'!$B15:$B1004&amp;'MC_INDUSTRIAL - CD&amp;Rs'!$C15:$C1004,'MC_INDUSTRIAL - CD&amp;Rs'!G15:G1004),2,0)/VLOOKUP($C$2&amp;$D8,CHOOSE({1,2},'MC_INDUSTRIAL - CD&amp;Rs'!$B15:$B1004&amp;'MC_INDUSTRIAL - CD&amp;Rs'!$C15:$C1004,'MC_INDUSTRIAL - CD&amp;Rs'!G15:G1004),2,0)</f>
        <v>0</v>
      </c>
      <c r="J8" s="141" cm="1">
        <f t="array" ref="J8">'allocate to industries feed US'!J8*VLOOKUP($B$2&amp;$D8,CHOOSE({1,2},'MC_INDUSTRIAL - CD&amp;Rs'!$B15:$B1004&amp;'MC_INDUSTRIAL - CD&amp;Rs'!$C15:$C1004,'MC_INDUSTRIAL - CD&amp;Rs'!H15:H1004),2,0)/VLOOKUP($C$2&amp;$D8,CHOOSE({1,2},'MC_INDUSTRIAL - CD&amp;Rs'!$B15:$B1004&amp;'MC_INDUSTRIAL - CD&amp;Rs'!$C15:$C1004,'MC_INDUSTRIAL - CD&amp;Rs'!H15:H1004),2,0)</f>
        <v>0</v>
      </c>
      <c r="K8" s="141" cm="1">
        <f t="array" ref="K8">'allocate to industries feed US'!K8*VLOOKUP($B$2&amp;$D8,CHOOSE({1,2},'MC_INDUSTRIAL - CD&amp;Rs'!$B15:$B1004&amp;'MC_INDUSTRIAL - CD&amp;Rs'!$C15:$C1004,'MC_INDUSTRIAL - CD&amp;Rs'!I15:I1004),2,0)/VLOOKUP($C$2&amp;$D8,CHOOSE({1,2},'MC_INDUSTRIAL - CD&amp;Rs'!$B15:$B1004&amp;'MC_INDUSTRIAL - CD&amp;Rs'!$C15:$C1004,'MC_INDUSTRIAL - CD&amp;Rs'!I15:I1004),2,0)</f>
        <v>0</v>
      </c>
      <c r="L8" s="141" cm="1">
        <f t="array" ref="L8">'allocate to industries feed US'!L8*VLOOKUP($B$2&amp;$D8,CHOOSE({1,2},'MC_INDUSTRIAL - CD&amp;Rs'!$B15:$B1004&amp;'MC_INDUSTRIAL - CD&amp;Rs'!$C15:$C1004,'MC_INDUSTRIAL - CD&amp;Rs'!J15:J1004),2,0)/VLOOKUP($C$2&amp;$D8,CHOOSE({1,2},'MC_INDUSTRIAL - CD&amp;Rs'!$B15:$B1004&amp;'MC_INDUSTRIAL - CD&amp;Rs'!$C15:$C1004,'MC_INDUSTRIAL - CD&amp;Rs'!J15:J1004),2,0)</f>
        <v>0</v>
      </c>
      <c r="M8" s="141" cm="1">
        <f t="array" ref="M8">'allocate to industries feed US'!M8*VLOOKUP($B$2&amp;$D8,CHOOSE({1,2},'MC_INDUSTRIAL - CD&amp;Rs'!$B15:$B1004&amp;'MC_INDUSTRIAL - CD&amp;Rs'!$C15:$C1004,'MC_INDUSTRIAL - CD&amp;Rs'!K15:K1004),2,0)/VLOOKUP($C$2&amp;$D8,CHOOSE({1,2},'MC_INDUSTRIAL - CD&amp;Rs'!$B15:$B1004&amp;'MC_INDUSTRIAL - CD&amp;Rs'!$C15:$C1004,'MC_INDUSTRIAL - CD&amp;Rs'!K15:K1004),2,0)</f>
        <v>0</v>
      </c>
      <c r="N8" s="141" cm="1">
        <f t="array" ref="N8">'allocate to industries feed US'!N8*VLOOKUP($B$2&amp;$D8,CHOOSE({1,2},'MC_INDUSTRIAL - CD&amp;Rs'!$B15:$B1004&amp;'MC_INDUSTRIAL - CD&amp;Rs'!$C15:$C1004,'MC_INDUSTRIAL - CD&amp;Rs'!L15:L1004),2,0)/VLOOKUP($C$2&amp;$D8,CHOOSE({1,2},'MC_INDUSTRIAL - CD&amp;Rs'!$B15:$B1004&amp;'MC_INDUSTRIAL - CD&amp;Rs'!$C15:$C1004,'MC_INDUSTRIAL - CD&amp;Rs'!L15:L1004),2,0)</f>
        <v>0</v>
      </c>
      <c r="O8" s="141" cm="1">
        <f t="array" ref="O8">'allocate to industries feed US'!O8*VLOOKUP($B$2&amp;$D8,CHOOSE({1,2},'MC_INDUSTRIAL - CD&amp;Rs'!$B15:$B1004&amp;'MC_INDUSTRIAL - CD&amp;Rs'!$C15:$C1004,'MC_INDUSTRIAL - CD&amp;Rs'!M15:M1004),2,0)/VLOOKUP($C$2&amp;$D8,CHOOSE({1,2},'MC_INDUSTRIAL - CD&amp;Rs'!$B15:$B1004&amp;'MC_INDUSTRIAL - CD&amp;Rs'!$C15:$C1004,'MC_INDUSTRIAL - CD&amp;Rs'!M15:M1004),2,0)</f>
        <v>0</v>
      </c>
    </row>
    <row r="9" spans="1:26">
      <c r="B9" s="123">
        <v>6</v>
      </c>
      <c r="C9" t="s">
        <v>304</v>
      </c>
      <c r="D9" s="63">
        <v>48</v>
      </c>
      <c r="F9" s="141" cm="1">
        <f t="array" ref="F9">$A$2*'allocate to industries feed US'!F9*VLOOKUP($B$2&amp;$D9,CHOOSE({1,2},'MC_INDUSTRIAL - CD&amp;Rs'!$B16:$B1005&amp;'MC_INDUSTRIAL - CD&amp;Rs'!$C16:$C1005,'MC_INDUSTRIAL - CD&amp;Rs'!D16:D1005),2,0)/VLOOKUP($C$2&amp;$D9,CHOOSE({1,2},'MC_INDUSTRIAL - CD&amp;Rs'!$B16:$B1005&amp;'MC_INDUSTRIAL - CD&amp;Rs'!$C16:$C1005,'MC_INDUSTRIAL - CD&amp;Rs'!D16:D1005),2,0)</f>
        <v>0</v>
      </c>
      <c r="G9" s="141" cm="1">
        <f t="array" ref="G9">'allocate to industries feed US'!G9*VLOOKUP($B$2&amp;$D9,CHOOSE({1,2},'MC_INDUSTRIAL - CD&amp;Rs'!$B16:$B1005&amp;'MC_INDUSTRIAL - CD&amp;Rs'!$C16:$C1005,'MC_INDUSTRIAL - CD&amp;Rs'!E16:E1005),2,0)/VLOOKUP($C$2&amp;$D9,CHOOSE({1,2},'MC_INDUSTRIAL - CD&amp;Rs'!$B16:$B1005&amp;'MC_INDUSTRIAL - CD&amp;Rs'!$C16:$C1005,'MC_INDUSTRIAL - CD&amp;Rs'!E16:E1005),2,0)</f>
        <v>0</v>
      </c>
      <c r="H9" s="141" cm="1">
        <f t="array" ref="H9">'allocate to industries feed US'!H9*VLOOKUP($B$2&amp;$D9,CHOOSE({1,2},'MC_INDUSTRIAL - CD&amp;Rs'!$B16:$B1005&amp;'MC_INDUSTRIAL - CD&amp;Rs'!$C16:$C1005,'MC_INDUSTRIAL - CD&amp;Rs'!F16:F1005),2,0)/VLOOKUP($C$2&amp;$D9,CHOOSE({1,2},'MC_INDUSTRIAL - CD&amp;Rs'!$B16:$B1005&amp;'MC_INDUSTRIAL - CD&amp;Rs'!$C16:$C1005,'MC_INDUSTRIAL - CD&amp;Rs'!F16:F1005),2,0)</f>
        <v>0</v>
      </c>
      <c r="I9" s="141" cm="1">
        <f t="array" ref="I9">'allocate to industries feed US'!I9*VLOOKUP($B$2&amp;$D9,CHOOSE({1,2},'MC_INDUSTRIAL - CD&amp;Rs'!$B16:$B1005&amp;'MC_INDUSTRIAL - CD&amp;Rs'!$C16:$C1005,'MC_INDUSTRIAL - CD&amp;Rs'!G16:G1005),2,0)/VLOOKUP($C$2&amp;$D9,CHOOSE({1,2},'MC_INDUSTRIAL - CD&amp;Rs'!$B16:$B1005&amp;'MC_INDUSTRIAL - CD&amp;Rs'!$C16:$C1005,'MC_INDUSTRIAL - CD&amp;Rs'!G16:G1005),2,0)</f>
        <v>0</v>
      </c>
      <c r="J9" s="141" cm="1">
        <f t="array" ref="J9">'allocate to industries feed US'!J9*VLOOKUP($B$2&amp;$D9,CHOOSE({1,2},'MC_INDUSTRIAL - CD&amp;Rs'!$B16:$B1005&amp;'MC_INDUSTRIAL - CD&amp;Rs'!$C16:$C1005,'MC_INDUSTRIAL - CD&amp;Rs'!H16:H1005),2,0)/VLOOKUP($C$2&amp;$D9,CHOOSE({1,2},'MC_INDUSTRIAL - CD&amp;Rs'!$B16:$B1005&amp;'MC_INDUSTRIAL - CD&amp;Rs'!$C16:$C1005,'MC_INDUSTRIAL - CD&amp;Rs'!H16:H1005),2,0)</f>
        <v>0</v>
      </c>
      <c r="K9" s="141" cm="1">
        <f t="array" ref="K9">'allocate to industries feed US'!K9*VLOOKUP($B$2&amp;$D9,CHOOSE({1,2},'MC_INDUSTRIAL - CD&amp;Rs'!$B16:$B1005&amp;'MC_INDUSTRIAL - CD&amp;Rs'!$C16:$C1005,'MC_INDUSTRIAL - CD&amp;Rs'!I16:I1005),2,0)/VLOOKUP($C$2&amp;$D9,CHOOSE({1,2},'MC_INDUSTRIAL - CD&amp;Rs'!$B16:$B1005&amp;'MC_INDUSTRIAL - CD&amp;Rs'!$C16:$C1005,'MC_INDUSTRIAL - CD&amp;Rs'!I16:I1005),2,0)</f>
        <v>0</v>
      </c>
      <c r="L9" s="141" cm="1">
        <f t="array" ref="L9">'allocate to industries feed US'!L9*VLOOKUP($B$2&amp;$D9,CHOOSE({1,2},'MC_INDUSTRIAL - CD&amp;Rs'!$B16:$B1005&amp;'MC_INDUSTRIAL - CD&amp;Rs'!$C16:$C1005,'MC_INDUSTRIAL - CD&amp;Rs'!J16:J1005),2,0)/VLOOKUP($C$2&amp;$D9,CHOOSE({1,2},'MC_INDUSTRIAL - CD&amp;Rs'!$B16:$B1005&amp;'MC_INDUSTRIAL - CD&amp;Rs'!$C16:$C1005,'MC_INDUSTRIAL - CD&amp;Rs'!J16:J1005),2,0)</f>
        <v>0</v>
      </c>
      <c r="M9" s="141" cm="1">
        <f t="array" ref="M9">'allocate to industries feed US'!M9*VLOOKUP($B$2&amp;$D9,CHOOSE({1,2},'MC_INDUSTRIAL - CD&amp;Rs'!$B16:$B1005&amp;'MC_INDUSTRIAL - CD&amp;Rs'!$C16:$C1005,'MC_INDUSTRIAL - CD&amp;Rs'!K16:K1005),2,0)/VLOOKUP($C$2&amp;$D9,CHOOSE({1,2},'MC_INDUSTRIAL - CD&amp;Rs'!$B16:$B1005&amp;'MC_INDUSTRIAL - CD&amp;Rs'!$C16:$C1005,'MC_INDUSTRIAL - CD&amp;Rs'!K16:K1005),2,0)</f>
        <v>0</v>
      </c>
      <c r="N9" s="141" cm="1">
        <f t="array" ref="N9">'allocate to industries feed US'!N9*VLOOKUP($B$2&amp;$D9,CHOOSE({1,2},'MC_INDUSTRIAL - CD&amp;Rs'!$B16:$B1005&amp;'MC_INDUSTRIAL - CD&amp;Rs'!$C16:$C1005,'MC_INDUSTRIAL - CD&amp;Rs'!L16:L1005),2,0)/VLOOKUP($C$2&amp;$D9,CHOOSE({1,2},'MC_INDUSTRIAL - CD&amp;Rs'!$B16:$B1005&amp;'MC_INDUSTRIAL - CD&amp;Rs'!$C16:$C1005,'MC_INDUSTRIAL - CD&amp;Rs'!L16:L1005),2,0)</f>
        <v>0</v>
      </c>
      <c r="O9" s="141" cm="1">
        <f t="array" ref="O9">'allocate to industries feed US'!O9*VLOOKUP($B$2&amp;$D9,CHOOSE({1,2},'MC_INDUSTRIAL - CD&amp;Rs'!$B16:$B1005&amp;'MC_INDUSTRIAL - CD&amp;Rs'!$C16:$C1005,'MC_INDUSTRIAL - CD&amp;Rs'!M16:M1005),2,0)/VLOOKUP($C$2&amp;$D9,CHOOSE({1,2},'MC_INDUSTRIAL - CD&amp;Rs'!$B16:$B1005&amp;'MC_INDUSTRIAL - CD&amp;Rs'!$C16:$C1005,'MC_INDUSTRIAL - CD&amp;Rs'!M16:M1005),2,0)</f>
        <v>0</v>
      </c>
    </row>
    <row r="10" spans="1:26">
      <c r="B10" s="123">
        <v>7</v>
      </c>
      <c r="C10" t="s">
        <v>303</v>
      </c>
      <c r="D10" s="63">
        <v>100</v>
      </c>
      <c r="F10" s="141" cm="1">
        <f t="array" ref="F10">$A$2*'allocate to industries feed US'!F10*VLOOKUP($B$2&amp;$D10,CHOOSE({1,2},'MC_INDUSTRIAL - CD&amp;Rs'!$B17:$B1006&amp;'MC_INDUSTRIAL - CD&amp;Rs'!$C17:$C1006,'MC_INDUSTRIAL - CD&amp;Rs'!D17:D1006),2,0)/VLOOKUP($C$2&amp;$D10,CHOOSE({1,2},'MC_INDUSTRIAL - CD&amp;Rs'!$B17:$B1006&amp;'MC_INDUSTRIAL - CD&amp;Rs'!$C17:$C1006,'MC_INDUSTRIAL - CD&amp;Rs'!D17:D1006),2,0)</f>
        <v>0.19649909285095316</v>
      </c>
      <c r="G10" s="141" cm="1">
        <f t="array" ref="G10">'allocate to industries feed US'!G10*VLOOKUP($B$2&amp;$D10,CHOOSE({1,2},'MC_INDUSTRIAL - CD&amp;Rs'!$B17:$B1006&amp;'MC_INDUSTRIAL - CD&amp;Rs'!$C17:$C1006,'MC_INDUSTRIAL - CD&amp;Rs'!E17:E1006),2,0)/VLOOKUP($C$2&amp;$D10,CHOOSE({1,2},'MC_INDUSTRIAL - CD&amp;Rs'!$B17:$B1006&amp;'MC_INDUSTRIAL - CD&amp;Rs'!$C17:$C1006,'MC_INDUSTRIAL - CD&amp;Rs'!E17:E1006),2,0)</f>
        <v>3.9739057133826701</v>
      </c>
      <c r="H10" s="141" cm="1">
        <f t="array" ref="H10">'allocate to industries feed US'!H10*VLOOKUP($B$2&amp;$D10,CHOOSE({1,2},'MC_INDUSTRIAL - CD&amp;Rs'!$B17:$B1006&amp;'MC_INDUSTRIAL - CD&amp;Rs'!$C17:$C1006,'MC_INDUSTRIAL - CD&amp;Rs'!F17:F1006),2,0)/VLOOKUP($C$2&amp;$D10,CHOOSE({1,2},'MC_INDUSTRIAL - CD&amp;Rs'!$B17:$B1006&amp;'MC_INDUSTRIAL - CD&amp;Rs'!$C17:$C1006,'MC_INDUSTRIAL - CD&amp;Rs'!F17:F1006),2,0)</f>
        <v>4.0639301401227383</v>
      </c>
      <c r="I10" s="141" cm="1">
        <f t="array" ref="I10">'allocate to industries feed US'!I10*VLOOKUP($B$2&amp;$D10,CHOOSE({1,2},'MC_INDUSTRIAL - CD&amp;Rs'!$B17:$B1006&amp;'MC_INDUSTRIAL - CD&amp;Rs'!$C17:$C1006,'MC_INDUSTRIAL - CD&amp;Rs'!G17:G1006),2,0)/VLOOKUP($C$2&amp;$D10,CHOOSE({1,2},'MC_INDUSTRIAL - CD&amp;Rs'!$B17:$B1006&amp;'MC_INDUSTRIAL - CD&amp;Rs'!$C17:$C1006,'MC_INDUSTRIAL - CD&amp;Rs'!G17:G1006),2,0)</f>
        <v>3.8355718294990679</v>
      </c>
      <c r="J10" s="141" cm="1">
        <f t="array" ref="J10">'allocate to industries feed US'!J10*VLOOKUP($B$2&amp;$D10,CHOOSE({1,2},'MC_INDUSTRIAL - CD&amp;Rs'!$B17:$B1006&amp;'MC_INDUSTRIAL - CD&amp;Rs'!$C17:$C1006,'MC_INDUSTRIAL - CD&amp;Rs'!H17:H1006),2,0)/VLOOKUP($C$2&amp;$D10,CHOOSE({1,2},'MC_INDUSTRIAL - CD&amp;Rs'!$B17:$B1006&amp;'MC_INDUSTRIAL - CD&amp;Rs'!$C17:$C1006,'MC_INDUSTRIAL - CD&amp;Rs'!H17:H1006),2,0)</f>
        <v>3.804665669815992</v>
      </c>
      <c r="K10" s="141" cm="1">
        <f t="array" ref="K10">'allocate to industries feed US'!K10*VLOOKUP($B$2&amp;$D10,CHOOSE({1,2},'MC_INDUSTRIAL - CD&amp;Rs'!$B17:$B1006&amp;'MC_INDUSTRIAL - CD&amp;Rs'!$C17:$C1006,'MC_INDUSTRIAL - CD&amp;Rs'!I17:I1006),2,0)/VLOOKUP($C$2&amp;$D10,CHOOSE({1,2},'MC_INDUSTRIAL - CD&amp;Rs'!$B17:$B1006&amp;'MC_INDUSTRIAL - CD&amp;Rs'!$C17:$C1006,'MC_INDUSTRIAL - CD&amp;Rs'!I17:I1006),2,0)</f>
        <v>3.7872642410187822</v>
      </c>
      <c r="L10" s="141" cm="1">
        <f t="array" ref="L10">'allocate to industries feed US'!L10*VLOOKUP($B$2&amp;$D10,CHOOSE({1,2},'MC_INDUSTRIAL - CD&amp;Rs'!$B17:$B1006&amp;'MC_INDUSTRIAL - CD&amp;Rs'!$C17:$C1006,'MC_INDUSTRIAL - CD&amp;Rs'!J17:J1006),2,0)/VLOOKUP($C$2&amp;$D10,CHOOSE({1,2},'MC_INDUSTRIAL - CD&amp;Rs'!$B17:$B1006&amp;'MC_INDUSTRIAL - CD&amp;Rs'!$C17:$C1006,'MC_INDUSTRIAL - CD&amp;Rs'!J17:J1006),2,0)</f>
        <v>3.7785493286724101</v>
      </c>
      <c r="M10" s="141" cm="1">
        <f t="array" ref="M10">'allocate to industries feed US'!M10*VLOOKUP($B$2&amp;$D10,CHOOSE({1,2},'MC_INDUSTRIAL - CD&amp;Rs'!$B17:$B1006&amp;'MC_INDUSTRIAL - CD&amp;Rs'!$C17:$C1006,'MC_INDUSTRIAL - CD&amp;Rs'!K17:K1006),2,0)/VLOOKUP($C$2&amp;$D10,CHOOSE({1,2},'MC_INDUSTRIAL - CD&amp;Rs'!$B17:$B1006&amp;'MC_INDUSTRIAL - CD&amp;Rs'!$C17:$C1006,'MC_INDUSTRIAL - CD&amp;Rs'!K17:K1006),2,0)</f>
        <v>3.8514132444829596</v>
      </c>
      <c r="N10" s="141" cm="1">
        <f t="array" ref="N10">'allocate to industries feed US'!N10*VLOOKUP($B$2&amp;$D10,CHOOSE({1,2},'MC_INDUSTRIAL - CD&amp;Rs'!$B17:$B1006&amp;'MC_INDUSTRIAL - CD&amp;Rs'!$C17:$C1006,'MC_INDUSTRIAL - CD&amp;Rs'!L17:L1006),2,0)/VLOOKUP($C$2&amp;$D10,CHOOSE({1,2},'MC_INDUSTRIAL - CD&amp;Rs'!$B17:$B1006&amp;'MC_INDUSTRIAL - CD&amp;Rs'!$C17:$C1006,'MC_INDUSTRIAL - CD&amp;Rs'!L17:L1006),2,0)</f>
        <v>3.9442397588072722</v>
      </c>
      <c r="O10" s="141" cm="1">
        <f t="array" ref="O10">'allocate to industries feed US'!O10*VLOOKUP($B$2&amp;$D10,CHOOSE({1,2},'MC_INDUSTRIAL - CD&amp;Rs'!$B17:$B1006&amp;'MC_INDUSTRIAL - CD&amp;Rs'!$C17:$C1006,'MC_INDUSTRIAL - CD&amp;Rs'!M17:M1006),2,0)/VLOOKUP($C$2&amp;$D10,CHOOSE({1,2},'MC_INDUSTRIAL - CD&amp;Rs'!$B17:$B1006&amp;'MC_INDUSTRIAL - CD&amp;Rs'!$C17:$C1006,'MC_INDUSTRIAL - CD&amp;Rs'!M17:M1006),2,0)</f>
        <v>4.0228323231262086</v>
      </c>
    </row>
    <row r="11" spans="1:26">
      <c r="B11" s="123">
        <v>8</v>
      </c>
      <c r="C11" t="s">
        <v>305</v>
      </c>
      <c r="D11" s="63">
        <v>10</v>
      </c>
      <c r="F11" s="141" cm="1">
        <f t="array" ref="F11">$A$2*'allocate to industries feed US'!F11*VLOOKUP($B$2&amp;$D11,CHOOSE({1,2},'MC_INDUSTRIAL - CD&amp;Rs'!$B18:$B1007&amp;'MC_INDUSTRIAL - CD&amp;Rs'!$C18:$C1007,'MC_INDUSTRIAL - CD&amp;Rs'!D18:D1007),2,0)/VLOOKUP($C$2&amp;$D11,CHOOSE({1,2},'MC_INDUSTRIAL - CD&amp;Rs'!$B18:$B1007&amp;'MC_INDUSTRIAL - CD&amp;Rs'!$C18:$C1007,'MC_INDUSTRIAL - CD&amp;Rs'!D18:D1007),2,0)</f>
        <v>0.1072604852318518</v>
      </c>
      <c r="G11" s="141" cm="1">
        <f t="array" ref="G11">$A$2*'allocate to industries feed US'!G11*VLOOKUP($B$2&amp;$D11,CHOOSE({1,2},'MC_INDUSTRIAL - CD&amp;Rs'!$B18:$B1007&amp;'MC_INDUSTRIAL - CD&amp;Rs'!$C18:$C1007,'MC_INDUSTRIAL - CD&amp;Rs'!E18:E1007),2,0)/VLOOKUP($C$2&amp;$D11,CHOOSE({1,2},'MC_INDUSTRIAL - CD&amp;Rs'!$B18:$B1007&amp;'MC_INDUSTRIAL - CD&amp;Rs'!$C18:$C1007,'MC_INDUSTRIAL - CD&amp;Rs'!E18:E1007),2,0)</f>
        <v>0.10832615318631891</v>
      </c>
      <c r="H11" s="141" cm="1">
        <f t="array" ref="H11">$A$2*'allocate to industries feed US'!H11*VLOOKUP($B$2&amp;$D11,CHOOSE({1,2},'MC_INDUSTRIAL - CD&amp;Rs'!$B18:$B1007&amp;'MC_INDUSTRIAL - CD&amp;Rs'!$C18:$C1007,'MC_INDUSTRIAL - CD&amp;Rs'!F18:F1007),2,0)/VLOOKUP($C$2&amp;$D11,CHOOSE({1,2},'MC_INDUSTRIAL - CD&amp;Rs'!$B18:$B1007&amp;'MC_INDUSTRIAL - CD&amp;Rs'!$C18:$C1007,'MC_INDUSTRIAL - CD&amp;Rs'!F18:F1007),2,0)</f>
        <v>0.1039326244017168</v>
      </c>
      <c r="I11" s="141" cm="1">
        <f t="array" ref="I11">$A$2*'allocate to industries feed US'!I11*VLOOKUP($B$2&amp;$D11,CHOOSE({1,2},'MC_INDUSTRIAL - CD&amp;Rs'!$B18:$B1007&amp;'MC_INDUSTRIAL - CD&amp;Rs'!$C18:$C1007,'MC_INDUSTRIAL - CD&amp;Rs'!G18:G1007),2,0)/VLOOKUP($C$2&amp;$D11,CHOOSE({1,2},'MC_INDUSTRIAL - CD&amp;Rs'!$B18:$B1007&amp;'MC_INDUSTRIAL - CD&amp;Rs'!$C18:$C1007,'MC_INDUSTRIAL - CD&amp;Rs'!G18:G1007),2,0)</f>
        <v>0.10222395060182132</v>
      </c>
      <c r="J11" s="141" cm="1">
        <f t="array" ref="J11">$A$2*'allocate to industries feed US'!J11*VLOOKUP($B$2&amp;$D11,CHOOSE({1,2},'MC_INDUSTRIAL - CD&amp;Rs'!$B18:$B1007&amp;'MC_INDUSTRIAL - CD&amp;Rs'!$C18:$C1007,'MC_INDUSTRIAL - CD&amp;Rs'!H18:H1007),2,0)/VLOOKUP($C$2&amp;$D11,CHOOSE({1,2},'MC_INDUSTRIAL - CD&amp;Rs'!$B18:$B1007&amp;'MC_INDUSTRIAL - CD&amp;Rs'!$C18:$C1007,'MC_INDUSTRIAL - CD&amp;Rs'!H18:H1007),2,0)</f>
        <v>9.1564736944962616E-2</v>
      </c>
      <c r="K11" s="141" cm="1">
        <f t="array" ref="K11">$A$2*'allocate to industries feed US'!K11*VLOOKUP($B$2&amp;$D11,CHOOSE({1,2},'MC_INDUSTRIAL - CD&amp;Rs'!$B18:$B1007&amp;'MC_INDUSTRIAL - CD&amp;Rs'!$C18:$C1007,'MC_INDUSTRIAL - CD&amp;Rs'!I18:I1007),2,0)/VLOOKUP($C$2&amp;$D11,CHOOSE({1,2},'MC_INDUSTRIAL - CD&amp;Rs'!$B18:$B1007&amp;'MC_INDUSTRIAL - CD&amp;Rs'!$C18:$C1007,'MC_INDUSTRIAL - CD&amp;Rs'!I18:I1007),2,0)</f>
        <v>8.6819124154656729E-2</v>
      </c>
      <c r="L11" s="141" cm="1">
        <f t="array" ref="L11">$A$2*'allocate to industries feed US'!L11*VLOOKUP($B$2&amp;$D11,CHOOSE({1,2},'MC_INDUSTRIAL - CD&amp;Rs'!$B18:$B1007&amp;'MC_INDUSTRIAL - CD&amp;Rs'!$C18:$C1007,'MC_INDUSTRIAL - CD&amp;Rs'!J18:J1007),2,0)/VLOOKUP($C$2&amp;$D11,CHOOSE({1,2},'MC_INDUSTRIAL - CD&amp;Rs'!$B18:$B1007&amp;'MC_INDUSTRIAL - CD&amp;Rs'!$C18:$C1007,'MC_INDUSTRIAL - CD&amp;Rs'!J18:J1007),2,0)</f>
        <v>8.6029475415736842E-2</v>
      </c>
      <c r="M11" s="141" cm="1">
        <f t="array" ref="M11">$A$2*'allocate to industries feed US'!M11*VLOOKUP($B$2&amp;$D11,CHOOSE({1,2},'MC_INDUSTRIAL - CD&amp;Rs'!$B18:$B1007&amp;'MC_INDUSTRIAL - CD&amp;Rs'!$C18:$C1007,'MC_INDUSTRIAL - CD&amp;Rs'!K18:K1007),2,0)/VLOOKUP($C$2&amp;$D11,CHOOSE({1,2},'MC_INDUSTRIAL - CD&amp;Rs'!$B18:$B1007&amp;'MC_INDUSTRIAL - CD&amp;Rs'!$C18:$C1007,'MC_INDUSTRIAL - CD&amp;Rs'!K18:K1007),2,0)</f>
        <v>8.7001828580144019E-2</v>
      </c>
      <c r="N11" s="141" cm="1">
        <f t="array" ref="N11">$A$2*'allocate to industries feed US'!N11*VLOOKUP($B$2&amp;$D11,CHOOSE({1,2},'MC_INDUSTRIAL - CD&amp;Rs'!$B18:$B1007&amp;'MC_INDUSTRIAL - CD&amp;Rs'!$C18:$C1007,'MC_INDUSTRIAL - CD&amp;Rs'!L18:L1007),2,0)/VLOOKUP($C$2&amp;$D11,CHOOSE({1,2},'MC_INDUSTRIAL - CD&amp;Rs'!$B18:$B1007&amp;'MC_INDUSTRIAL - CD&amp;Rs'!$C18:$C1007,'MC_INDUSTRIAL - CD&amp;Rs'!L18:L1007),2,0)</f>
        <v>8.7816245202231219E-2</v>
      </c>
      <c r="O11" s="141" cm="1">
        <f t="array" ref="O11">$A$2*'allocate to industries feed US'!O11*VLOOKUP($B$2&amp;$D11,CHOOSE({1,2},'MC_INDUSTRIAL - CD&amp;Rs'!$B18:$B1007&amp;'MC_INDUSTRIAL - CD&amp;Rs'!$C18:$C1007,'MC_INDUSTRIAL - CD&amp;Rs'!M18:M1007),2,0)/VLOOKUP($C$2&amp;$D11,CHOOSE({1,2},'MC_INDUSTRIAL - CD&amp;Rs'!$B18:$B1007&amp;'MC_INDUSTRIAL - CD&amp;Rs'!$C18:$C1007,'MC_INDUSTRIAL - CD&amp;Rs'!M18:M1007),2,0)</f>
        <v>8.8385983765923229E-2</v>
      </c>
    </row>
    <row r="12" spans="1:26">
      <c r="B12" s="123">
        <v>9</v>
      </c>
      <c r="C12" t="s">
        <v>306</v>
      </c>
      <c r="D12" s="63"/>
      <c r="F12" s="141">
        <f>SUM(F13:F18)</f>
        <v>19.058950054467537</v>
      </c>
      <c r="G12" s="141">
        <f t="shared" ref="G12:O12" si="0">SUM(G13:G18)</f>
        <v>19.737048796809219</v>
      </c>
      <c r="H12" s="141">
        <f t="shared" si="0"/>
        <v>19.789396634007467</v>
      </c>
      <c r="I12" s="141">
        <f t="shared" si="0"/>
        <v>18.320839975476744</v>
      </c>
      <c r="J12" s="141">
        <f t="shared" si="0"/>
        <v>18.810356766319632</v>
      </c>
      <c r="K12" s="141">
        <f t="shared" si="0"/>
        <v>20.72919670775984</v>
      </c>
      <c r="L12" s="141">
        <f t="shared" si="0"/>
        <v>22.114859542081177</v>
      </c>
      <c r="M12" s="141">
        <f t="shared" si="0"/>
        <v>23.016235169596719</v>
      </c>
      <c r="N12" s="141">
        <f t="shared" si="0"/>
        <v>24.054830847857449</v>
      </c>
      <c r="O12" s="141">
        <f t="shared" si="0"/>
        <v>24.62837538934874</v>
      </c>
    </row>
    <row r="13" spans="1:26">
      <c r="B13" s="10" t="s">
        <v>443</v>
      </c>
      <c r="C13" s="10" t="s">
        <v>449</v>
      </c>
      <c r="D13" s="138">
        <v>51</v>
      </c>
      <c r="E13" s="10"/>
      <c r="F13" s="148" cm="1">
        <f t="array" ref="F13">$A$2*'allocate to industries feed US'!F13*VLOOKUP($B$2&amp;$D13,CHOOSE({1,2},'MC_INDUSTRIAL - CD&amp;Rs'!$B20:$B1009&amp;'MC_INDUSTRIAL - CD&amp;Rs'!$C20:$C1009,'MC_INDUSTRIAL - CD&amp;Rs'!D20:D1009),2,0)/VLOOKUP($C$2&amp;$D13,CHOOSE({1,2},'MC_INDUSTRIAL - CD&amp;Rs'!$B20:$B1009&amp;'MC_INDUSTRIAL - CD&amp;Rs'!$C20:$C1009,'MC_INDUSTRIAL - CD&amp;Rs'!D20:D1009),2,0)</f>
        <v>3.9166685956185856</v>
      </c>
      <c r="G13" s="148" cm="1">
        <f t="array" ref="G13">$A$2*'allocate to industries feed US'!G13*VLOOKUP($B$2&amp;$D13,CHOOSE({1,2},'MC_INDUSTRIAL - CD&amp;Rs'!$B20:$B1009&amp;'MC_INDUSTRIAL - CD&amp;Rs'!$C20:$C1009,'MC_INDUSTRIAL - CD&amp;Rs'!E20:E1009),2,0)/VLOOKUP($C$2&amp;$D13,CHOOSE({1,2},'MC_INDUSTRIAL - CD&amp;Rs'!$B20:$B1009&amp;'MC_INDUSTRIAL - CD&amp;Rs'!$C20:$C1009,'MC_INDUSTRIAL - CD&amp;Rs'!E20:E1009),2,0)</f>
        <v>4.1882851373500225</v>
      </c>
      <c r="H13" s="148" cm="1">
        <f t="array" ref="H13">$A$2*'allocate to industries feed US'!H13*VLOOKUP($B$2&amp;$D13,CHOOSE({1,2},'MC_INDUSTRIAL - CD&amp;Rs'!$B20:$B1009&amp;'MC_INDUSTRIAL - CD&amp;Rs'!$C20:$C1009,'MC_INDUSTRIAL - CD&amp;Rs'!F20:F1009),2,0)/VLOOKUP($C$2&amp;$D13,CHOOSE({1,2},'MC_INDUSTRIAL - CD&amp;Rs'!$B20:$B1009&amp;'MC_INDUSTRIAL - CD&amp;Rs'!$C20:$C1009,'MC_INDUSTRIAL - CD&amp;Rs'!F20:F1009),2,0)</f>
        <v>4.4305072176823703</v>
      </c>
      <c r="I13" s="148" cm="1">
        <f t="array" ref="I13">$A$2*'allocate to industries feed US'!I13*VLOOKUP($B$2&amp;$D13,CHOOSE({1,2},'MC_INDUSTRIAL - CD&amp;Rs'!$B20:$B1009&amp;'MC_INDUSTRIAL - CD&amp;Rs'!$C20:$C1009,'MC_INDUSTRIAL - CD&amp;Rs'!G20:G1009),2,0)/VLOOKUP($C$2&amp;$D13,CHOOSE({1,2},'MC_INDUSTRIAL - CD&amp;Rs'!$B20:$B1009&amp;'MC_INDUSTRIAL - CD&amp;Rs'!$C20:$C1009,'MC_INDUSTRIAL - CD&amp;Rs'!G20:G1009),2,0)</f>
        <v>4.5365447905110265</v>
      </c>
      <c r="J13" s="148" cm="1">
        <f t="array" ref="J13">$A$2*'allocate to industries feed US'!J13*VLOOKUP($B$2&amp;$D13,CHOOSE({1,2},'MC_INDUSTRIAL - CD&amp;Rs'!$B20:$B1009&amp;'MC_INDUSTRIAL - CD&amp;Rs'!$C20:$C1009,'MC_INDUSTRIAL - CD&amp;Rs'!H20:H1009),2,0)/VLOOKUP($C$2&amp;$D13,CHOOSE({1,2},'MC_INDUSTRIAL - CD&amp;Rs'!$B20:$B1009&amp;'MC_INDUSTRIAL - CD&amp;Rs'!$C20:$C1009,'MC_INDUSTRIAL - CD&amp;Rs'!H20:H1009),2,0)</f>
        <v>4.8001233817060749</v>
      </c>
      <c r="K13" s="148" cm="1">
        <f t="array" ref="K13">$A$2*'allocate to industries feed US'!K13*VLOOKUP($B$2&amp;$D13,CHOOSE({1,2},'MC_INDUSTRIAL - CD&amp;Rs'!$B20:$B1009&amp;'MC_INDUSTRIAL - CD&amp;Rs'!$C20:$C1009,'MC_INDUSTRIAL - CD&amp;Rs'!I20:I1009),2,0)/VLOOKUP($C$2&amp;$D13,CHOOSE({1,2},'MC_INDUSTRIAL - CD&amp;Rs'!$B20:$B1009&amp;'MC_INDUSTRIAL - CD&amp;Rs'!$C20:$C1009,'MC_INDUSTRIAL - CD&amp;Rs'!I20:I1009),2,0)</f>
        <v>5.1623690460657743</v>
      </c>
      <c r="L13" s="148" cm="1">
        <f t="array" ref="L13">$A$2*'allocate to industries feed US'!L13*VLOOKUP($B$2&amp;$D13,CHOOSE({1,2},'MC_INDUSTRIAL - CD&amp;Rs'!$B20:$B1009&amp;'MC_INDUSTRIAL - CD&amp;Rs'!$C20:$C1009,'MC_INDUSTRIAL - CD&amp;Rs'!J20:J1009),2,0)/VLOOKUP($C$2&amp;$D13,CHOOSE({1,2},'MC_INDUSTRIAL - CD&amp;Rs'!$B20:$B1009&amp;'MC_INDUSTRIAL - CD&amp;Rs'!$C20:$C1009,'MC_INDUSTRIAL - CD&amp;Rs'!J20:J1009),2,0)</f>
        <v>4.9346455702950767</v>
      </c>
      <c r="M13" s="148" cm="1">
        <f t="array" ref="M13">$A$2*'allocate to industries feed US'!M13*VLOOKUP($B$2&amp;$D13,CHOOSE({1,2},'MC_INDUSTRIAL - CD&amp;Rs'!$B20:$B1009&amp;'MC_INDUSTRIAL - CD&amp;Rs'!$C20:$C1009,'MC_INDUSTRIAL - CD&amp;Rs'!K20:K1009),2,0)/VLOOKUP($C$2&amp;$D13,CHOOSE({1,2},'MC_INDUSTRIAL - CD&amp;Rs'!$B20:$B1009&amp;'MC_INDUSTRIAL - CD&amp;Rs'!$C20:$C1009,'MC_INDUSTRIAL - CD&amp;Rs'!K20:K1009),2,0)</f>
        <v>4.8532313133877061</v>
      </c>
      <c r="N13" s="148" cm="1">
        <f t="array" ref="N13">$A$2*'allocate to industries feed US'!N13*VLOOKUP($B$2&amp;$D13,CHOOSE({1,2},'MC_INDUSTRIAL - CD&amp;Rs'!$B20:$B1009&amp;'MC_INDUSTRIAL - CD&amp;Rs'!$C20:$C1009,'MC_INDUSTRIAL - CD&amp;Rs'!L20:L1009),2,0)/VLOOKUP($C$2&amp;$D13,CHOOSE({1,2},'MC_INDUSTRIAL - CD&amp;Rs'!$B20:$B1009&amp;'MC_INDUSTRIAL - CD&amp;Rs'!$C20:$C1009,'MC_INDUSTRIAL - CD&amp;Rs'!L20:L1009),2,0)</f>
        <v>5.0211897227900337</v>
      </c>
      <c r="O13" s="148" cm="1">
        <f t="array" ref="O13">$A$2*'allocate to industries feed US'!O13*VLOOKUP($B$2&amp;$D13,CHOOSE({1,2},'MC_INDUSTRIAL - CD&amp;Rs'!$B20:$B1009&amp;'MC_INDUSTRIAL - CD&amp;Rs'!$C20:$C1009,'MC_INDUSTRIAL - CD&amp;Rs'!M20:M1009),2,0)/VLOOKUP($C$2&amp;$D13,CHOOSE({1,2},'MC_INDUSTRIAL - CD&amp;Rs'!$B20:$B1009&amp;'MC_INDUSTRIAL - CD&amp;Rs'!$C20:$C1009,'MC_INDUSTRIAL - CD&amp;Rs'!M20:M1009),2,0)</f>
        <v>4.9796543961216519</v>
      </c>
    </row>
    <row r="14" spans="1:26">
      <c r="B14" s="10" t="s">
        <v>444</v>
      </c>
      <c r="C14" s="10" t="s">
        <v>454</v>
      </c>
      <c r="D14" s="138">
        <v>52</v>
      </c>
      <c r="E14" s="10"/>
      <c r="F14" s="148" cm="1">
        <f t="array" ref="F14">$A$2*'allocate to industries feed US'!F14*VLOOKUP($B$2&amp;$D14,CHOOSE({1,2},'MC_INDUSTRIAL - CD&amp;Rs'!$B21:$B1010&amp;'MC_INDUSTRIAL - CD&amp;Rs'!$C21:$C1010,'MC_INDUSTRIAL - CD&amp;Rs'!D21:D1010),2,0)/VLOOKUP($C$2&amp;$D14,CHOOSE({1,2},'MC_INDUSTRIAL - CD&amp;Rs'!$B21:$B1010&amp;'MC_INDUSTRIAL - CD&amp;Rs'!$C21:$C1010,'MC_INDUSTRIAL - CD&amp;Rs'!D21:D1010),2,0)</f>
        <v>0</v>
      </c>
      <c r="G14" s="148" cm="1">
        <f t="array" ref="G14">$A$2*'allocate to industries feed US'!G14*VLOOKUP($B$2&amp;$D14,CHOOSE({1,2},'MC_INDUSTRIAL - CD&amp;Rs'!$B21:$B1010&amp;'MC_INDUSTRIAL - CD&amp;Rs'!$C21:$C1010,'MC_INDUSTRIAL - CD&amp;Rs'!E21:E1010),2,0)/VLOOKUP($C$2&amp;$D14,CHOOSE({1,2},'MC_INDUSTRIAL - CD&amp;Rs'!$B21:$B1010&amp;'MC_INDUSTRIAL - CD&amp;Rs'!$C21:$C1010,'MC_INDUSTRIAL - CD&amp;Rs'!E21:E1010),2,0)</f>
        <v>0</v>
      </c>
      <c r="H14" s="148" cm="1">
        <f t="array" ref="H14">$A$2*'allocate to industries feed US'!H14*VLOOKUP($B$2&amp;$D14,CHOOSE({1,2},'MC_INDUSTRIAL - CD&amp;Rs'!$B21:$B1010&amp;'MC_INDUSTRIAL - CD&amp;Rs'!$C21:$C1010,'MC_INDUSTRIAL - CD&amp;Rs'!F21:F1010),2,0)/VLOOKUP($C$2&amp;$D14,CHOOSE({1,2},'MC_INDUSTRIAL - CD&amp;Rs'!$B21:$B1010&amp;'MC_INDUSTRIAL - CD&amp;Rs'!$C21:$C1010,'MC_INDUSTRIAL - CD&amp;Rs'!F21:F1010),2,0)</f>
        <v>0</v>
      </c>
      <c r="I14" s="148" cm="1">
        <f t="array" ref="I14">$A$2*'allocate to industries feed US'!I14*VLOOKUP($B$2&amp;$D14,CHOOSE({1,2},'MC_INDUSTRIAL - CD&amp;Rs'!$B21:$B1010&amp;'MC_INDUSTRIAL - CD&amp;Rs'!$C21:$C1010,'MC_INDUSTRIAL - CD&amp;Rs'!G21:G1010),2,0)/VLOOKUP($C$2&amp;$D14,CHOOSE({1,2},'MC_INDUSTRIAL - CD&amp;Rs'!$B21:$B1010&amp;'MC_INDUSTRIAL - CD&amp;Rs'!$C21:$C1010,'MC_INDUSTRIAL - CD&amp;Rs'!G21:G1010),2,0)</f>
        <v>0</v>
      </c>
      <c r="J14" s="148" cm="1">
        <f t="array" ref="J14">$A$2*'allocate to industries feed US'!J14*VLOOKUP($B$2&amp;$D14,CHOOSE({1,2},'MC_INDUSTRIAL - CD&amp;Rs'!$B21:$B1010&amp;'MC_INDUSTRIAL - CD&amp;Rs'!$C21:$C1010,'MC_INDUSTRIAL - CD&amp;Rs'!H21:H1010),2,0)/VLOOKUP($C$2&amp;$D14,CHOOSE({1,2},'MC_INDUSTRIAL - CD&amp;Rs'!$B21:$B1010&amp;'MC_INDUSTRIAL - CD&amp;Rs'!$C21:$C1010,'MC_INDUSTRIAL - CD&amp;Rs'!H21:H1010),2,0)</f>
        <v>0</v>
      </c>
      <c r="K14" s="148" cm="1">
        <f t="array" ref="K14">$A$2*'allocate to industries feed US'!K14*VLOOKUP($B$2&amp;$D14,CHOOSE({1,2},'MC_INDUSTRIAL - CD&amp;Rs'!$B21:$B1010&amp;'MC_INDUSTRIAL - CD&amp;Rs'!$C21:$C1010,'MC_INDUSTRIAL - CD&amp;Rs'!I21:I1010),2,0)/VLOOKUP($C$2&amp;$D14,CHOOSE({1,2},'MC_INDUSTRIAL - CD&amp;Rs'!$B21:$B1010&amp;'MC_INDUSTRIAL - CD&amp;Rs'!$C21:$C1010,'MC_INDUSTRIAL - CD&amp;Rs'!I21:I1010),2,0)</f>
        <v>0</v>
      </c>
      <c r="L14" s="148" cm="1">
        <f t="array" ref="L14">$A$2*'allocate to industries feed US'!L14*VLOOKUP($B$2&amp;$D14,CHOOSE({1,2},'MC_INDUSTRIAL - CD&amp;Rs'!$B21:$B1010&amp;'MC_INDUSTRIAL - CD&amp;Rs'!$C21:$C1010,'MC_INDUSTRIAL - CD&amp;Rs'!J21:J1010),2,0)/VLOOKUP($C$2&amp;$D14,CHOOSE({1,2},'MC_INDUSTRIAL - CD&amp;Rs'!$B21:$B1010&amp;'MC_INDUSTRIAL - CD&amp;Rs'!$C21:$C1010,'MC_INDUSTRIAL - CD&amp;Rs'!J21:J1010),2,0)</f>
        <v>0</v>
      </c>
      <c r="M14" s="148" cm="1">
        <f t="array" ref="M14">$A$2*'allocate to industries feed US'!M14*VLOOKUP($B$2&amp;$D14,CHOOSE({1,2},'MC_INDUSTRIAL - CD&amp;Rs'!$B21:$B1010&amp;'MC_INDUSTRIAL - CD&amp;Rs'!$C21:$C1010,'MC_INDUSTRIAL - CD&amp;Rs'!K21:K1010),2,0)/VLOOKUP($C$2&amp;$D14,CHOOSE({1,2},'MC_INDUSTRIAL - CD&amp;Rs'!$B21:$B1010&amp;'MC_INDUSTRIAL - CD&amp;Rs'!$C21:$C1010,'MC_INDUSTRIAL - CD&amp;Rs'!K21:K1010),2,0)</f>
        <v>0</v>
      </c>
      <c r="N14" s="148" cm="1">
        <f t="array" ref="N14">$A$2*'allocate to industries feed US'!N14*VLOOKUP($B$2&amp;$D14,CHOOSE({1,2},'MC_INDUSTRIAL - CD&amp;Rs'!$B21:$B1010&amp;'MC_INDUSTRIAL - CD&amp;Rs'!$C21:$C1010,'MC_INDUSTRIAL - CD&amp;Rs'!L21:L1010),2,0)/VLOOKUP($C$2&amp;$D14,CHOOSE({1,2},'MC_INDUSTRIAL - CD&amp;Rs'!$B21:$B1010&amp;'MC_INDUSTRIAL - CD&amp;Rs'!$C21:$C1010,'MC_INDUSTRIAL - CD&amp;Rs'!L21:L1010),2,0)</f>
        <v>0</v>
      </c>
      <c r="O14" s="148" cm="1">
        <f t="array" ref="O14">$A$2*'allocate to industries feed US'!O14*VLOOKUP($B$2&amp;$D14,CHOOSE({1,2},'MC_INDUSTRIAL - CD&amp;Rs'!$B21:$B1010&amp;'MC_INDUSTRIAL - CD&amp;Rs'!$C21:$C1010,'MC_INDUSTRIAL - CD&amp;Rs'!M21:M1010),2,0)/VLOOKUP($C$2&amp;$D14,CHOOSE({1,2},'MC_INDUSTRIAL - CD&amp;Rs'!$B21:$B1010&amp;'MC_INDUSTRIAL - CD&amp;Rs'!$C21:$C1010,'MC_INDUSTRIAL - CD&amp;Rs'!M21:M1010),2,0)</f>
        <v>0</v>
      </c>
    </row>
    <row r="15" spans="1:26">
      <c r="B15" s="10" t="s">
        <v>445</v>
      </c>
      <c r="C15" s="10" t="s">
        <v>450</v>
      </c>
      <c r="D15" s="138">
        <v>49</v>
      </c>
      <c r="E15" s="10"/>
      <c r="F15" s="148" cm="1">
        <f t="array" ref="F15">$A$2*'allocate to industries feed US'!F15*VLOOKUP($B$2&amp;$D15,CHOOSE({1,2},'MC_INDUSTRIAL - CD&amp;Rs'!$B22:$B1011&amp;'MC_INDUSTRIAL - CD&amp;Rs'!$C22:$C1011,'MC_INDUSTRIAL - CD&amp;Rs'!D22:D1011),2,0)/VLOOKUP($C$2&amp;$D15,CHOOSE({1,2},'MC_INDUSTRIAL - CD&amp;Rs'!$B22:$B1011&amp;'MC_INDUSTRIAL - CD&amp;Rs'!$C22:$C1011,'MC_INDUSTRIAL - CD&amp;Rs'!D22:D1011),2,0)</f>
        <v>0.13604047708339231</v>
      </c>
      <c r="G15" s="148" cm="1">
        <f t="array" ref="G15">$A$2*'allocate to industries feed US'!G15*VLOOKUP($B$2&amp;$D15,CHOOSE({1,2},'MC_INDUSTRIAL - CD&amp;Rs'!$B22:$B1011&amp;'MC_INDUSTRIAL - CD&amp;Rs'!$C22:$C1011,'MC_INDUSTRIAL - CD&amp;Rs'!E22:E1011),2,0)/VLOOKUP($C$2&amp;$D15,CHOOSE({1,2},'MC_INDUSTRIAL - CD&amp;Rs'!$B22:$B1011&amp;'MC_INDUSTRIAL - CD&amp;Rs'!$C22:$C1011,'MC_INDUSTRIAL - CD&amp;Rs'!E22:E1011),2,0)</f>
        <v>0.16998939605999785</v>
      </c>
      <c r="H15" s="148" cm="1">
        <f t="array" ref="H15">$A$2*'allocate to industries feed US'!H15*VLOOKUP($B$2&amp;$D15,CHOOSE({1,2},'MC_INDUSTRIAL - CD&amp;Rs'!$B22:$B1011&amp;'MC_INDUSTRIAL - CD&amp;Rs'!$C22:$C1011,'MC_INDUSTRIAL - CD&amp;Rs'!F22:F1011),2,0)/VLOOKUP($C$2&amp;$D15,CHOOSE({1,2},'MC_INDUSTRIAL - CD&amp;Rs'!$B22:$B1011&amp;'MC_INDUSTRIAL - CD&amp;Rs'!$C22:$C1011,'MC_INDUSTRIAL - CD&amp;Rs'!F22:F1011),2,0)</f>
        <v>0.14963689704541505</v>
      </c>
      <c r="I15" s="148" cm="1">
        <f t="array" ref="I15">$A$2*'allocate to industries feed US'!I15*VLOOKUP($B$2&amp;$D15,CHOOSE({1,2},'MC_INDUSTRIAL - CD&amp;Rs'!$B22:$B1011&amp;'MC_INDUSTRIAL - CD&amp;Rs'!$C22:$C1011,'MC_INDUSTRIAL - CD&amp;Rs'!G22:G1011),2,0)/VLOOKUP($C$2&amp;$D15,CHOOSE({1,2},'MC_INDUSTRIAL - CD&amp;Rs'!$B22:$B1011&amp;'MC_INDUSTRIAL - CD&amp;Rs'!$C22:$C1011,'MC_INDUSTRIAL - CD&amp;Rs'!G22:G1011),2,0)</f>
        <v>8.2044089634787765E-2</v>
      </c>
      <c r="J15" s="148" cm="1">
        <f t="array" ref="J15">$A$2*'allocate to industries feed US'!J15*VLOOKUP($B$2&amp;$D15,CHOOSE({1,2},'MC_INDUSTRIAL - CD&amp;Rs'!$B22:$B1011&amp;'MC_INDUSTRIAL - CD&amp;Rs'!$C22:$C1011,'MC_INDUSTRIAL - CD&amp;Rs'!H22:H1011),2,0)/VLOOKUP($C$2&amp;$D15,CHOOSE({1,2},'MC_INDUSTRIAL - CD&amp;Rs'!$B22:$B1011&amp;'MC_INDUSTRIAL - CD&amp;Rs'!$C22:$C1011,'MC_INDUSTRIAL - CD&amp;Rs'!H22:H1011),2,0)</f>
        <v>0.105755918144172</v>
      </c>
      <c r="K15" s="148" cm="1">
        <f t="array" ref="K15">$A$2*'allocate to industries feed US'!K15*VLOOKUP($B$2&amp;$D15,CHOOSE({1,2},'MC_INDUSTRIAL - CD&amp;Rs'!$B22:$B1011&amp;'MC_INDUSTRIAL - CD&amp;Rs'!$C22:$C1011,'MC_INDUSTRIAL - CD&amp;Rs'!I22:I1011),2,0)/VLOOKUP($C$2&amp;$D15,CHOOSE({1,2},'MC_INDUSTRIAL - CD&amp;Rs'!$B22:$B1011&amp;'MC_INDUSTRIAL - CD&amp;Rs'!$C22:$C1011,'MC_INDUSTRIAL - CD&amp;Rs'!I22:I1011),2,0)</f>
        <v>0.14013938140296039</v>
      </c>
      <c r="L15" s="148" cm="1">
        <f t="array" ref="L15">$A$2*'allocate to industries feed US'!L15*VLOOKUP($B$2&amp;$D15,CHOOSE({1,2},'MC_INDUSTRIAL - CD&amp;Rs'!$B22:$B1011&amp;'MC_INDUSTRIAL - CD&amp;Rs'!$C22:$C1011,'MC_INDUSTRIAL - CD&amp;Rs'!J22:J1011),2,0)/VLOOKUP($C$2&amp;$D15,CHOOSE({1,2},'MC_INDUSTRIAL - CD&amp;Rs'!$B22:$B1011&amp;'MC_INDUSTRIAL - CD&amp;Rs'!$C22:$C1011,'MC_INDUSTRIAL - CD&amp;Rs'!J22:J1011),2,0)</f>
        <v>0.10935192863994354</v>
      </c>
      <c r="M15" s="148" cm="1">
        <f t="array" ref="M15">$A$2*'allocate to industries feed US'!M15*VLOOKUP($B$2&amp;$D15,CHOOSE({1,2},'MC_INDUSTRIAL - CD&amp;Rs'!$B22:$B1011&amp;'MC_INDUSTRIAL - CD&amp;Rs'!$C22:$C1011,'MC_INDUSTRIAL - CD&amp;Rs'!K22:K1011),2,0)/VLOOKUP($C$2&amp;$D15,CHOOSE({1,2},'MC_INDUSTRIAL - CD&amp;Rs'!$B22:$B1011&amp;'MC_INDUSTRIAL - CD&amp;Rs'!$C22:$C1011,'MC_INDUSTRIAL - CD&amp;Rs'!K22:K1011),2,0)</f>
        <v>0.11620968013589375</v>
      </c>
      <c r="N15" s="148" cm="1">
        <f t="array" ref="N15">$A$2*'allocate to industries feed US'!N15*VLOOKUP($B$2&amp;$D15,CHOOSE({1,2},'MC_INDUSTRIAL - CD&amp;Rs'!$B22:$B1011&amp;'MC_INDUSTRIAL - CD&amp;Rs'!$C22:$C1011,'MC_INDUSTRIAL - CD&amp;Rs'!L22:L1011),2,0)/VLOOKUP($C$2&amp;$D15,CHOOSE({1,2},'MC_INDUSTRIAL - CD&amp;Rs'!$B22:$B1011&amp;'MC_INDUSTRIAL - CD&amp;Rs'!$C22:$C1011,'MC_INDUSTRIAL - CD&amp;Rs'!L22:L1011),2,0)</f>
        <v>0.12468740218470163</v>
      </c>
      <c r="O15" s="148" cm="1">
        <f t="array" ref="O15">$A$2*'allocate to industries feed US'!O15*VLOOKUP($B$2&amp;$D15,CHOOSE({1,2},'MC_INDUSTRIAL - CD&amp;Rs'!$B22:$B1011&amp;'MC_INDUSTRIAL - CD&amp;Rs'!$C22:$C1011,'MC_INDUSTRIAL - CD&amp;Rs'!M22:M1011),2,0)/VLOOKUP($C$2&amp;$D15,CHOOSE({1,2},'MC_INDUSTRIAL - CD&amp;Rs'!$B22:$B1011&amp;'MC_INDUSTRIAL - CD&amp;Rs'!$C22:$C1011,'MC_INDUSTRIAL - CD&amp;Rs'!M22:M1011),2,0)</f>
        <v>0.11822262385507629</v>
      </c>
    </row>
    <row r="16" spans="1:26">
      <c r="B16" s="10" t="s">
        <v>446</v>
      </c>
      <c r="C16" s="10" t="s">
        <v>451</v>
      </c>
      <c r="D16" s="138">
        <v>50</v>
      </c>
      <c r="E16" s="10"/>
      <c r="F16" s="148" cm="1">
        <f t="array" ref="F16">$A$2*'allocate to industries feed US'!F16*VLOOKUP($B$2&amp;$D16,CHOOSE({1,2},'MC_INDUSTRIAL - CD&amp;Rs'!$B23:$B1012&amp;'MC_INDUSTRIAL - CD&amp;Rs'!$C23:$C1012,'MC_INDUSTRIAL - CD&amp;Rs'!D23:D1012),2,0)/VLOOKUP($C$2&amp;$D16,CHOOSE({1,2},'MC_INDUSTRIAL - CD&amp;Rs'!$B23:$B1012&amp;'MC_INDUSTRIAL - CD&amp;Rs'!$C23:$C1012,'MC_INDUSTRIAL - CD&amp;Rs'!D23:D1012),2,0)</f>
        <v>2.346700084151192</v>
      </c>
      <c r="G16" s="148" cm="1">
        <f t="array" ref="G16">$A$2*'allocate to industries feed US'!G16*VLOOKUP($B$2&amp;$D16,CHOOSE({1,2},'MC_INDUSTRIAL - CD&amp;Rs'!$B23:$B1012&amp;'MC_INDUSTRIAL - CD&amp;Rs'!$C23:$C1012,'MC_INDUSTRIAL - CD&amp;Rs'!E23:E1012),2,0)/VLOOKUP($C$2&amp;$D16,CHOOSE({1,2},'MC_INDUSTRIAL - CD&amp;Rs'!$B23:$B1012&amp;'MC_INDUSTRIAL - CD&amp;Rs'!$C23:$C1012,'MC_INDUSTRIAL - CD&amp;Rs'!E23:E1012),2,0)</f>
        <v>2.1757665124787557</v>
      </c>
      <c r="H16" s="148" cm="1">
        <f t="array" ref="H16">$A$2*'allocate to industries feed US'!H16*VLOOKUP($B$2&amp;$D16,CHOOSE({1,2},'MC_INDUSTRIAL - CD&amp;Rs'!$B23:$B1012&amp;'MC_INDUSTRIAL - CD&amp;Rs'!$C23:$C1012,'MC_INDUSTRIAL - CD&amp;Rs'!F23:F1012),2,0)/VLOOKUP($C$2&amp;$D16,CHOOSE({1,2},'MC_INDUSTRIAL - CD&amp;Rs'!$B23:$B1012&amp;'MC_INDUSTRIAL - CD&amp;Rs'!$C23:$C1012,'MC_INDUSTRIAL - CD&amp;Rs'!F23:F1012),2,0)</f>
        <v>1.9836558410488665</v>
      </c>
      <c r="I16" s="148" cm="1">
        <f t="array" ref="I16">$A$2*'allocate to industries feed US'!I16*VLOOKUP($B$2&amp;$D16,CHOOSE({1,2},'MC_INDUSTRIAL - CD&amp;Rs'!$B23:$B1012&amp;'MC_INDUSTRIAL - CD&amp;Rs'!$C23:$C1012,'MC_INDUSTRIAL - CD&amp;Rs'!G23:G1012),2,0)/VLOOKUP($C$2&amp;$D16,CHOOSE({1,2},'MC_INDUSTRIAL - CD&amp;Rs'!$B23:$B1012&amp;'MC_INDUSTRIAL - CD&amp;Rs'!$C23:$C1012,'MC_INDUSTRIAL - CD&amp;Rs'!G23:G1012),2,0)</f>
        <v>1.7120569682076625</v>
      </c>
      <c r="J16" s="148" cm="1">
        <f t="array" ref="J16">$A$2*'allocate to industries feed US'!J16*VLOOKUP($B$2&amp;$D16,CHOOSE({1,2},'MC_INDUSTRIAL - CD&amp;Rs'!$B23:$B1012&amp;'MC_INDUSTRIAL - CD&amp;Rs'!$C23:$C1012,'MC_INDUSTRIAL - CD&amp;Rs'!H23:H1012),2,0)/VLOOKUP($C$2&amp;$D16,CHOOSE({1,2},'MC_INDUSTRIAL - CD&amp;Rs'!$B23:$B1012&amp;'MC_INDUSTRIAL - CD&amp;Rs'!$C23:$C1012,'MC_INDUSTRIAL - CD&amp;Rs'!H23:H1012),2,0)</f>
        <v>2.0723713298277948</v>
      </c>
      <c r="K16" s="148" cm="1">
        <f t="array" ref="K16">$A$2*'allocate to industries feed US'!K16*VLOOKUP($B$2&amp;$D16,CHOOSE({1,2},'MC_INDUSTRIAL - CD&amp;Rs'!$B23:$B1012&amp;'MC_INDUSTRIAL - CD&amp;Rs'!$C23:$C1012,'MC_INDUSTRIAL - CD&amp;Rs'!I23:I1012),2,0)/VLOOKUP($C$2&amp;$D16,CHOOSE({1,2},'MC_INDUSTRIAL - CD&amp;Rs'!$B23:$B1012&amp;'MC_INDUSTRIAL - CD&amp;Rs'!$C23:$C1012,'MC_INDUSTRIAL - CD&amp;Rs'!I23:I1012),2,0)</f>
        <v>1.9483825491644344</v>
      </c>
      <c r="L16" s="148" cm="1">
        <f t="array" ref="L16">$A$2*'allocate to industries feed US'!L16*VLOOKUP($B$2&amp;$D16,CHOOSE({1,2},'MC_INDUSTRIAL - CD&amp;Rs'!$B23:$B1012&amp;'MC_INDUSTRIAL - CD&amp;Rs'!$C23:$C1012,'MC_INDUSTRIAL - CD&amp;Rs'!J23:J1012),2,0)/VLOOKUP($C$2&amp;$D16,CHOOSE({1,2},'MC_INDUSTRIAL - CD&amp;Rs'!$B23:$B1012&amp;'MC_INDUSTRIAL - CD&amp;Rs'!$C23:$C1012,'MC_INDUSTRIAL - CD&amp;Rs'!J23:J1012),2,0)</f>
        <v>1.9348844180744995</v>
      </c>
      <c r="M16" s="148" cm="1">
        <f t="array" ref="M16">$A$2*'allocate to industries feed US'!M16*VLOOKUP($B$2&amp;$D16,CHOOSE({1,2},'MC_INDUSTRIAL - CD&amp;Rs'!$B23:$B1012&amp;'MC_INDUSTRIAL - CD&amp;Rs'!$C23:$C1012,'MC_INDUSTRIAL - CD&amp;Rs'!K23:K1012),2,0)/VLOOKUP($C$2&amp;$D16,CHOOSE({1,2},'MC_INDUSTRIAL - CD&amp;Rs'!$B23:$B1012&amp;'MC_INDUSTRIAL - CD&amp;Rs'!$C23:$C1012,'MC_INDUSTRIAL - CD&amp;Rs'!K23:K1012),2,0)</f>
        <v>1.9605538184762945</v>
      </c>
      <c r="N16" s="148" cm="1">
        <f t="array" ref="N16">$A$2*'allocate to industries feed US'!N16*VLOOKUP($B$2&amp;$D16,CHOOSE({1,2},'MC_INDUSTRIAL - CD&amp;Rs'!$B23:$B1012&amp;'MC_INDUSTRIAL - CD&amp;Rs'!$C23:$C1012,'MC_INDUSTRIAL - CD&amp;Rs'!L23:L1012),2,0)/VLOOKUP($C$2&amp;$D16,CHOOSE({1,2},'MC_INDUSTRIAL - CD&amp;Rs'!$B23:$B1012&amp;'MC_INDUSTRIAL - CD&amp;Rs'!$C23:$C1012,'MC_INDUSTRIAL - CD&amp;Rs'!L23:L1012),2,0)</f>
        <v>1.8935858473379341</v>
      </c>
      <c r="O16" s="148" cm="1">
        <f t="array" ref="O16">$A$2*'allocate to industries feed US'!O16*VLOOKUP($B$2&amp;$D16,CHOOSE({1,2},'MC_INDUSTRIAL - CD&amp;Rs'!$B23:$B1012&amp;'MC_INDUSTRIAL - CD&amp;Rs'!$C23:$C1012,'MC_INDUSTRIAL - CD&amp;Rs'!M23:M1012),2,0)/VLOOKUP($C$2&amp;$D16,CHOOSE({1,2},'MC_INDUSTRIAL - CD&amp;Rs'!$B23:$B1012&amp;'MC_INDUSTRIAL - CD&amp;Rs'!$C23:$C1012,'MC_INDUSTRIAL - CD&amp;Rs'!M23:M1012),2,0)</f>
        <v>1.8991132483448425</v>
      </c>
    </row>
    <row r="17" spans="2:15">
      <c r="B17" s="10" t="s">
        <v>447</v>
      </c>
      <c r="C17" s="10" t="s">
        <v>453</v>
      </c>
      <c r="D17" s="138">
        <v>18</v>
      </c>
      <c r="E17" s="10"/>
      <c r="F17" s="148" cm="1">
        <f t="array" ref="F17">$A$2*'allocate to industries feed US'!F17*VLOOKUP($B$2&amp;$D17,CHOOSE({1,2},'MC_INDUSTRIAL - CD&amp;Rs'!$B24:$B1013&amp;'MC_INDUSTRIAL - CD&amp;Rs'!$C24:$C1013,'MC_INDUSTRIAL - CD&amp;Rs'!D24:D1013),2,0)/VLOOKUP($C$2&amp;$D17,CHOOSE({1,2},'MC_INDUSTRIAL - CD&amp;Rs'!$B24:$B1013&amp;'MC_INDUSTRIAL - CD&amp;Rs'!$C24:$C1013,'MC_INDUSTRIAL - CD&amp;Rs'!D24:D1013),2,0)</f>
        <v>1.2850534156839823</v>
      </c>
      <c r="G17" s="148" cm="1">
        <f t="array" ref="G17">$A$2*'allocate to industries feed US'!G17*VLOOKUP($B$2&amp;$D17,CHOOSE({1,2},'MC_INDUSTRIAL - CD&amp;Rs'!$B24:$B1013&amp;'MC_INDUSTRIAL - CD&amp;Rs'!$C24:$C1013,'MC_INDUSTRIAL - CD&amp;Rs'!E24:E1013),2,0)/VLOOKUP($C$2&amp;$D17,CHOOSE({1,2},'MC_INDUSTRIAL - CD&amp;Rs'!$B24:$B1013&amp;'MC_INDUSTRIAL - CD&amp;Rs'!$C24:$C1013,'MC_INDUSTRIAL - CD&amp;Rs'!E24:E1013),2,0)</f>
        <v>1.2282130090085925</v>
      </c>
      <c r="H17" s="148" cm="1">
        <f t="array" ref="H17">$A$2*'allocate to industries feed US'!H17*VLOOKUP($B$2&amp;$D17,CHOOSE({1,2},'MC_INDUSTRIAL - CD&amp;Rs'!$B24:$B1013&amp;'MC_INDUSTRIAL - CD&amp;Rs'!$C24:$C1013,'MC_INDUSTRIAL - CD&amp;Rs'!F24:F1013),2,0)/VLOOKUP($C$2&amp;$D17,CHOOSE({1,2},'MC_INDUSTRIAL - CD&amp;Rs'!$B24:$B1013&amp;'MC_INDUSTRIAL - CD&amp;Rs'!$C24:$C1013,'MC_INDUSTRIAL - CD&amp;Rs'!F24:F1013),2,0)</f>
        <v>1.1437521484610722</v>
      </c>
      <c r="I17" s="148" cm="1">
        <f t="array" ref="I17">$A$2*'allocate to industries feed US'!I17*VLOOKUP($B$2&amp;$D17,CHOOSE({1,2},'MC_INDUSTRIAL - CD&amp;Rs'!$B24:$B1013&amp;'MC_INDUSTRIAL - CD&amp;Rs'!$C24:$C1013,'MC_INDUSTRIAL - CD&amp;Rs'!G24:G1013),2,0)/VLOOKUP($C$2&amp;$D17,CHOOSE({1,2},'MC_INDUSTRIAL - CD&amp;Rs'!$B24:$B1013&amp;'MC_INDUSTRIAL - CD&amp;Rs'!$C24:$C1013,'MC_INDUSTRIAL - CD&amp;Rs'!G24:G1013),2,0)</f>
        <v>0.91557974754221583</v>
      </c>
      <c r="J17" s="148" cm="1">
        <f t="array" ref="J17">$A$2*'allocate to industries feed US'!J17*VLOOKUP($B$2&amp;$D17,CHOOSE({1,2},'MC_INDUSTRIAL - CD&amp;Rs'!$B24:$B1013&amp;'MC_INDUSTRIAL - CD&amp;Rs'!$C24:$C1013,'MC_INDUSTRIAL - CD&amp;Rs'!H24:H1013),2,0)/VLOOKUP($C$2&amp;$D17,CHOOSE({1,2},'MC_INDUSTRIAL - CD&amp;Rs'!$B24:$B1013&amp;'MC_INDUSTRIAL - CD&amp;Rs'!$C24:$C1013,'MC_INDUSTRIAL - CD&amp;Rs'!H24:H1013),2,0)</f>
        <v>0.89058040351426537</v>
      </c>
      <c r="K17" s="148" cm="1">
        <f t="array" ref="K17">$A$2*'allocate to industries feed US'!K17*VLOOKUP($B$2&amp;$D17,CHOOSE({1,2},'MC_INDUSTRIAL - CD&amp;Rs'!$B24:$B1013&amp;'MC_INDUSTRIAL - CD&amp;Rs'!$C24:$C1013,'MC_INDUSTRIAL - CD&amp;Rs'!I24:I1013),2,0)/VLOOKUP($C$2&amp;$D17,CHOOSE({1,2},'MC_INDUSTRIAL - CD&amp;Rs'!$B24:$B1013&amp;'MC_INDUSTRIAL - CD&amp;Rs'!$C24:$C1013,'MC_INDUSTRIAL - CD&amp;Rs'!I24:I1013),2,0)</f>
        <v>1.147215029219171</v>
      </c>
      <c r="L17" s="148" cm="1">
        <f t="array" ref="L17">$A$2*'allocate to industries feed US'!L17*VLOOKUP($B$2&amp;$D17,CHOOSE({1,2},'MC_INDUSTRIAL - CD&amp;Rs'!$B24:$B1013&amp;'MC_INDUSTRIAL - CD&amp;Rs'!$C24:$C1013,'MC_INDUSTRIAL - CD&amp;Rs'!J24:J1013),2,0)/VLOOKUP($C$2&amp;$D17,CHOOSE({1,2},'MC_INDUSTRIAL - CD&amp;Rs'!$B24:$B1013&amp;'MC_INDUSTRIAL - CD&amp;Rs'!$C24:$C1013,'MC_INDUSTRIAL - CD&amp;Rs'!J24:J1013),2,0)</f>
        <v>1.4438056630462432</v>
      </c>
      <c r="M17" s="148" cm="1">
        <f t="array" ref="M17">$A$2*'allocate to industries feed US'!M17*VLOOKUP($B$2&amp;$D17,CHOOSE({1,2},'MC_INDUSTRIAL - CD&amp;Rs'!$B24:$B1013&amp;'MC_INDUSTRIAL - CD&amp;Rs'!$C24:$C1013,'MC_INDUSTRIAL - CD&amp;Rs'!K24:K1013),2,0)/VLOOKUP($C$2&amp;$D17,CHOOSE({1,2},'MC_INDUSTRIAL - CD&amp;Rs'!$B24:$B1013&amp;'MC_INDUSTRIAL - CD&amp;Rs'!$C24:$C1013,'MC_INDUSTRIAL - CD&amp;Rs'!K24:K1013),2,0)</f>
        <v>1.5303224177660169</v>
      </c>
      <c r="N17" s="148" cm="1">
        <f t="array" ref="N17">$A$2*'allocate to industries feed US'!N17*VLOOKUP($B$2&amp;$D17,CHOOSE({1,2},'MC_INDUSTRIAL - CD&amp;Rs'!$B24:$B1013&amp;'MC_INDUSTRIAL - CD&amp;Rs'!$C24:$C1013,'MC_INDUSTRIAL - CD&amp;Rs'!L24:L1013),2,0)/VLOOKUP($C$2&amp;$D17,CHOOSE({1,2},'MC_INDUSTRIAL - CD&amp;Rs'!$B24:$B1013&amp;'MC_INDUSTRIAL - CD&amp;Rs'!$C24:$C1013,'MC_INDUSTRIAL - CD&amp;Rs'!L24:L1013),2,0)</f>
        <v>1.4163444802810212</v>
      </c>
      <c r="O17" s="148" cm="1">
        <f t="array" ref="O17">$A$2*'allocate to industries feed US'!O17*VLOOKUP($B$2&amp;$D17,CHOOSE({1,2},'MC_INDUSTRIAL - CD&amp;Rs'!$B24:$B1013&amp;'MC_INDUSTRIAL - CD&amp;Rs'!$C24:$C1013,'MC_INDUSTRIAL - CD&amp;Rs'!M24:M1013),2,0)/VLOOKUP($C$2&amp;$D17,CHOOSE({1,2},'MC_INDUSTRIAL - CD&amp;Rs'!$B24:$B1013&amp;'MC_INDUSTRIAL - CD&amp;Rs'!$C24:$C1013,'MC_INDUSTRIAL - CD&amp;Rs'!M24:M1013),2,0)</f>
        <v>1.2883012170517794</v>
      </c>
    </row>
    <row r="18" spans="2:15">
      <c r="B18" s="10" t="s">
        <v>448</v>
      </c>
      <c r="C18" s="10" t="s">
        <v>452</v>
      </c>
      <c r="D18" s="138">
        <v>19</v>
      </c>
      <c r="E18" s="10"/>
      <c r="F18" s="148" cm="1">
        <f t="array" ref="F18">$A$2*'allocate to industries feed US'!F18*VLOOKUP($B$2&amp;$D18,CHOOSE({1,2},'MC_INDUSTRIAL - CD&amp;Rs'!$B25:$B1014&amp;'MC_INDUSTRIAL - CD&amp;Rs'!$C25:$C1014,'MC_INDUSTRIAL - CD&amp;Rs'!D25:D1014),2,0)/VLOOKUP($C$2&amp;$D18,CHOOSE({1,2},'MC_INDUSTRIAL - CD&amp;Rs'!$B25:$B1014&amp;'MC_INDUSTRIAL - CD&amp;Rs'!$C25:$C1014,'MC_INDUSTRIAL - CD&amp;Rs'!D25:D1014),2,0)</f>
        <v>11.374487481930387</v>
      </c>
      <c r="G18" s="148" cm="1">
        <f t="array" ref="G18">$A$2*'allocate to industries feed US'!G18*VLOOKUP($B$2&amp;$D18,CHOOSE({1,2},'MC_INDUSTRIAL - CD&amp;Rs'!$B25:$B1014&amp;'MC_INDUSTRIAL - CD&amp;Rs'!$C25:$C1014,'MC_INDUSTRIAL - CD&amp;Rs'!E25:E1014),2,0)/VLOOKUP($C$2&amp;$D18,CHOOSE({1,2},'MC_INDUSTRIAL - CD&amp;Rs'!$B25:$B1014&amp;'MC_INDUSTRIAL - CD&amp;Rs'!$C25:$C1014,'MC_INDUSTRIAL - CD&amp;Rs'!E25:E1014),2,0)</f>
        <v>11.97479474191185</v>
      </c>
      <c r="H18" s="148" cm="1">
        <f t="array" ref="H18">$A$2*'allocate to industries feed US'!H18*VLOOKUP($B$2&amp;$D18,CHOOSE({1,2},'MC_INDUSTRIAL - CD&amp;Rs'!$B25:$B1014&amp;'MC_INDUSTRIAL - CD&amp;Rs'!$C25:$C1014,'MC_INDUSTRIAL - CD&amp;Rs'!F25:F1014),2,0)/VLOOKUP($C$2&amp;$D18,CHOOSE({1,2},'MC_INDUSTRIAL - CD&amp;Rs'!$B25:$B1014&amp;'MC_INDUSTRIAL - CD&amp;Rs'!$C25:$C1014,'MC_INDUSTRIAL - CD&amp;Rs'!F25:F1014),2,0)</f>
        <v>12.081844529769743</v>
      </c>
      <c r="I18" s="148" cm="1">
        <f t="array" ref="I18">$A$2*'allocate to industries feed US'!I18*VLOOKUP($B$2&amp;$D18,CHOOSE({1,2},'MC_INDUSTRIAL - CD&amp;Rs'!$B25:$B1014&amp;'MC_INDUSTRIAL - CD&amp;Rs'!$C25:$C1014,'MC_INDUSTRIAL - CD&amp;Rs'!G25:G1014),2,0)/VLOOKUP($C$2&amp;$D18,CHOOSE({1,2},'MC_INDUSTRIAL - CD&amp;Rs'!$B25:$B1014&amp;'MC_INDUSTRIAL - CD&amp;Rs'!$C25:$C1014,'MC_INDUSTRIAL - CD&amp;Rs'!G25:G1014),2,0)</f>
        <v>11.074614379581053</v>
      </c>
      <c r="J18" s="148" cm="1">
        <f t="array" ref="J18">$A$2*'allocate to industries feed US'!J18*VLOOKUP($B$2&amp;$D18,CHOOSE({1,2},'MC_INDUSTRIAL - CD&amp;Rs'!$B25:$B1014&amp;'MC_INDUSTRIAL - CD&amp;Rs'!$C25:$C1014,'MC_INDUSTRIAL - CD&amp;Rs'!H25:H1014),2,0)/VLOOKUP($C$2&amp;$D18,CHOOSE({1,2},'MC_INDUSTRIAL - CD&amp;Rs'!$B25:$B1014&amp;'MC_INDUSTRIAL - CD&amp;Rs'!$C25:$C1014,'MC_INDUSTRIAL - CD&amp;Rs'!H25:H1014),2,0)</f>
        <v>10.941525733127325</v>
      </c>
      <c r="K18" s="148" cm="1">
        <f t="array" ref="K18">$A$2*'allocate to industries feed US'!K18*VLOOKUP($B$2&amp;$D18,CHOOSE({1,2},'MC_INDUSTRIAL - CD&amp;Rs'!$B25:$B1014&amp;'MC_INDUSTRIAL - CD&amp;Rs'!$C25:$C1014,'MC_INDUSTRIAL - CD&amp;Rs'!I25:I1014),2,0)/VLOOKUP($C$2&amp;$D18,CHOOSE({1,2},'MC_INDUSTRIAL - CD&amp;Rs'!$B25:$B1014&amp;'MC_INDUSTRIAL - CD&amp;Rs'!$C25:$C1014,'MC_INDUSTRIAL - CD&amp;Rs'!I25:I1014),2,0)</f>
        <v>12.331090701907502</v>
      </c>
      <c r="L18" s="148" cm="1">
        <f t="array" ref="L18">$A$2*'allocate to industries feed US'!L18*VLOOKUP($B$2&amp;$D18,CHOOSE({1,2},'MC_INDUSTRIAL - CD&amp;Rs'!$B25:$B1014&amp;'MC_INDUSTRIAL - CD&amp;Rs'!$C25:$C1014,'MC_INDUSTRIAL - CD&amp;Rs'!J25:J1014),2,0)/VLOOKUP($C$2&amp;$D18,CHOOSE({1,2},'MC_INDUSTRIAL - CD&amp;Rs'!$B25:$B1014&amp;'MC_INDUSTRIAL - CD&amp;Rs'!$C25:$C1014,'MC_INDUSTRIAL - CD&amp;Rs'!J25:J1014),2,0)</f>
        <v>13.692171962025416</v>
      </c>
      <c r="M18" s="148" cm="1">
        <f t="array" ref="M18">$A$2*'allocate to industries feed US'!M18*VLOOKUP($B$2&amp;$D18,CHOOSE({1,2},'MC_INDUSTRIAL - CD&amp;Rs'!$B25:$B1014&amp;'MC_INDUSTRIAL - CD&amp;Rs'!$C25:$C1014,'MC_INDUSTRIAL - CD&amp;Rs'!K25:K1014),2,0)/VLOOKUP($C$2&amp;$D18,CHOOSE({1,2},'MC_INDUSTRIAL - CD&amp;Rs'!$B25:$B1014&amp;'MC_INDUSTRIAL - CD&amp;Rs'!$C25:$C1014,'MC_INDUSTRIAL - CD&amp;Rs'!K25:K1014),2,0)</f>
        <v>14.555917939830806</v>
      </c>
      <c r="N18" s="148" cm="1">
        <f t="array" ref="N18">$A$2*'allocate to industries feed US'!N18*VLOOKUP($B$2&amp;$D18,CHOOSE({1,2},'MC_INDUSTRIAL - CD&amp;Rs'!$B25:$B1014&amp;'MC_INDUSTRIAL - CD&amp;Rs'!$C25:$C1014,'MC_INDUSTRIAL - CD&amp;Rs'!L25:L1014),2,0)/VLOOKUP($C$2&amp;$D18,CHOOSE({1,2},'MC_INDUSTRIAL - CD&amp;Rs'!$B25:$B1014&amp;'MC_INDUSTRIAL - CD&amp;Rs'!$C25:$C1014,'MC_INDUSTRIAL - CD&amp;Rs'!L25:L1014),2,0)</f>
        <v>15.599023395263758</v>
      </c>
      <c r="O18" s="148" cm="1">
        <f t="array" ref="O18">$A$2*'allocate to industries feed US'!O18*VLOOKUP($B$2&amp;$D18,CHOOSE({1,2},'MC_INDUSTRIAL - CD&amp;Rs'!$B25:$B1014&amp;'MC_INDUSTRIAL - CD&amp;Rs'!$C25:$C1014,'MC_INDUSTRIAL - CD&amp;Rs'!M25:M1014),2,0)/VLOOKUP($C$2&amp;$D18,CHOOSE({1,2},'MC_INDUSTRIAL - CD&amp;Rs'!$B25:$B1014&amp;'MC_INDUSTRIAL - CD&amp;Rs'!$C25:$C1014,'MC_INDUSTRIAL - CD&amp;Rs'!M25:M1014),2,0)</f>
        <v>16.343083903975391</v>
      </c>
    </row>
    <row r="19" spans="2:15">
      <c r="B19" s="123">
        <v>10</v>
      </c>
      <c r="C19" t="s">
        <v>307</v>
      </c>
      <c r="D19" s="138">
        <v>28</v>
      </c>
      <c r="F19" s="141" cm="1">
        <f t="array" ref="F19">$A$2*'allocate to industries feed US'!F19*VLOOKUP($B$2&amp;$D19,CHOOSE({1,2},'MC_INDUSTRIAL - CD&amp;Rs'!$B26:$B1015&amp;'MC_INDUSTRIAL - CD&amp;Rs'!$C26:$C1015,'MC_INDUSTRIAL - CD&amp;Rs'!D26:D1015),2,0)/VLOOKUP($C$2&amp;$D19,CHOOSE({1,2},'MC_INDUSTRIAL - CD&amp;Rs'!$B26:$B1015&amp;'MC_INDUSTRIAL - CD&amp;Rs'!$C26:$C1015,'MC_INDUSTRIAL - CD&amp;Rs'!D26:D1015),2,0)</f>
        <v>3.4924701217108521E-2</v>
      </c>
      <c r="G19" s="141" cm="1">
        <f t="array" ref="G19">$A$2*'allocate to industries feed US'!G19*VLOOKUP($B$2&amp;$D19,CHOOSE({1,2},'MC_INDUSTRIAL - CD&amp;Rs'!$B26:$B1015&amp;'MC_INDUSTRIAL - CD&amp;Rs'!$C26:$C1015,'MC_INDUSTRIAL - CD&amp;Rs'!E26:E1015),2,0)/VLOOKUP($C$2&amp;$D19,CHOOSE({1,2},'MC_INDUSTRIAL - CD&amp;Rs'!$B26:$B1015&amp;'MC_INDUSTRIAL - CD&amp;Rs'!$C26:$C1015,'MC_INDUSTRIAL - CD&amp;Rs'!E26:E1015),2,0)</f>
        <v>3.4562425591485119E-2</v>
      </c>
      <c r="H19" s="141" cm="1">
        <f t="array" ref="H19">$A$2*'allocate to industries feed US'!H19*VLOOKUP($B$2&amp;$D19,CHOOSE({1,2},'MC_INDUSTRIAL - CD&amp;Rs'!$B26:$B1015&amp;'MC_INDUSTRIAL - CD&amp;Rs'!$C26:$C1015,'MC_INDUSTRIAL - CD&amp;Rs'!F26:F1015),2,0)/VLOOKUP($C$2&amp;$D19,CHOOSE({1,2},'MC_INDUSTRIAL - CD&amp;Rs'!$B26:$B1015&amp;'MC_INDUSTRIAL - CD&amp;Rs'!$C26:$C1015,'MC_INDUSTRIAL - CD&amp;Rs'!F26:F1015),2,0)</f>
        <v>3.2728171180086002E-2</v>
      </c>
      <c r="I19" s="141" cm="1">
        <f t="array" ref="I19">$A$2*'allocate to industries feed US'!I19*VLOOKUP($B$2&amp;$D19,CHOOSE({1,2},'MC_INDUSTRIAL - CD&amp;Rs'!$B26:$B1015&amp;'MC_INDUSTRIAL - CD&amp;Rs'!$C26:$C1015,'MC_INDUSTRIAL - CD&amp;Rs'!G26:G1015),2,0)/VLOOKUP($C$2&amp;$D19,CHOOSE({1,2},'MC_INDUSTRIAL - CD&amp;Rs'!$B26:$B1015&amp;'MC_INDUSTRIAL - CD&amp;Rs'!$C26:$C1015,'MC_INDUSTRIAL - CD&amp;Rs'!G26:G1015),2,0)</f>
        <v>3.2561776848955719E-2</v>
      </c>
      <c r="J19" s="141" cm="1">
        <f t="array" ref="J19">$A$2*'allocate to industries feed US'!J19*VLOOKUP($B$2&amp;$D19,CHOOSE({1,2},'MC_INDUSTRIAL - CD&amp;Rs'!$B26:$B1015&amp;'MC_INDUSTRIAL - CD&amp;Rs'!$C26:$C1015,'MC_INDUSTRIAL - CD&amp;Rs'!H26:H1015),2,0)/VLOOKUP($C$2&amp;$D19,CHOOSE({1,2},'MC_INDUSTRIAL - CD&amp;Rs'!$B26:$B1015&amp;'MC_INDUSTRIAL - CD&amp;Rs'!$C26:$C1015,'MC_INDUSTRIAL - CD&amp;Rs'!H26:H1015),2,0)</f>
        <v>3.2602946159497478E-2</v>
      </c>
      <c r="K19" s="141" cm="1">
        <f t="array" ref="K19">$A$2*'allocate to industries feed US'!K19*VLOOKUP($B$2&amp;$D19,CHOOSE({1,2},'MC_INDUSTRIAL - CD&amp;Rs'!$B26:$B1015&amp;'MC_INDUSTRIAL - CD&amp;Rs'!$C26:$C1015,'MC_INDUSTRIAL - CD&amp;Rs'!I26:I1015),2,0)/VLOOKUP($C$2&amp;$D19,CHOOSE({1,2},'MC_INDUSTRIAL - CD&amp;Rs'!$B26:$B1015&amp;'MC_INDUSTRIAL - CD&amp;Rs'!$C26:$C1015,'MC_INDUSTRIAL - CD&amp;Rs'!I26:I1015),2,0)</f>
        <v>3.1247414498373371E-2</v>
      </c>
      <c r="L19" s="141" cm="1">
        <f t="array" ref="L19">$A$2*'allocate to industries feed US'!L19*VLOOKUP($B$2&amp;$D19,CHOOSE({1,2},'MC_INDUSTRIAL - CD&amp;Rs'!$B26:$B1015&amp;'MC_INDUSTRIAL - CD&amp;Rs'!$C26:$C1015,'MC_INDUSTRIAL - CD&amp;Rs'!J26:J1015),2,0)/VLOOKUP($C$2&amp;$D19,CHOOSE({1,2},'MC_INDUSTRIAL - CD&amp;Rs'!$B26:$B1015&amp;'MC_INDUSTRIAL - CD&amp;Rs'!$C26:$C1015,'MC_INDUSTRIAL - CD&amp;Rs'!J26:J1015),2,0)</f>
        <v>3.0365498957009646E-2</v>
      </c>
      <c r="M19" s="141" cm="1">
        <f t="array" ref="M19">$A$2*'allocate to industries feed US'!M19*VLOOKUP($B$2&amp;$D19,CHOOSE({1,2},'MC_INDUSTRIAL - CD&amp;Rs'!$B26:$B1015&amp;'MC_INDUSTRIAL - CD&amp;Rs'!$C26:$C1015,'MC_INDUSTRIAL - CD&amp;Rs'!K26:K1015),2,0)/VLOOKUP($C$2&amp;$D19,CHOOSE({1,2},'MC_INDUSTRIAL - CD&amp;Rs'!$B26:$B1015&amp;'MC_INDUSTRIAL - CD&amp;Rs'!$C26:$C1015,'MC_INDUSTRIAL - CD&amp;Rs'!K26:K1015),2,0)</f>
        <v>3.0012868859845887E-2</v>
      </c>
      <c r="N19" s="141" cm="1">
        <f t="array" ref="N19">$A$2*'allocate to industries feed US'!N19*VLOOKUP($B$2&amp;$D19,CHOOSE({1,2},'MC_INDUSTRIAL - CD&amp;Rs'!$B26:$B1015&amp;'MC_INDUSTRIAL - CD&amp;Rs'!$C26:$C1015,'MC_INDUSTRIAL - CD&amp;Rs'!L26:L1015),2,0)/VLOOKUP($C$2&amp;$D19,CHOOSE({1,2},'MC_INDUSTRIAL - CD&amp;Rs'!$B26:$B1015&amp;'MC_INDUSTRIAL - CD&amp;Rs'!$C26:$C1015,'MC_INDUSTRIAL - CD&amp;Rs'!L26:L1015),2,0)</f>
        <v>2.9760080595489305E-2</v>
      </c>
      <c r="O19" s="141" cm="1">
        <f t="array" ref="O19">$A$2*'allocate to industries feed US'!O19*VLOOKUP($B$2&amp;$D19,CHOOSE({1,2},'MC_INDUSTRIAL - CD&amp;Rs'!$B26:$B1015&amp;'MC_INDUSTRIAL - CD&amp;Rs'!$C26:$C1015,'MC_INDUSTRIAL - CD&amp;Rs'!M26:M1015),2,0)/VLOOKUP($C$2&amp;$D19,CHOOSE({1,2},'MC_INDUSTRIAL - CD&amp;Rs'!$B26:$B1015&amp;'MC_INDUSTRIAL - CD&amp;Rs'!$C26:$C1015,'MC_INDUSTRIAL - CD&amp;Rs'!M26:M1015),2,0)</f>
        <v>2.9627452875105296E-2</v>
      </c>
    </row>
    <row r="20" spans="2:15">
      <c r="B20" s="123">
        <v>11</v>
      </c>
      <c r="C20" t="s">
        <v>308</v>
      </c>
      <c r="D20" s="138">
        <v>30</v>
      </c>
      <c r="E20">
        <v>31</v>
      </c>
      <c r="F20" s="141" cm="1">
        <f t="array" ref="F20">$A$2*'allocate to industries feed US'!F20*VLOOKUP($B$2&amp;$D20,CHOOSE({1,2},'MC_INDUSTRIAL - CD&amp;Rs'!$B27:$B1016&amp;'MC_INDUSTRIAL - CD&amp;Rs'!$C27:$C1016,'MC_INDUSTRIAL - CD&amp;Rs'!D27:D1016),2,0)/VLOOKUP($C$2&amp;$D20,CHOOSE({1,2},'MC_INDUSTRIAL - CD&amp;Rs'!$B27:$B1016&amp;'MC_INDUSTRIAL - CD&amp;Rs'!$C27:$C1016,'MC_INDUSTRIAL - CD&amp;Rs'!D27:D1016),2,0)</f>
        <v>0</v>
      </c>
      <c r="G20" s="141" cm="1">
        <f t="array" ref="G20">$A$2*'allocate to industries feed US'!G20*VLOOKUP($B$2&amp;$D20,CHOOSE({1,2},'MC_INDUSTRIAL - CD&amp;Rs'!$B27:$B1016&amp;'MC_INDUSTRIAL - CD&amp;Rs'!$C27:$C1016,'MC_INDUSTRIAL - CD&amp;Rs'!E27:E1016),2,0)/VLOOKUP($C$2&amp;$D20,CHOOSE({1,2},'MC_INDUSTRIAL - CD&amp;Rs'!$B27:$B1016&amp;'MC_INDUSTRIAL - CD&amp;Rs'!$C27:$C1016,'MC_INDUSTRIAL - CD&amp;Rs'!E27:E1016),2,0)</f>
        <v>0</v>
      </c>
      <c r="H20" s="141" cm="1">
        <f t="array" ref="H20">$A$2*'allocate to industries feed US'!H20*VLOOKUP($B$2&amp;$D20,CHOOSE({1,2},'MC_INDUSTRIAL - CD&amp;Rs'!$B27:$B1016&amp;'MC_INDUSTRIAL - CD&amp;Rs'!$C27:$C1016,'MC_INDUSTRIAL - CD&amp;Rs'!F27:F1016),2,0)/VLOOKUP($C$2&amp;$D20,CHOOSE({1,2},'MC_INDUSTRIAL - CD&amp;Rs'!$B27:$B1016&amp;'MC_INDUSTRIAL - CD&amp;Rs'!$C27:$C1016,'MC_INDUSTRIAL - CD&amp;Rs'!F27:F1016),2,0)</f>
        <v>0</v>
      </c>
      <c r="I20" s="141" cm="1">
        <f t="array" ref="I20">$A$2*'allocate to industries feed US'!I20*VLOOKUP($B$2&amp;$D20,CHOOSE({1,2},'MC_INDUSTRIAL - CD&amp;Rs'!$B27:$B1016&amp;'MC_INDUSTRIAL - CD&amp;Rs'!$C27:$C1016,'MC_INDUSTRIAL - CD&amp;Rs'!G27:G1016),2,0)/VLOOKUP($C$2&amp;$D20,CHOOSE({1,2},'MC_INDUSTRIAL - CD&amp;Rs'!$B27:$B1016&amp;'MC_INDUSTRIAL - CD&amp;Rs'!$C27:$C1016,'MC_INDUSTRIAL - CD&amp;Rs'!G27:G1016),2,0)</f>
        <v>0</v>
      </c>
      <c r="J20" s="141" cm="1">
        <f t="array" ref="J20">$A$2*'allocate to industries feed US'!J20*VLOOKUP($B$2&amp;$D20,CHOOSE({1,2},'MC_INDUSTRIAL - CD&amp;Rs'!$B27:$B1016&amp;'MC_INDUSTRIAL - CD&amp;Rs'!$C27:$C1016,'MC_INDUSTRIAL - CD&amp;Rs'!H27:H1016),2,0)/VLOOKUP($C$2&amp;$D20,CHOOSE({1,2},'MC_INDUSTRIAL - CD&amp;Rs'!$B27:$B1016&amp;'MC_INDUSTRIAL - CD&amp;Rs'!$C27:$C1016,'MC_INDUSTRIAL - CD&amp;Rs'!H27:H1016),2,0)</f>
        <v>0</v>
      </c>
      <c r="K20" s="141" cm="1">
        <f t="array" ref="K20">$A$2*'allocate to industries feed US'!K20*VLOOKUP($B$2&amp;$D20,CHOOSE({1,2},'MC_INDUSTRIAL - CD&amp;Rs'!$B27:$B1016&amp;'MC_INDUSTRIAL - CD&amp;Rs'!$C27:$C1016,'MC_INDUSTRIAL - CD&amp;Rs'!I27:I1016),2,0)/VLOOKUP($C$2&amp;$D20,CHOOSE({1,2},'MC_INDUSTRIAL - CD&amp;Rs'!$B27:$B1016&amp;'MC_INDUSTRIAL - CD&amp;Rs'!$C27:$C1016,'MC_INDUSTRIAL - CD&amp;Rs'!I27:I1016),2,0)</f>
        <v>0</v>
      </c>
      <c r="L20" s="141" cm="1">
        <f t="array" ref="L20">$A$2*'allocate to industries feed US'!L20*VLOOKUP($B$2&amp;$D20,CHOOSE({1,2},'MC_INDUSTRIAL - CD&amp;Rs'!$B27:$B1016&amp;'MC_INDUSTRIAL - CD&amp;Rs'!$C27:$C1016,'MC_INDUSTRIAL - CD&amp;Rs'!J27:J1016),2,0)/VLOOKUP($C$2&amp;$D20,CHOOSE({1,2},'MC_INDUSTRIAL - CD&amp;Rs'!$B27:$B1016&amp;'MC_INDUSTRIAL - CD&amp;Rs'!$C27:$C1016,'MC_INDUSTRIAL - CD&amp;Rs'!J27:J1016),2,0)</f>
        <v>0</v>
      </c>
      <c r="M20" s="141" cm="1">
        <f t="array" ref="M20">$A$2*'allocate to industries feed US'!M20*VLOOKUP($B$2&amp;$D20,CHOOSE({1,2},'MC_INDUSTRIAL - CD&amp;Rs'!$B27:$B1016&amp;'MC_INDUSTRIAL - CD&amp;Rs'!$C27:$C1016,'MC_INDUSTRIAL - CD&amp;Rs'!K27:K1016),2,0)/VLOOKUP($C$2&amp;$D20,CHOOSE({1,2},'MC_INDUSTRIAL - CD&amp;Rs'!$B27:$B1016&amp;'MC_INDUSTRIAL - CD&amp;Rs'!$C27:$C1016,'MC_INDUSTRIAL - CD&amp;Rs'!K27:K1016),2,0)</f>
        <v>0</v>
      </c>
      <c r="N20" s="141" cm="1">
        <f t="array" ref="N20">$A$2*'allocate to industries feed US'!N20*VLOOKUP($B$2&amp;$D20,CHOOSE({1,2},'MC_INDUSTRIAL - CD&amp;Rs'!$B27:$B1016&amp;'MC_INDUSTRIAL - CD&amp;Rs'!$C27:$C1016,'MC_INDUSTRIAL - CD&amp;Rs'!L27:L1016),2,0)/VLOOKUP($C$2&amp;$D20,CHOOSE({1,2},'MC_INDUSTRIAL - CD&amp;Rs'!$B27:$B1016&amp;'MC_INDUSTRIAL - CD&amp;Rs'!$C27:$C1016,'MC_INDUSTRIAL - CD&amp;Rs'!L27:L1016),2,0)</f>
        <v>0</v>
      </c>
      <c r="O20" s="141" cm="1">
        <f t="array" ref="O20">$A$2*'allocate to industries feed US'!O20*VLOOKUP($B$2&amp;$D20,CHOOSE({1,2},'MC_INDUSTRIAL - CD&amp;Rs'!$B27:$B1016&amp;'MC_INDUSTRIAL - CD&amp;Rs'!$C27:$C1016,'MC_INDUSTRIAL - CD&amp;Rs'!M27:M1016),2,0)/VLOOKUP($C$2&amp;$D20,CHOOSE({1,2},'MC_INDUSTRIAL - CD&amp;Rs'!$B27:$B1016&amp;'MC_INDUSTRIAL - CD&amp;Rs'!$C27:$C1016,'MC_INDUSTRIAL - CD&amp;Rs'!M27:M1016),2,0)</f>
        <v>0</v>
      </c>
    </row>
    <row r="21" spans="2:15">
      <c r="B21" s="123">
        <v>12</v>
      </c>
      <c r="C21" t="s">
        <v>309</v>
      </c>
      <c r="D21" s="138">
        <v>33</v>
      </c>
      <c r="F21" s="141" cm="1">
        <f t="array" ref="F21">$A$2*'allocate to industries feed US'!F21*VLOOKUP($B$2&amp;$D21,CHOOSE({1,2},'MC_INDUSTRIAL - CD&amp;Rs'!$B28:$B1017&amp;'MC_INDUSTRIAL - CD&amp;Rs'!$C28:$C1017,'MC_INDUSTRIAL - CD&amp;Rs'!D28:D1017),2,0)/VLOOKUP($C$2&amp;$D21,CHOOSE({1,2},'MC_INDUSTRIAL - CD&amp;Rs'!$B28:$B1017&amp;'MC_INDUSTRIAL - CD&amp;Rs'!$C28:$C1017,'MC_INDUSTRIAL - CD&amp;Rs'!D28:D1017),2,0)</f>
        <v>0</v>
      </c>
      <c r="G21" s="141" cm="1">
        <f t="array" ref="G21">$A$2*'allocate to industries feed US'!G21*VLOOKUP($B$2&amp;$D21,CHOOSE({1,2},'MC_INDUSTRIAL - CD&amp;Rs'!$B28:$B1017&amp;'MC_INDUSTRIAL - CD&amp;Rs'!$C28:$C1017,'MC_INDUSTRIAL - CD&amp;Rs'!E28:E1017),2,0)/VLOOKUP($C$2&amp;$D21,CHOOSE({1,2},'MC_INDUSTRIAL - CD&amp;Rs'!$B28:$B1017&amp;'MC_INDUSTRIAL - CD&amp;Rs'!$C28:$C1017,'MC_INDUSTRIAL - CD&amp;Rs'!E28:E1017),2,0)</f>
        <v>0</v>
      </c>
      <c r="H21" s="141" cm="1">
        <f t="array" ref="H21">$A$2*'allocate to industries feed US'!H21*VLOOKUP($B$2&amp;$D21,CHOOSE({1,2},'MC_INDUSTRIAL - CD&amp;Rs'!$B28:$B1017&amp;'MC_INDUSTRIAL - CD&amp;Rs'!$C28:$C1017,'MC_INDUSTRIAL - CD&amp;Rs'!F28:F1017),2,0)/VLOOKUP($C$2&amp;$D21,CHOOSE({1,2},'MC_INDUSTRIAL - CD&amp;Rs'!$B28:$B1017&amp;'MC_INDUSTRIAL - CD&amp;Rs'!$C28:$C1017,'MC_INDUSTRIAL - CD&amp;Rs'!F28:F1017),2,0)</f>
        <v>0</v>
      </c>
      <c r="I21" s="141" cm="1">
        <f t="array" ref="I21">$A$2*'allocate to industries feed US'!I21*VLOOKUP($B$2&amp;$D21,CHOOSE({1,2},'MC_INDUSTRIAL - CD&amp;Rs'!$B28:$B1017&amp;'MC_INDUSTRIAL - CD&amp;Rs'!$C28:$C1017,'MC_INDUSTRIAL - CD&amp;Rs'!G28:G1017),2,0)/VLOOKUP($C$2&amp;$D21,CHOOSE({1,2},'MC_INDUSTRIAL - CD&amp;Rs'!$B28:$B1017&amp;'MC_INDUSTRIAL - CD&amp;Rs'!$C28:$C1017,'MC_INDUSTRIAL - CD&amp;Rs'!G28:G1017),2,0)</f>
        <v>0</v>
      </c>
      <c r="J21" s="141" cm="1">
        <f t="array" ref="J21">$A$2*'allocate to industries feed US'!J21*VLOOKUP($B$2&amp;$D21,CHOOSE({1,2},'MC_INDUSTRIAL - CD&amp;Rs'!$B28:$B1017&amp;'MC_INDUSTRIAL - CD&amp;Rs'!$C28:$C1017,'MC_INDUSTRIAL - CD&amp;Rs'!H28:H1017),2,0)/VLOOKUP($C$2&amp;$D21,CHOOSE({1,2},'MC_INDUSTRIAL - CD&amp;Rs'!$B28:$B1017&amp;'MC_INDUSTRIAL - CD&amp;Rs'!$C28:$C1017,'MC_INDUSTRIAL - CD&amp;Rs'!H28:H1017),2,0)</f>
        <v>0</v>
      </c>
      <c r="K21" s="141" cm="1">
        <f t="array" ref="K21">$A$2*'allocate to industries feed US'!K21*VLOOKUP($B$2&amp;$D21,CHOOSE({1,2},'MC_INDUSTRIAL - CD&amp;Rs'!$B28:$B1017&amp;'MC_INDUSTRIAL - CD&amp;Rs'!$C28:$C1017,'MC_INDUSTRIAL - CD&amp;Rs'!I28:I1017),2,0)/VLOOKUP($C$2&amp;$D21,CHOOSE({1,2},'MC_INDUSTRIAL - CD&amp;Rs'!$B28:$B1017&amp;'MC_INDUSTRIAL - CD&amp;Rs'!$C28:$C1017,'MC_INDUSTRIAL - CD&amp;Rs'!I28:I1017),2,0)</f>
        <v>0</v>
      </c>
      <c r="L21" s="141" cm="1">
        <f t="array" ref="L21">$A$2*'allocate to industries feed US'!L21*VLOOKUP($B$2&amp;$D21,CHOOSE({1,2},'MC_INDUSTRIAL - CD&amp;Rs'!$B28:$B1017&amp;'MC_INDUSTRIAL - CD&amp;Rs'!$C28:$C1017,'MC_INDUSTRIAL - CD&amp;Rs'!J28:J1017),2,0)/VLOOKUP($C$2&amp;$D21,CHOOSE({1,2},'MC_INDUSTRIAL - CD&amp;Rs'!$B28:$B1017&amp;'MC_INDUSTRIAL - CD&amp;Rs'!$C28:$C1017,'MC_INDUSTRIAL - CD&amp;Rs'!J28:J1017),2,0)</f>
        <v>0</v>
      </c>
      <c r="M21" s="141" cm="1">
        <f t="array" ref="M21">$A$2*'allocate to industries feed US'!M21*VLOOKUP($B$2&amp;$D21,CHOOSE({1,2},'MC_INDUSTRIAL - CD&amp;Rs'!$B28:$B1017&amp;'MC_INDUSTRIAL - CD&amp;Rs'!$C28:$C1017,'MC_INDUSTRIAL - CD&amp;Rs'!K28:K1017),2,0)/VLOOKUP($C$2&amp;$D21,CHOOSE({1,2},'MC_INDUSTRIAL - CD&amp;Rs'!$B28:$B1017&amp;'MC_INDUSTRIAL - CD&amp;Rs'!$C28:$C1017,'MC_INDUSTRIAL - CD&amp;Rs'!K28:K1017),2,0)</f>
        <v>0</v>
      </c>
      <c r="N21" s="141" cm="1">
        <f t="array" ref="N21">$A$2*'allocate to industries feed US'!N21*VLOOKUP($B$2&amp;$D21,CHOOSE({1,2},'MC_INDUSTRIAL - CD&amp;Rs'!$B28:$B1017&amp;'MC_INDUSTRIAL - CD&amp;Rs'!$C28:$C1017,'MC_INDUSTRIAL - CD&amp;Rs'!L28:L1017),2,0)/VLOOKUP($C$2&amp;$D21,CHOOSE({1,2},'MC_INDUSTRIAL - CD&amp;Rs'!$B28:$B1017&amp;'MC_INDUSTRIAL - CD&amp;Rs'!$C28:$C1017,'MC_INDUSTRIAL - CD&amp;Rs'!L28:L1017),2,0)</f>
        <v>0</v>
      </c>
      <c r="O21" s="141" cm="1">
        <f t="array" ref="O21">$A$2*'allocate to industries feed US'!O21*VLOOKUP($B$2&amp;$D21,CHOOSE({1,2},'MC_INDUSTRIAL - CD&amp;Rs'!$B28:$B1017&amp;'MC_INDUSTRIAL - CD&amp;Rs'!$C28:$C1017,'MC_INDUSTRIAL - CD&amp;Rs'!M28:M1017),2,0)/VLOOKUP($C$2&amp;$D21,CHOOSE({1,2},'MC_INDUSTRIAL - CD&amp;Rs'!$B28:$B1017&amp;'MC_INDUSTRIAL - CD&amp;Rs'!$C28:$C1017,'MC_INDUSTRIAL - CD&amp;Rs'!M28:M1017),2,0)</f>
        <v>0</v>
      </c>
    </row>
    <row r="22" spans="2:15">
      <c r="B22" s="123">
        <v>13</v>
      </c>
      <c r="C22" t="s">
        <v>310</v>
      </c>
      <c r="D22" s="138">
        <v>34</v>
      </c>
      <c r="F22" s="141" cm="1">
        <f t="array" ref="F22">$A$2*'allocate to industries feed US'!F22*VLOOKUP($B$2&amp;$D22,CHOOSE({1,2},'MC_INDUSTRIAL - CD&amp;Rs'!$B29:$B1018&amp;'MC_INDUSTRIAL - CD&amp;Rs'!$C29:$C1018,'MC_INDUSTRIAL - CD&amp;Rs'!D29:D1018),2,0)/VLOOKUP($C$2&amp;$D22,CHOOSE({1,2},'MC_INDUSTRIAL - CD&amp;Rs'!$B29:$B1018&amp;'MC_INDUSTRIAL - CD&amp;Rs'!$C29:$C1018,'MC_INDUSTRIAL - CD&amp;Rs'!D29:D1018),2,0)</f>
        <v>0</v>
      </c>
      <c r="G22" s="141" cm="1">
        <f t="array" ref="G22">$A$2*'allocate to industries feed US'!G22*VLOOKUP($B$2&amp;$D22,CHOOSE({1,2},'MC_INDUSTRIAL - CD&amp;Rs'!$B29:$B1018&amp;'MC_INDUSTRIAL - CD&amp;Rs'!$C29:$C1018,'MC_INDUSTRIAL - CD&amp;Rs'!E29:E1018),2,0)/VLOOKUP($C$2&amp;$D22,CHOOSE({1,2},'MC_INDUSTRIAL - CD&amp;Rs'!$B29:$B1018&amp;'MC_INDUSTRIAL - CD&amp;Rs'!$C29:$C1018,'MC_INDUSTRIAL - CD&amp;Rs'!E29:E1018),2,0)</f>
        <v>0</v>
      </c>
      <c r="H22" s="141" cm="1">
        <f t="array" ref="H22">$A$2*'allocate to industries feed US'!H22*VLOOKUP($B$2&amp;$D22,CHOOSE({1,2},'MC_INDUSTRIAL - CD&amp;Rs'!$B29:$B1018&amp;'MC_INDUSTRIAL - CD&amp;Rs'!$C29:$C1018,'MC_INDUSTRIAL - CD&amp;Rs'!F29:F1018),2,0)/VLOOKUP($C$2&amp;$D22,CHOOSE({1,2},'MC_INDUSTRIAL - CD&amp;Rs'!$B29:$B1018&amp;'MC_INDUSTRIAL - CD&amp;Rs'!$C29:$C1018,'MC_INDUSTRIAL - CD&amp;Rs'!F29:F1018),2,0)</f>
        <v>0</v>
      </c>
      <c r="I22" s="141" cm="1">
        <f t="array" ref="I22">$A$2*'allocate to industries feed US'!I22*VLOOKUP($B$2&amp;$D22,CHOOSE({1,2},'MC_INDUSTRIAL - CD&amp;Rs'!$B29:$B1018&amp;'MC_INDUSTRIAL - CD&amp;Rs'!$C29:$C1018,'MC_INDUSTRIAL - CD&amp;Rs'!G29:G1018),2,0)/VLOOKUP($C$2&amp;$D22,CHOOSE({1,2},'MC_INDUSTRIAL - CD&amp;Rs'!$B29:$B1018&amp;'MC_INDUSTRIAL - CD&amp;Rs'!$C29:$C1018,'MC_INDUSTRIAL - CD&amp;Rs'!G29:G1018),2,0)</f>
        <v>0</v>
      </c>
      <c r="J22" s="141" cm="1">
        <f t="array" ref="J22">$A$2*'allocate to industries feed US'!J22*VLOOKUP($B$2&amp;$D22,CHOOSE({1,2},'MC_INDUSTRIAL - CD&amp;Rs'!$B29:$B1018&amp;'MC_INDUSTRIAL - CD&amp;Rs'!$C29:$C1018,'MC_INDUSTRIAL - CD&amp;Rs'!H29:H1018),2,0)/VLOOKUP($C$2&amp;$D22,CHOOSE({1,2},'MC_INDUSTRIAL - CD&amp;Rs'!$B29:$B1018&amp;'MC_INDUSTRIAL - CD&amp;Rs'!$C29:$C1018,'MC_INDUSTRIAL - CD&amp;Rs'!H29:H1018),2,0)</f>
        <v>0</v>
      </c>
      <c r="K22" s="141" cm="1">
        <f t="array" ref="K22">$A$2*'allocate to industries feed US'!K22*VLOOKUP($B$2&amp;$D22,CHOOSE({1,2},'MC_INDUSTRIAL - CD&amp;Rs'!$B29:$B1018&amp;'MC_INDUSTRIAL - CD&amp;Rs'!$C29:$C1018,'MC_INDUSTRIAL - CD&amp;Rs'!I29:I1018),2,0)/VLOOKUP($C$2&amp;$D22,CHOOSE({1,2},'MC_INDUSTRIAL - CD&amp;Rs'!$B29:$B1018&amp;'MC_INDUSTRIAL - CD&amp;Rs'!$C29:$C1018,'MC_INDUSTRIAL - CD&amp;Rs'!I29:I1018),2,0)</f>
        <v>0</v>
      </c>
      <c r="L22" s="141" cm="1">
        <f t="array" ref="L22">$A$2*'allocate to industries feed US'!L22*VLOOKUP($B$2&amp;$D22,CHOOSE({1,2},'MC_INDUSTRIAL - CD&amp;Rs'!$B29:$B1018&amp;'MC_INDUSTRIAL - CD&amp;Rs'!$C29:$C1018,'MC_INDUSTRIAL - CD&amp;Rs'!J29:J1018),2,0)/VLOOKUP($C$2&amp;$D22,CHOOSE({1,2},'MC_INDUSTRIAL - CD&amp;Rs'!$B29:$B1018&amp;'MC_INDUSTRIAL - CD&amp;Rs'!$C29:$C1018,'MC_INDUSTRIAL - CD&amp;Rs'!J29:J1018),2,0)</f>
        <v>0</v>
      </c>
      <c r="M22" s="141" cm="1">
        <f t="array" ref="M22">$A$2*'allocate to industries feed US'!M22*VLOOKUP($B$2&amp;$D22,CHOOSE({1,2},'MC_INDUSTRIAL - CD&amp;Rs'!$B29:$B1018&amp;'MC_INDUSTRIAL - CD&amp;Rs'!$C29:$C1018,'MC_INDUSTRIAL - CD&amp;Rs'!K29:K1018),2,0)/VLOOKUP($C$2&amp;$D22,CHOOSE({1,2},'MC_INDUSTRIAL - CD&amp;Rs'!$B29:$B1018&amp;'MC_INDUSTRIAL - CD&amp;Rs'!$C29:$C1018,'MC_INDUSTRIAL - CD&amp;Rs'!K29:K1018),2,0)</f>
        <v>0</v>
      </c>
      <c r="N22" s="141" cm="1">
        <f t="array" ref="N22">$A$2*'allocate to industries feed US'!N22*VLOOKUP($B$2&amp;$D22,CHOOSE({1,2},'MC_INDUSTRIAL - CD&amp;Rs'!$B29:$B1018&amp;'MC_INDUSTRIAL - CD&amp;Rs'!$C29:$C1018,'MC_INDUSTRIAL - CD&amp;Rs'!L29:L1018),2,0)/VLOOKUP($C$2&amp;$D22,CHOOSE({1,2},'MC_INDUSTRIAL - CD&amp;Rs'!$B29:$B1018&amp;'MC_INDUSTRIAL - CD&amp;Rs'!$C29:$C1018,'MC_INDUSTRIAL - CD&amp;Rs'!L29:L1018),2,0)</f>
        <v>0</v>
      </c>
      <c r="O22" s="141" cm="1">
        <f t="array" ref="O22">$A$2*'allocate to industries feed US'!O22*VLOOKUP($B$2&amp;$D22,CHOOSE({1,2},'MC_INDUSTRIAL - CD&amp;Rs'!$B29:$B1018&amp;'MC_INDUSTRIAL - CD&amp;Rs'!$C29:$C1018,'MC_INDUSTRIAL - CD&amp;Rs'!M29:M1018),2,0)/VLOOKUP($C$2&amp;$D22,CHOOSE({1,2},'MC_INDUSTRIAL - CD&amp;Rs'!$B29:$B1018&amp;'MC_INDUSTRIAL - CD&amp;Rs'!$C29:$C1018,'MC_INDUSTRIAL - CD&amp;Rs'!M29:M1018),2,0)</f>
        <v>0</v>
      </c>
    </row>
    <row r="23" spans="2:15">
      <c r="B23" s="123">
        <v>14</v>
      </c>
      <c r="C23" t="s">
        <v>311</v>
      </c>
      <c r="D23" s="138">
        <v>36</v>
      </c>
      <c r="F23" s="141" cm="1">
        <f t="array" ref="F23">$A$2*'allocate to industries feed US'!F23*VLOOKUP($B$2&amp;$D23,CHOOSE({1,2},'MC_INDUSTRIAL - CD&amp;Rs'!$B30:$B1019&amp;'MC_INDUSTRIAL - CD&amp;Rs'!$C30:$C1019,'MC_INDUSTRIAL - CD&amp;Rs'!D30:D1019),2,0)/VLOOKUP($C$2&amp;$D23,CHOOSE({1,2},'MC_INDUSTRIAL - CD&amp;Rs'!$B30:$B1019&amp;'MC_INDUSTRIAL - CD&amp;Rs'!$C30:$C1019,'MC_INDUSTRIAL - CD&amp;Rs'!D30:D1019),2,0)</f>
        <v>0</v>
      </c>
      <c r="G23" s="141" cm="1">
        <f t="array" ref="G23">$A$2*'allocate to industries feed US'!G23*VLOOKUP($B$2&amp;$D23,CHOOSE({1,2},'MC_INDUSTRIAL - CD&amp;Rs'!$B30:$B1019&amp;'MC_INDUSTRIAL - CD&amp;Rs'!$C30:$C1019,'MC_INDUSTRIAL - CD&amp;Rs'!E30:E1019),2,0)/VLOOKUP($C$2&amp;$D23,CHOOSE({1,2},'MC_INDUSTRIAL - CD&amp;Rs'!$B30:$B1019&amp;'MC_INDUSTRIAL - CD&amp;Rs'!$C30:$C1019,'MC_INDUSTRIAL - CD&amp;Rs'!E30:E1019),2,0)</f>
        <v>0</v>
      </c>
      <c r="H23" s="141" cm="1">
        <f t="array" ref="H23">$A$2*'allocate to industries feed US'!H23*VLOOKUP($B$2&amp;$D23,CHOOSE({1,2},'MC_INDUSTRIAL - CD&amp;Rs'!$B30:$B1019&amp;'MC_INDUSTRIAL - CD&amp;Rs'!$C30:$C1019,'MC_INDUSTRIAL - CD&amp;Rs'!F30:F1019),2,0)/VLOOKUP($C$2&amp;$D23,CHOOSE({1,2},'MC_INDUSTRIAL - CD&amp;Rs'!$B30:$B1019&amp;'MC_INDUSTRIAL - CD&amp;Rs'!$C30:$C1019,'MC_INDUSTRIAL - CD&amp;Rs'!F30:F1019),2,0)</f>
        <v>0</v>
      </c>
      <c r="I23" s="141" cm="1">
        <f t="array" ref="I23">$A$2*'allocate to industries feed US'!I23*VLOOKUP($B$2&amp;$D23,CHOOSE({1,2},'MC_INDUSTRIAL - CD&amp;Rs'!$B30:$B1019&amp;'MC_INDUSTRIAL - CD&amp;Rs'!$C30:$C1019,'MC_INDUSTRIAL - CD&amp;Rs'!G30:G1019),2,0)/VLOOKUP($C$2&amp;$D23,CHOOSE({1,2},'MC_INDUSTRIAL - CD&amp;Rs'!$B30:$B1019&amp;'MC_INDUSTRIAL - CD&amp;Rs'!$C30:$C1019,'MC_INDUSTRIAL - CD&amp;Rs'!G30:G1019),2,0)</f>
        <v>0</v>
      </c>
      <c r="J23" s="141" cm="1">
        <f t="array" ref="J23">$A$2*'allocate to industries feed US'!J23*VLOOKUP($B$2&amp;$D23,CHOOSE({1,2},'MC_INDUSTRIAL - CD&amp;Rs'!$B30:$B1019&amp;'MC_INDUSTRIAL - CD&amp;Rs'!$C30:$C1019,'MC_INDUSTRIAL - CD&amp;Rs'!H30:H1019),2,0)/VLOOKUP($C$2&amp;$D23,CHOOSE({1,2},'MC_INDUSTRIAL - CD&amp;Rs'!$B30:$B1019&amp;'MC_INDUSTRIAL - CD&amp;Rs'!$C30:$C1019,'MC_INDUSTRIAL - CD&amp;Rs'!H30:H1019),2,0)</f>
        <v>0</v>
      </c>
      <c r="K23" s="141" cm="1">
        <f t="array" ref="K23">$A$2*'allocate to industries feed US'!K23*VLOOKUP($B$2&amp;$D23,CHOOSE({1,2},'MC_INDUSTRIAL - CD&amp;Rs'!$B30:$B1019&amp;'MC_INDUSTRIAL - CD&amp;Rs'!$C30:$C1019,'MC_INDUSTRIAL - CD&amp;Rs'!I30:I1019),2,0)/VLOOKUP($C$2&amp;$D23,CHOOSE({1,2},'MC_INDUSTRIAL - CD&amp;Rs'!$B30:$B1019&amp;'MC_INDUSTRIAL - CD&amp;Rs'!$C30:$C1019,'MC_INDUSTRIAL - CD&amp;Rs'!I30:I1019),2,0)</f>
        <v>0</v>
      </c>
      <c r="L23" s="141" cm="1">
        <f t="array" ref="L23">$A$2*'allocate to industries feed US'!L23*VLOOKUP($B$2&amp;$D23,CHOOSE({1,2},'MC_INDUSTRIAL - CD&amp;Rs'!$B30:$B1019&amp;'MC_INDUSTRIAL - CD&amp;Rs'!$C30:$C1019,'MC_INDUSTRIAL - CD&amp;Rs'!J30:J1019),2,0)/VLOOKUP($C$2&amp;$D23,CHOOSE({1,2},'MC_INDUSTRIAL - CD&amp;Rs'!$B30:$B1019&amp;'MC_INDUSTRIAL - CD&amp;Rs'!$C30:$C1019,'MC_INDUSTRIAL - CD&amp;Rs'!J30:J1019),2,0)</f>
        <v>0</v>
      </c>
      <c r="M23" s="141" cm="1">
        <f t="array" ref="M23">$A$2*'allocate to industries feed US'!M23*VLOOKUP($B$2&amp;$D23,CHOOSE({1,2},'MC_INDUSTRIAL - CD&amp;Rs'!$B30:$B1019&amp;'MC_INDUSTRIAL - CD&amp;Rs'!$C30:$C1019,'MC_INDUSTRIAL - CD&amp;Rs'!K30:K1019),2,0)/VLOOKUP($C$2&amp;$D23,CHOOSE({1,2},'MC_INDUSTRIAL - CD&amp;Rs'!$B30:$B1019&amp;'MC_INDUSTRIAL - CD&amp;Rs'!$C30:$C1019,'MC_INDUSTRIAL - CD&amp;Rs'!K30:K1019),2,0)</f>
        <v>0</v>
      </c>
      <c r="N23" s="141" cm="1">
        <f t="array" ref="N23">$A$2*'allocate to industries feed US'!N23*VLOOKUP($B$2&amp;$D23,CHOOSE({1,2},'MC_INDUSTRIAL - CD&amp;Rs'!$B30:$B1019&amp;'MC_INDUSTRIAL - CD&amp;Rs'!$C30:$C1019,'MC_INDUSTRIAL - CD&amp;Rs'!L30:L1019),2,0)/VLOOKUP($C$2&amp;$D23,CHOOSE({1,2},'MC_INDUSTRIAL - CD&amp;Rs'!$B30:$B1019&amp;'MC_INDUSTRIAL - CD&amp;Rs'!$C30:$C1019,'MC_INDUSTRIAL - CD&amp;Rs'!L30:L1019),2,0)</f>
        <v>0</v>
      </c>
      <c r="O23" s="141" cm="1">
        <f t="array" ref="O23">$A$2*'allocate to industries feed US'!O23*VLOOKUP($B$2&amp;$D23,CHOOSE({1,2},'MC_INDUSTRIAL - CD&amp;Rs'!$B30:$B1019&amp;'MC_INDUSTRIAL - CD&amp;Rs'!$C30:$C1019,'MC_INDUSTRIAL - CD&amp;Rs'!M30:M1019),2,0)/VLOOKUP($C$2&amp;$D23,CHOOSE({1,2},'MC_INDUSTRIAL - CD&amp;Rs'!$B30:$B1019&amp;'MC_INDUSTRIAL - CD&amp;Rs'!$C30:$C1019,'MC_INDUSTRIAL - CD&amp;Rs'!M30:M1019),2,0)</f>
        <v>0</v>
      </c>
    </row>
    <row r="24" spans="2:15">
      <c r="B24" s="123">
        <v>15</v>
      </c>
      <c r="C24" t="s">
        <v>312</v>
      </c>
      <c r="D24" s="138">
        <v>37</v>
      </c>
      <c r="F24" s="141" cm="1">
        <f t="array" ref="F24">$A$2*'allocate to industries feed US'!F24*VLOOKUP($B$2&amp;$D24,CHOOSE({1,2},'MC_INDUSTRIAL - CD&amp;Rs'!$B31:$B1020&amp;'MC_INDUSTRIAL - CD&amp;Rs'!$C31:$C1020,'MC_INDUSTRIAL - CD&amp;Rs'!D31:D1020),2,0)/VLOOKUP($C$2&amp;$D24,CHOOSE({1,2},'MC_INDUSTRIAL - CD&amp;Rs'!$B31:$B1020&amp;'MC_INDUSTRIAL - CD&amp;Rs'!$C31:$C1020,'MC_INDUSTRIAL - CD&amp;Rs'!D31:D1020),2,0)</f>
        <v>6.1795993167530192E-2</v>
      </c>
      <c r="G24" s="141" cm="1">
        <f t="array" ref="G24">$A$2*'allocate to industries feed US'!G24*VLOOKUP($B$2&amp;$D24,CHOOSE({1,2},'MC_INDUSTRIAL - CD&amp;Rs'!$B31:$B1020&amp;'MC_INDUSTRIAL - CD&amp;Rs'!$C31:$C1020,'MC_INDUSTRIAL - CD&amp;Rs'!E31:E1020),2,0)/VLOOKUP($C$2&amp;$D24,CHOOSE({1,2},'MC_INDUSTRIAL - CD&amp;Rs'!$B31:$B1020&amp;'MC_INDUSTRIAL - CD&amp;Rs'!$C31:$C1020,'MC_INDUSTRIAL - CD&amp;Rs'!E31:E1020),2,0)</f>
        <v>6.1087976585389399E-2</v>
      </c>
      <c r="H24" s="141" cm="1">
        <f t="array" ref="H24">$A$2*'allocate to industries feed US'!H24*VLOOKUP($B$2&amp;$D24,CHOOSE({1,2},'MC_INDUSTRIAL - CD&amp;Rs'!$B31:$B1020&amp;'MC_INDUSTRIAL - CD&amp;Rs'!$C31:$C1020,'MC_INDUSTRIAL - CD&amp;Rs'!F31:F1020),2,0)/VLOOKUP($C$2&amp;$D24,CHOOSE({1,2},'MC_INDUSTRIAL - CD&amp;Rs'!$B31:$B1020&amp;'MC_INDUSTRIAL - CD&amp;Rs'!$C31:$C1020,'MC_INDUSTRIAL - CD&amp;Rs'!F31:F1020),2,0)</f>
        <v>5.3988246900664255E-2</v>
      </c>
      <c r="I24" s="141" cm="1">
        <f t="array" ref="I24">$A$2*'allocate to industries feed US'!I24*VLOOKUP($B$2&amp;$D24,CHOOSE({1,2},'MC_INDUSTRIAL - CD&amp;Rs'!$B31:$B1020&amp;'MC_INDUSTRIAL - CD&amp;Rs'!$C31:$C1020,'MC_INDUSTRIAL - CD&amp;Rs'!G31:G1020),2,0)/VLOOKUP($C$2&amp;$D24,CHOOSE({1,2},'MC_INDUSTRIAL - CD&amp;Rs'!$B31:$B1020&amp;'MC_INDUSTRIAL - CD&amp;Rs'!$C31:$C1020,'MC_INDUSTRIAL - CD&amp;Rs'!G31:G1020),2,0)</f>
        <v>5.9369000882484958E-2</v>
      </c>
      <c r="J24" s="141" cm="1">
        <f t="array" ref="J24">$A$2*'allocate to industries feed US'!J24*VLOOKUP($B$2&amp;$D24,CHOOSE({1,2},'MC_INDUSTRIAL - CD&amp;Rs'!$B31:$B1020&amp;'MC_INDUSTRIAL - CD&amp;Rs'!$C31:$C1020,'MC_INDUSTRIAL - CD&amp;Rs'!H31:H1020),2,0)/VLOOKUP($C$2&amp;$D24,CHOOSE({1,2},'MC_INDUSTRIAL - CD&amp;Rs'!$B31:$B1020&amp;'MC_INDUSTRIAL - CD&amp;Rs'!$C31:$C1020,'MC_INDUSTRIAL - CD&amp;Rs'!H31:H1020),2,0)</f>
        <v>6.0252827772513597E-2</v>
      </c>
      <c r="K24" s="141" cm="1">
        <f t="array" ref="K24">$A$2*'allocate to industries feed US'!K24*VLOOKUP($B$2&amp;$D24,CHOOSE({1,2},'MC_INDUSTRIAL - CD&amp;Rs'!$B31:$B1020&amp;'MC_INDUSTRIAL - CD&amp;Rs'!$C31:$C1020,'MC_INDUSTRIAL - CD&amp;Rs'!I31:I1020),2,0)/VLOOKUP($C$2&amp;$D24,CHOOSE({1,2},'MC_INDUSTRIAL - CD&amp;Rs'!$B31:$B1020&amp;'MC_INDUSTRIAL - CD&amp;Rs'!$C31:$C1020,'MC_INDUSTRIAL - CD&amp;Rs'!I31:I1020),2,0)</f>
        <v>6.0292642311079267E-2</v>
      </c>
      <c r="L24" s="141" cm="1">
        <f t="array" ref="L24">$A$2*'allocate to industries feed US'!L24*VLOOKUP($B$2&amp;$D24,CHOOSE({1,2},'MC_INDUSTRIAL - CD&amp;Rs'!$B31:$B1020&amp;'MC_INDUSTRIAL - CD&amp;Rs'!$C31:$C1020,'MC_INDUSTRIAL - CD&amp;Rs'!J31:J1020),2,0)/VLOOKUP($C$2&amp;$D24,CHOOSE({1,2},'MC_INDUSTRIAL - CD&amp;Rs'!$B31:$B1020&amp;'MC_INDUSTRIAL - CD&amp;Rs'!$C31:$C1020,'MC_INDUSTRIAL - CD&amp;Rs'!J31:J1020),2,0)</f>
        <v>6.0373469288441041E-2</v>
      </c>
      <c r="M24" s="141" cm="1">
        <f t="array" ref="M24">$A$2*'allocate to industries feed US'!M24*VLOOKUP($B$2&amp;$D24,CHOOSE({1,2},'MC_INDUSTRIAL - CD&amp;Rs'!$B31:$B1020&amp;'MC_INDUSTRIAL - CD&amp;Rs'!$C31:$C1020,'MC_INDUSTRIAL - CD&amp;Rs'!K31:K1020),2,0)/VLOOKUP($C$2&amp;$D24,CHOOSE({1,2},'MC_INDUSTRIAL - CD&amp;Rs'!$B31:$B1020&amp;'MC_INDUSTRIAL - CD&amp;Rs'!$C31:$C1020,'MC_INDUSTRIAL - CD&amp;Rs'!K31:K1020),2,0)</f>
        <v>6.1992396383746748E-2</v>
      </c>
      <c r="N24" s="141" cm="1">
        <f t="array" ref="N24">$A$2*'allocate to industries feed US'!N24*VLOOKUP($B$2&amp;$D24,CHOOSE({1,2},'MC_INDUSTRIAL - CD&amp;Rs'!$B31:$B1020&amp;'MC_INDUSTRIAL - CD&amp;Rs'!$C31:$C1020,'MC_INDUSTRIAL - CD&amp;Rs'!L31:L1020),2,0)/VLOOKUP($C$2&amp;$D24,CHOOSE({1,2},'MC_INDUSTRIAL - CD&amp;Rs'!$B31:$B1020&amp;'MC_INDUSTRIAL - CD&amp;Rs'!$C31:$C1020,'MC_INDUSTRIAL - CD&amp;Rs'!L31:L1020),2,0)</f>
        <v>6.3911898882630894E-2</v>
      </c>
      <c r="O24" s="141" cm="1">
        <f t="array" ref="O24">$A$2*'allocate to industries feed US'!O24*VLOOKUP($B$2&amp;$D24,CHOOSE({1,2},'MC_INDUSTRIAL - CD&amp;Rs'!$B31:$B1020&amp;'MC_INDUSTRIAL - CD&amp;Rs'!$C31:$C1020,'MC_INDUSTRIAL - CD&amp;Rs'!M31:M1020),2,0)/VLOOKUP($C$2&amp;$D24,CHOOSE({1,2},'MC_INDUSTRIAL - CD&amp;Rs'!$B31:$B1020&amp;'MC_INDUSTRIAL - CD&amp;Rs'!$C31:$C1020,'MC_INDUSTRIAL - CD&amp;Rs'!M31:M1020),2,0)</f>
        <v>6.5610971016107689E-2</v>
      </c>
    </row>
    <row r="25" spans="2:15">
      <c r="B25" s="123">
        <v>16</v>
      </c>
      <c r="C25" t="s">
        <v>313</v>
      </c>
      <c r="D25" s="138">
        <v>38</v>
      </c>
      <c r="F25" s="141" cm="1">
        <f t="array" ref="F25">$A$2*'allocate to industries feed US'!F25*VLOOKUP($B$2&amp;$D25,CHOOSE({1,2},'MC_INDUSTRIAL - CD&amp;Rs'!$B32:$B1021&amp;'MC_INDUSTRIAL - CD&amp;Rs'!$C32:$C1021,'MC_INDUSTRIAL - CD&amp;Rs'!D32:D1021),2,0)/VLOOKUP($C$2&amp;$D25,CHOOSE({1,2},'MC_INDUSTRIAL - CD&amp;Rs'!$B32:$B1021&amp;'MC_INDUSTRIAL - CD&amp;Rs'!$C32:$C1021,'MC_INDUSTRIAL - CD&amp;Rs'!D32:D1021),2,0)</f>
        <v>0</v>
      </c>
      <c r="G25" s="141" cm="1">
        <f t="array" ref="G25">$A$2*'allocate to industries feed US'!G25*VLOOKUP($B$2&amp;$D25,CHOOSE({1,2},'MC_INDUSTRIAL - CD&amp;Rs'!$B32:$B1021&amp;'MC_INDUSTRIAL - CD&amp;Rs'!$C32:$C1021,'MC_INDUSTRIAL - CD&amp;Rs'!E32:E1021),2,0)/VLOOKUP($C$2&amp;$D25,CHOOSE({1,2},'MC_INDUSTRIAL - CD&amp;Rs'!$B32:$B1021&amp;'MC_INDUSTRIAL - CD&amp;Rs'!$C32:$C1021,'MC_INDUSTRIAL - CD&amp;Rs'!E32:E1021),2,0)</f>
        <v>0</v>
      </c>
      <c r="H25" s="141" cm="1">
        <f t="array" ref="H25">$A$2*'allocate to industries feed US'!H25*VLOOKUP($B$2&amp;$D25,CHOOSE({1,2},'MC_INDUSTRIAL - CD&amp;Rs'!$B32:$B1021&amp;'MC_INDUSTRIAL - CD&amp;Rs'!$C32:$C1021,'MC_INDUSTRIAL - CD&amp;Rs'!F32:F1021),2,0)/VLOOKUP($C$2&amp;$D25,CHOOSE({1,2},'MC_INDUSTRIAL - CD&amp;Rs'!$B32:$B1021&amp;'MC_INDUSTRIAL - CD&amp;Rs'!$C32:$C1021,'MC_INDUSTRIAL - CD&amp;Rs'!F32:F1021),2,0)</f>
        <v>0</v>
      </c>
      <c r="I25" s="141" cm="1">
        <f t="array" ref="I25">$A$2*'allocate to industries feed US'!I25*VLOOKUP($B$2&amp;$D25,CHOOSE({1,2},'MC_INDUSTRIAL - CD&amp;Rs'!$B32:$B1021&amp;'MC_INDUSTRIAL - CD&amp;Rs'!$C32:$C1021,'MC_INDUSTRIAL - CD&amp;Rs'!G32:G1021),2,0)/VLOOKUP($C$2&amp;$D25,CHOOSE({1,2},'MC_INDUSTRIAL - CD&amp;Rs'!$B32:$B1021&amp;'MC_INDUSTRIAL - CD&amp;Rs'!$C32:$C1021,'MC_INDUSTRIAL - CD&amp;Rs'!G32:G1021),2,0)</f>
        <v>0</v>
      </c>
      <c r="J25" s="141" cm="1">
        <f t="array" ref="J25">$A$2*'allocate to industries feed US'!J25*VLOOKUP($B$2&amp;$D25,CHOOSE({1,2},'MC_INDUSTRIAL - CD&amp;Rs'!$B32:$B1021&amp;'MC_INDUSTRIAL - CD&amp;Rs'!$C32:$C1021,'MC_INDUSTRIAL - CD&amp;Rs'!H32:H1021),2,0)/VLOOKUP($C$2&amp;$D25,CHOOSE({1,2},'MC_INDUSTRIAL - CD&amp;Rs'!$B32:$B1021&amp;'MC_INDUSTRIAL - CD&amp;Rs'!$C32:$C1021,'MC_INDUSTRIAL - CD&amp;Rs'!H32:H1021),2,0)</f>
        <v>0</v>
      </c>
      <c r="K25" s="141" cm="1">
        <f t="array" ref="K25">$A$2*'allocate to industries feed US'!K25*VLOOKUP($B$2&amp;$D25,CHOOSE({1,2},'MC_INDUSTRIAL - CD&amp;Rs'!$B32:$B1021&amp;'MC_INDUSTRIAL - CD&amp;Rs'!$C32:$C1021,'MC_INDUSTRIAL - CD&amp;Rs'!I32:I1021),2,0)/VLOOKUP($C$2&amp;$D25,CHOOSE({1,2},'MC_INDUSTRIAL - CD&amp;Rs'!$B32:$B1021&amp;'MC_INDUSTRIAL - CD&amp;Rs'!$C32:$C1021,'MC_INDUSTRIAL - CD&amp;Rs'!I32:I1021),2,0)</f>
        <v>0</v>
      </c>
      <c r="L25" s="141" cm="1">
        <f t="array" ref="L25">$A$2*'allocate to industries feed US'!L25*VLOOKUP($B$2&amp;$D25,CHOOSE({1,2},'MC_INDUSTRIAL - CD&amp;Rs'!$B32:$B1021&amp;'MC_INDUSTRIAL - CD&amp;Rs'!$C32:$C1021,'MC_INDUSTRIAL - CD&amp;Rs'!J32:J1021),2,0)/VLOOKUP($C$2&amp;$D25,CHOOSE({1,2},'MC_INDUSTRIAL - CD&amp;Rs'!$B32:$B1021&amp;'MC_INDUSTRIAL - CD&amp;Rs'!$C32:$C1021,'MC_INDUSTRIAL - CD&amp;Rs'!J32:J1021),2,0)</f>
        <v>0</v>
      </c>
      <c r="M25" s="141" cm="1">
        <f t="array" ref="M25">$A$2*'allocate to industries feed US'!M25*VLOOKUP($B$2&amp;$D25,CHOOSE({1,2},'MC_INDUSTRIAL - CD&amp;Rs'!$B32:$B1021&amp;'MC_INDUSTRIAL - CD&amp;Rs'!$C32:$C1021,'MC_INDUSTRIAL - CD&amp;Rs'!K32:K1021),2,0)/VLOOKUP($C$2&amp;$D25,CHOOSE({1,2},'MC_INDUSTRIAL - CD&amp;Rs'!$B32:$B1021&amp;'MC_INDUSTRIAL - CD&amp;Rs'!$C32:$C1021,'MC_INDUSTRIAL - CD&amp;Rs'!K32:K1021),2,0)</f>
        <v>0</v>
      </c>
      <c r="N25" s="141" cm="1">
        <f t="array" ref="N25">$A$2*'allocate to industries feed US'!N25*VLOOKUP($B$2&amp;$D25,CHOOSE({1,2},'MC_INDUSTRIAL - CD&amp;Rs'!$B32:$B1021&amp;'MC_INDUSTRIAL - CD&amp;Rs'!$C32:$C1021,'MC_INDUSTRIAL - CD&amp;Rs'!L32:L1021),2,0)/VLOOKUP($C$2&amp;$D25,CHOOSE({1,2},'MC_INDUSTRIAL - CD&amp;Rs'!$B32:$B1021&amp;'MC_INDUSTRIAL - CD&amp;Rs'!$C32:$C1021,'MC_INDUSTRIAL - CD&amp;Rs'!L32:L1021),2,0)</f>
        <v>0</v>
      </c>
      <c r="O25" s="141" cm="1">
        <f t="array" ref="O25">$A$2*'allocate to industries feed US'!O25*VLOOKUP($B$2&amp;$D25,CHOOSE({1,2},'MC_INDUSTRIAL - CD&amp;Rs'!$B32:$B1021&amp;'MC_INDUSTRIAL - CD&amp;Rs'!$C32:$C1021,'MC_INDUSTRIAL - CD&amp;Rs'!M32:M1021),2,0)/VLOOKUP($C$2&amp;$D25,CHOOSE({1,2},'MC_INDUSTRIAL - CD&amp;Rs'!$B32:$B1021&amp;'MC_INDUSTRIAL - CD&amp;Rs'!$C32:$C1021,'MC_INDUSTRIAL - CD&amp;Rs'!M32:M1021),2,0)</f>
        <v>0</v>
      </c>
    </row>
    <row r="26" spans="2:15">
      <c r="B26" s="123">
        <v>17</v>
      </c>
      <c r="C26" t="s">
        <v>314</v>
      </c>
      <c r="D26" s="138">
        <v>39</v>
      </c>
      <c r="F26" s="141" cm="1">
        <f t="array" ref="F26">$A$2*'allocate to industries feed US'!F26*VLOOKUP($B$2&amp;$D26,CHOOSE({1,2},'MC_INDUSTRIAL - CD&amp;Rs'!$B33:$B1022&amp;'MC_INDUSTRIAL - CD&amp;Rs'!$C33:$C1022,'MC_INDUSTRIAL - CD&amp;Rs'!D33:D1022),2,0)/VLOOKUP($C$2&amp;$D26,CHOOSE({1,2},'MC_INDUSTRIAL - CD&amp;Rs'!$B33:$B1022&amp;'MC_INDUSTRIAL - CD&amp;Rs'!$C33:$C1022,'MC_INDUSTRIAL - CD&amp;Rs'!D33:D1022),2,0)</f>
        <v>6.6684822087910323E-2</v>
      </c>
      <c r="G26" s="141" cm="1">
        <f t="array" ref="G26">$A$2*'allocate to industries feed US'!G26*VLOOKUP($B$2&amp;$D26,CHOOSE({1,2},'MC_INDUSTRIAL - CD&amp;Rs'!$B33:$B1022&amp;'MC_INDUSTRIAL - CD&amp;Rs'!$C33:$C1022,'MC_INDUSTRIAL - CD&amp;Rs'!E33:E1022),2,0)/VLOOKUP($C$2&amp;$D26,CHOOSE({1,2},'MC_INDUSTRIAL - CD&amp;Rs'!$B33:$B1022&amp;'MC_INDUSTRIAL - CD&amp;Rs'!$C33:$C1022,'MC_INDUSTRIAL - CD&amp;Rs'!E33:E1022),2,0)</f>
        <v>6.6303154989215934E-2</v>
      </c>
      <c r="H26" s="141" cm="1">
        <f t="array" ref="H26">$A$2*'allocate to industries feed US'!H26*VLOOKUP($B$2&amp;$D26,CHOOSE({1,2},'MC_INDUSTRIAL - CD&amp;Rs'!$B33:$B1022&amp;'MC_INDUSTRIAL - CD&amp;Rs'!$C33:$C1022,'MC_INDUSTRIAL - CD&amp;Rs'!F33:F1022),2,0)/VLOOKUP($C$2&amp;$D26,CHOOSE({1,2},'MC_INDUSTRIAL - CD&amp;Rs'!$B33:$B1022&amp;'MC_INDUSTRIAL - CD&amp;Rs'!$C33:$C1022,'MC_INDUSTRIAL - CD&amp;Rs'!F33:F1022),2,0)</f>
        <v>5.7135652170195117E-2</v>
      </c>
      <c r="I26" s="141" cm="1">
        <f t="array" ref="I26">$A$2*'allocate to industries feed US'!I26*VLOOKUP($B$2&amp;$D26,CHOOSE({1,2},'MC_INDUSTRIAL - CD&amp;Rs'!$B33:$B1022&amp;'MC_INDUSTRIAL - CD&amp;Rs'!$C33:$C1022,'MC_INDUSTRIAL - CD&amp;Rs'!G33:G1022),2,0)/VLOOKUP($C$2&amp;$D26,CHOOSE({1,2},'MC_INDUSTRIAL - CD&amp;Rs'!$B33:$B1022&amp;'MC_INDUSTRIAL - CD&amp;Rs'!$C33:$C1022,'MC_INDUSTRIAL - CD&amp;Rs'!G33:G1022),2,0)</f>
        <v>6.335529953752915E-2</v>
      </c>
      <c r="J26" s="141" cm="1">
        <f t="array" ref="J26">$A$2*'allocate to industries feed US'!J26*VLOOKUP($B$2&amp;$D26,CHOOSE({1,2},'MC_INDUSTRIAL - CD&amp;Rs'!$B33:$B1022&amp;'MC_INDUSTRIAL - CD&amp;Rs'!$C33:$C1022,'MC_INDUSTRIAL - CD&amp;Rs'!H33:H1022),2,0)/VLOOKUP($C$2&amp;$D26,CHOOSE({1,2},'MC_INDUSTRIAL - CD&amp;Rs'!$B33:$B1022&amp;'MC_INDUSTRIAL - CD&amp;Rs'!$C33:$C1022,'MC_INDUSTRIAL - CD&amp;Rs'!H33:H1022),2,0)</f>
        <v>7.1581152066482134E-2</v>
      </c>
      <c r="K26" s="141" cm="1">
        <f t="array" ref="K26">$A$2*'allocate to industries feed US'!K26*VLOOKUP($B$2&amp;$D26,CHOOSE({1,2},'MC_INDUSTRIAL - CD&amp;Rs'!$B33:$B1022&amp;'MC_INDUSTRIAL - CD&amp;Rs'!$C33:$C1022,'MC_INDUSTRIAL - CD&amp;Rs'!I33:I1022),2,0)/VLOOKUP($C$2&amp;$D26,CHOOSE({1,2},'MC_INDUSTRIAL - CD&amp;Rs'!$B33:$B1022&amp;'MC_INDUSTRIAL - CD&amp;Rs'!$C33:$C1022,'MC_INDUSTRIAL - CD&amp;Rs'!I33:I1022),2,0)</f>
        <v>7.6448225582453705E-2</v>
      </c>
      <c r="L26" s="141" cm="1">
        <f t="array" ref="L26">$A$2*'allocate to industries feed US'!L26*VLOOKUP($B$2&amp;$D26,CHOOSE({1,2},'MC_INDUSTRIAL - CD&amp;Rs'!$B33:$B1022&amp;'MC_INDUSTRIAL - CD&amp;Rs'!$C33:$C1022,'MC_INDUSTRIAL - CD&amp;Rs'!J33:J1022),2,0)/VLOOKUP($C$2&amp;$D26,CHOOSE({1,2},'MC_INDUSTRIAL - CD&amp;Rs'!$B33:$B1022&amp;'MC_INDUSTRIAL - CD&amp;Rs'!$C33:$C1022,'MC_INDUSTRIAL - CD&amp;Rs'!J33:J1022),2,0)</f>
        <v>8.1787159933457837E-2</v>
      </c>
      <c r="M26" s="141" cm="1">
        <f t="array" ref="M26">$A$2*'allocate to industries feed US'!M26*VLOOKUP($B$2&amp;$D26,CHOOSE({1,2},'MC_INDUSTRIAL - CD&amp;Rs'!$B33:$B1022&amp;'MC_INDUSTRIAL - CD&amp;Rs'!$C33:$C1022,'MC_INDUSTRIAL - CD&amp;Rs'!K33:K1022),2,0)/VLOOKUP($C$2&amp;$D26,CHOOSE({1,2},'MC_INDUSTRIAL - CD&amp;Rs'!$B33:$B1022&amp;'MC_INDUSTRIAL - CD&amp;Rs'!$C33:$C1022,'MC_INDUSTRIAL - CD&amp;Rs'!K33:K1022),2,0)</f>
        <v>8.2346633014833928E-2</v>
      </c>
      <c r="N26" s="141" cm="1">
        <f t="array" ref="N26">$A$2*'allocate to industries feed US'!N26*VLOOKUP($B$2&amp;$D26,CHOOSE({1,2},'MC_INDUSTRIAL - CD&amp;Rs'!$B33:$B1022&amp;'MC_INDUSTRIAL - CD&amp;Rs'!$C33:$C1022,'MC_INDUSTRIAL - CD&amp;Rs'!L33:L1022),2,0)/VLOOKUP($C$2&amp;$D26,CHOOSE({1,2},'MC_INDUSTRIAL - CD&amp;Rs'!$B33:$B1022&amp;'MC_INDUSTRIAL - CD&amp;Rs'!$C33:$C1022,'MC_INDUSTRIAL - CD&amp;Rs'!L33:L1022),2,0)</f>
        <v>8.330327068557955E-2</v>
      </c>
      <c r="O26" s="141" cm="1">
        <f t="array" ref="O26">$A$2*'allocate to industries feed US'!O26*VLOOKUP($B$2&amp;$D26,CHOOSE({1,2},'MC_INDUSTRIAL - CD&amp;Rs'!$B33:$B1022&amp;'MC_INDUSTRIAL - CD&amp;Rs'!$C33:$C1022,'MC_INDUSTRIAL - CD&amp;Rs'!M33:M1022),2,0)/VLOOKUP($C$2&amp;$D26,CHOOSE({1,2},'MC_INDUSTRIAL - CD&amp;Rs'!$B33:$B1022&amp;'MC_INDUSTRIAL - CD&amp;Rs'!$C33:$C1022,'MC_INDUSTRIAL - CD&amp;Rs'!M33:M1022),2,0)</f>
        <v>8.3582872132589678E-2</v>
      </c>
    </row>
    <row r="27" spans="2:15">
      <c r="B27" s="123">
        <v>18</v>
      </c>
      <c r="C27" t="s">
        <v>315</v>
      </c>
      <c r="D27" s="138">
        <v>40</v>
      </c>
      <c r="F27" s="141" cm="1">
        <f t="array" ref="F27">$A$2*'allocate to industries feed US'!F27*VLOOKUP($B$2&amp;$D27,CHOOSE({1,2},'MC_INDUSTRIAL - CD&amp;Rs'!$B34:$B1023&amp;'MC_INDUSTRIAL - CD&amp;Rs'!$C34:$C1023,'MC_INDUSTRIAL - CD&amp;Rs'!D34:D1023),2,0)/VLOOKUP($C$2&amp;$D27,CHOOSE({1,2},'MC_INDUSTRIAL - CD&amp;Rs'!$B34:$B1023&amp;'MC_INDUSTRIAL - CD&amp;Rs'!$C34:$C1023,'MC_INDUSTRIAL - CD&amp;Rs'!D34:D1023),2,0)</f>
        <v>0</v>
      </c>
      <c r="G27" s="141" cm="1">
        <f t="array" ref="G27">$A$2*'allocate to industries feed US'!G27*VLOOKUP($B$2&amp;$D27,CHOOSE({1,2},'MC_INDUSTRIAL - CD&amp;Rs'!$B34:$B1023&amp;'MC_INDUSTRIAL - CD&amp;Rs'!$C34:$C1023,'MC_INDUSTRIAL - CD&amp;Rs'!E34:E1023),2,0)/VLOOKUP($C$2&amp;$D27,CHOOSE({1,2},'MC_INDUSTRIAL - CD&amp;Rs'!$B34:$B1023&amp;'MC_INDUSTRIAL - CD&amp;Rs'!$C34:$C1023,'MC_INDUSTRIAL - CD&amp;Rs'!E34:E1023),2,0)</f>
        <v>0</v>
      </c>
      <c r="H27" s="141" cm="1">
        <f t="array" ref="H27">$A$2*'allocate to industries feed US'!H27*VLOOKUP($B$2&amp;$D27,CHOOSE({1,2},'MC_INDUSTRIAL - CD&amp;Rs'!$B34:$B1023&amp;'MC_INDUSTRIAL - CD&amp;Rs'!$C34:$C1023,'MC_INDUSTRIAL - CD&amp;Rs'!F34:F1023),2,0)/VLOOKUP($C$2&amp;$D27,CHOOSE({1,2},'MC_INDUSTRIAL - CD&amp;Rs'!$B34:$B1023&amp;'MC_INDUSTRIAL - CD&amp;Rs'!$C34:$C1023,'MC_INDUSTRIAL - CD&amp;Rs'!F34:F1023),2,0)</f>
        <v>0</v>
      </c>
      <c r="I27" s="141" cm="1">
        <f t="array" ref="I27">$A$2*'allocate to industries feed US'!I27*VLOOKUP($B$2&amp;$D27,CHOOSE({1,2},'MC_INDUSTRIAL - CD&amp;Rs'!$B34:$B1023&amp;'MC_INDUSTRIAL - CD&amp;Rs'!$C34:$C1023,'MC_INDUSTRIAL - CD&amp;Rs'!G34:G1023),2,0)/VLOOKUP($C$2&amp;$D27,CHOOSE({1,2},'MC_INDUSTRIAL - CD&amp;Rs'!$B34:$B1023&amp;'MC_INDUSTRIAL - CD&amp;Rs'!$C34:$C1023,'MC_INDUSTRIAL - CD&amp;Rs'!G34:G1023),2,0)</f>
        <v>0</v>
      </c>
      <c r="J27" s="141" cm="1">
        <f t="array" ref="J27">$A$2*'allocate to industries feed US'!J27*VLOOKUP($B$2&amp;$D27,CHOOSE({1,2},'MC_INDUSTRIAL - CD&amp;Rs'!$B34:$B1023&amp;'MC_INDUSTRIAL - CD&amp;Rs'!$C34:$C1023,'MC_INDUSTRIAL - CD&amp;Rs'!H34:H1023),2,0)/VLOOKUP($C$2&amp;$D27,CHOOSE({1,2},'MC_INDUSTRIAL - CD&amp;Rs'!$B34:$B1023&amp;'MC_INDUSTRIAL - CD&amp;Rs'!$C34:$C1023,'MC_INDUSTRIAL - CD&amp;Rs'!H34:H1023),2,0)</f>
        <v>0</v>
      </c>
      <c r="K27" s="141" cm="1">
        <f t="array" ref="K27">$A$2*'allocate to industries feed US'!K27*VLOOKUP($B$2&amp;$D27,CHOOSE({1,2},'MC_INDUSTRIAL - CD&amp;Rs'!$B34:$B1023&amp;'MC_INDUSTRIAL - CD&amp;Rs'!$C34:$C1023,'MC_INDUSTRIAL - CD&amp;Rs'!I34:I1023),2,0)/VLOOKUP($C$2&amp;$D27,CHOOSE({1,2},'MC_INDUSTRIAL - CD&amp;Rs'!$B34:$B1023&amp;'MC_INDUSTRIAL - CD&amp;Rs'!$C34:$C1023,'MC_INDUSTRIAL - CD&amp;Rs'!I34:I1023),2,0)</f>
        <v>0</v>
      </c>
      <c r="L27" s="141" cm="1">
        <f t="array" ref="L27">$A$2*'allocate to industries feed US'!L27*VLOOKUP($B$2&amp;$D27,CHOOSE({1,2},'MC_INDUSTRIAL - CD&amp;Rs'!$B34:$B1023&amp;'MC_INDUSTRIAL - CD&amp;Rs'!$C34:$C1023,'MC_INDUSTRIAL - CD&amp;Rs'!J34:J1023),2,0)/VLOOKUP($C$2&amp;$D27,CHOOSE({1,2},'MC_INDUSTRIAL - CD&amp;Rs'!$B34:$B1023&amp;'MC_INDUSTRIAL - CD&amp;Rs'!$C34:$C1023,'MC_INDUSTRIAL - CD&amp;Rs'!J34:J1023),2,0)</f>
        <v>0</v>
      </c>
      <c r="M27" s="141" cm="1">
        <f t="array" ref="M27">$A$2*'allocate to industries feed US'!M27*VLOOKUP($B$2&amp;$D27,CHOOSE({1,2},'MC_INDUSTRIAL - CD&amp;Rs'!$B34:$B1023&amp;'MC_INDUSTRIAL - CD&amp;Rs'!$C34:$C1023,'MC_INDUSTRIAL - CD&amp;Rs'!K34:K1023),2,0)/VLOOKUP($C$2&amp;$D27,CHOOSE({1,2},'MC_INDUSTRIAL - CD&amp;Rs'!$B34:$B1023&amp;'MC_INDUSTRIAL - CD&amp;Rs'!$C34:$C1023,'MC_INDUSTRIAL - CD&amp;Rs'!K34:K1023),2,0)</f>
        <v>0</v>
      </c>
      <c r="N27" s="141" cm="1">
        <f t="array" ref="N27">$A$2*'allocate to industries feed US'!N27*VLOOKUP($B$2&amp;$D27,CHOOSE({1,2},'MC_INDUSTRIAL - CD&amp;Rs'!$B34:$B1023&amp;'MC_INDUSTRIAL - CD&amp;Rs'!$C34:$C1023,'MC_INDUSTRIAL - CD&amp;Rs'!L34:L1023),2,0)/VLOOKUP($C$2&amp;$D27,CHOOSE({1,2},'MC_INDUSTRIAL - CD&amp;Rs'!$B34:$B1023&amp;'MC_INDUSTRIAL - CD&amp;Rs'!$C34:$C1023,'MC_INDUSTRIAL - CD&amp;Rs'!L34:L1023),2,0)</f>
        <v>0</v>
      </c>
      <c r="O27" s="141" cm="1">
        <f t="array" ref="O27">$A$2*'allocate to industries feed US'!O27*VLOOKUP($B$2&amp;$D27,CHOOSE({1,2},'MC_INDUSTRIAL - CD&amp;Rs'!$B34:$B1023&amp;'MC_INDUSTRIAL - CD&amp;Rs'!$C34:$C1023,'MC_INDUSTRIAL - CD&amp;Rs'!M34:M1023),2,0)/VLOOKUP($C$2&amp;$D27,CHOOSE({1,2},'MC_INDUSTRIAL - CD&amp;Rs'!$B34:$B1023&amp;'MC_INDUSTRIAL - CD&amp;Rs'!$C34:$C1023,'MC_INDUSTRIAL - CD&amp;Rs'!M34:M1023),2,0)</f>
        <v>0</v>
      </c>
    </row>
    <row r="28" spans="2:15">
      <c r="B28" s="123">
        <v>19</v>
      </c>
      <c r="C28" t="s">
        <v>316</v>
      </c>
      <c r="D28" s="138">
        <v>8</v>
      </c>
      <c r="F28" s="141" cm="1">
        <f t="array" ref="F28">$A$2*'allocate to industries feed US'!F28*VLOOKUP($B$2&amp;$D28,CHOOSE({1,2},'MC_INDUSTRIAL - CD&amp;Rs'!$B35:$B1024&amp;'MC_INDUSTRIAL - CD&amp;Rs'!$C35:$C1024,'MC_INDUSTRIAL - CD&amp;Rs'!D35:D1024),2,0)/VLOOKUP($C$2&amp;$D28,CHOOSE({1,2},'MC_INDUSTRIAL - CD&amp;Rs'!$B35:$B1024&amp;'MC_INDUSTRIAL - CD&amp;Rs'!$C35:$C1024,'MC_INDUSTRIAL - CD&amp;Rs'!D35:D1024),2,0)</f>
        <v>0</v>
      </c>
      <c r="G28" s="141" cm="1">
        <f t="array" ref="G28">$A$2*'allocate to industries feed US'!G28*VLOOKUP($B$2&amp;$D28,CHOOSE({1,2},'MC_INDUSTRIAL - CD&amp;Rs'!$B35:$B1024&amp;'MC_INDUSTRIAL - CD&amp;Rs'!$C35:$C1024,'MC_INDUSTRIAL - CD&amp;Rs'!E35:E1024),2,0)/VLOOKUP($C$2&amp;$D28,CHOOSE({1,2},'MC_INDUSTRIAL - CD&amp;Rs'!$B35:$B1024&amp;'MC_INDUSTRIAL - CD&amp;Rs'!$C35:$C1024,'MC_INDUSTRIAL - CD&amp;Rs'!E35:E1024),2,0)</f>
        <v>0</v>
      </c>
      <c r="H28" s="141" cm="1">
        <f t="array" ref="H28">$A$2*'allocate to industries feed US'!H28*VLOOKUP($B$2&amp;$D28,CHOOSE({1,2},'MC_INDUSTRIAL - CD&amp;Rs'!$B35:$B1024&amp;'MC_INDUSTRIAL - CD&amp;Rs'!$C35:$C1024,'MC_INDUSTRIAL - CD&amp;Rs'!F35:F1024),2,0)/VLOOKUP($C$2&amp;$D28,CHOOSE({1,2},'MC_INDUSTRIAL - CD&amp;Rs'!$B35:$B1024&amp;'MC_INDUSTRIAL - CD&amp;Rs'!$C35:$C1024,'MC_INDUSTRIAL - CD&amp;Rs'!F35:F1024),2,0)</f>
        <v>0</v>
      </c>
      <c r="I28" s="141" cm="1">
        <f t="array" ref="I28">$A$2*'allocate to industries feed US'!I28*VLOOKUP($B$2&amp;$D28,CHOOSE({1,2},'MC_INDUSTRIAL - CD&amp;Rs'!$B35:$B1024&amp;'MC_INDUSTRIAL - CD&amp;Rs'!$C35:$C1024,'MC_INDUSTRIAL - CD&amp;Rs'!G35:G1024),2,0)/VLOOKUP($C$2&amp;$D28,CHOOSE({1,2},'MC_INDUSTRIAL - CD&amp;Rs'!$B35:$B1024&amp;'MC_INDUSTRIAL - CD&amp;Rs'!$C35:$C1024,'MC_INDUSTRIAL - CD&amp;Rs'!G35:G1024),2,0)</f>
        <v>0</v>
      </c>
      <c r="J28" s="141" cm="1">
        <f t="array" ref="J28">$A$2*'allocate to industries feed US'!J28*VLOOKUP($B$2&amp;$D28,CHOOSE({1,2},'MC_INDUSTRIAL - CD&amp;Rs'!$B35:$B1024&amp;'MC_INDUSTRIAL - CD&amp;Rs'!$C35:$C1024,'MC_INDUSTRIAL - CD&amp;Rs'!H35:H1024),2,0)/VLOOKUP($C$2&amp;$D28,CHOOSE({1,2},'MC_INDUSTRIAL - CD&amp;Rs'!$B35:$B1024&amp;'MC_INDUSTRIAL - CD&amp;Rs'!$C35:$C1024,'MC_INDUSTRIAL - CD&amp;Rs'!H35:H1024),2,0)</f>
        <v>0</v>
      </c>
      <c r="K28" s="141" cm="1">
        <f t="array" ref="K28">$A$2*'allocate to industries feed US'!K28*VLOOKUP($B$2&amp;$D28,CHOOSE({1,2},'MC_INDUSTRIAL - CD&amp;Rs'!$B35:$B1024&amp;'MC_INDUSTRIAL - CD&amp;Rs'!$C35:$C1024,'MC_INDUSTRIAL - CD&amp;Rs'!I35:I1024),2,0)/VLOOKUP($C$2&amp;$D28,CHOOSE({1,2},'MC_INDUSTRIAL - CD&amp;Rs'!$B35:$B1024&amp;'MC_INDUSTRIAL - CD&amp;Rs'!$C35:$C1024,'MC_INDUSTRIAL - CD&amp;Rs'!I35:I1024),2,0)</f>
        <v>0</v>
      </c>
      <c r="L28" s="141" cm="1">
        <f t="array" ref="L28">$A$2*'allocate to industries feed US'!L28*VLOOKUP($B$2&amp;$D28,CHOOSE({1,2},'MC_INDUSTRIAL - CD&amp;Rs'!$B35:$B1024&amp;'MC_INDUSTRIAL - CD&amp;Rs'!$C35:$C1024,'MC_INDUSTRIAL - CD&amp;Rs'!J35:J1024),2,0)/VLOOKUP($C$2&amp;$D28,CHOOSE({1,2},'MC_INDUSTRIAL - CD&amp;Rs'!$B35:$B1024&amp;'MC_INDUSTRIAL - CD&amp;Rs'!$C35:$C1024,'MC_INDUSTRIAL - CD&amp;Rs'!J35:J1024),2,0)</f>
        <v>0</v>
      </c>
      <c r="M28" s="141" cm="1">
        <f t="array" ref="M28">$A$2*'allocate to industries feed US'!M28*VLOOKUP($B$2&amp;$D28,CHOOSE({1,2},'MC_INDUSTRIAL - CD&amp;Rs'!$B35:$B1024&amp;'MC_INDUSTRIAL - CD&amp;Rs'!$C35:$C1024,'MC_INDUSTRIAL - CD&amp;Rs'!K35:K1024),2,0)/VLOOKUP($C$2&amp;$D28,CHOOSE({1,2},'MC_INDUSTRIAL - CD&amp;Rs'!$B35:$B1024&amp;'MC_INDUSTRIAL - CD&amp;Rs'!$C35:$C1024,'MC_INDUSTRIAL - CD&amp;Rs'!K35:K1024),2,0)</f>
        <v>0</v>
      </c>
      <c r="N28" s="141" cm="1">
        <f t="array" ref="N28">$A$2*'allocate to industries feed US'!N28*VLOOKUP($B$2&amp;$D28,CHOOSE({1,2},'MC_INDUSTRIAL - CD&amp;Rs'!$B35:$B1024&amp;'MC_INDUSTRIAL - CD&amp;Rs'!$C35:$C1024,'MC_INDUSTRIAL - CD&amp;Rs'!L35:L1024),2,0)/VLOOKUP($C$2&amp;$D28,CHOOSE({1,2},'MC_INDUSTRIAL - CD&amp;Rs'!$B35:$B1024&amp;'MC_INDUSTRIAL - CD&amp;Rs'!$C35:$C1024,'MC_INDUSTRIAL - CD&amp;Rs'!L35:L1024),2,0)</f>
        <v>0</v>
      </c>
      <c r="O28" s="141" cm="1">
        <f t="array" ref="O28">$A$2*'allocate to industries feed US'!O28*VLOOKUP($B$2&amp;$D28,CHOOSE({1,2},'MC_INDUSTRIAL - CD&amp;Rs'!$B35:$B1024&amp;'MC_INDUSTRIAL - CD&amp;Rs'!$C35:$C1024,'MC_INDUSTRIAL - CD&amp;Rs'!M35:M1024),2,0)/VLOOKUP($C$2&amp;$D28,CHOOSE({1,2},'MC_INDUSTRIAL - CD&amp;Rs'!$B35:$B1024&amp;'MC_INDUSTRIAL - CD&amp;Rs'!$C35:$C1024,'MC_INDUSTRIAL - CD&amp;Rs'!M35:M1024),2,0)</f>
        <v>0</v>
      </c>
    </row>
    <row r="29" spans="2:15">
      <c r="B29" s="123">
        <v>20</v>
      </c>
      <c r="C29" t="s">
        <v>317</v>
      </c>
      <c r="D29" s="138">
        <v>27</v>
      </c>
      <c r="F29" s="141" cm="1">
        <f t="array" ref="F29">$A$2*'allocate to industries feed US'!F29*VLOOKUP($B$2&amp;$D29,CHOOSE({1,2},'MC_INDUSTRIAL - CD&amp;Rs'!$B36:$B1025&amp;'MC_INDUSTRIAL - CD&amp;Rs'!$C36:$C1025,'MC_INDUSTRIAL - CD&amp;Rs'!D36:D1025),2,0)/VLOOKUP($C$2&amp;$D29,CHOOSE({1,2},'MC_INDUSTRIAL - CD&amp;Rs'!$B36:$B1025&amp;'MC_INDUSTRIAL - CD&amp;Rs'!$C36:$C1025,'MC_INDUSTRIAL - CD&amp;Rs'!D36:D1025),2,0)</f>
        <v>0</v>
      </c>
      <c r="G29" s="141" cm="1">
        <f t="array" ref="G29">$A$2*'allocate to industries feed US'!G29*VLOOKUP($B$2&amp;$D29,CHOOSE({1,2},'MC_INDUSTRIAL - CD&amp;Rs'!$B36:$B1025&amp;'MC_INDUSTRIAL - CD&amp;Rs'!$C36:$C1025,'MC_INDUSTRIAL - CD&amp;Rs'!E36:E1025),2,0)/VLOOKUP($C$2&amp;$D29,CHOOSE({1,2},'MC_INDUSTRIAL - CD&amp;Rs'!$B36:$B1025&amp;'MC_INDUSTRIAL - CD&amp;Rs'!$C36:$C1025,'MC_INDUSTRIAL - CD&amp;Rs'!E36:E1025),2,0)</f>
        <v>0</v>
      </c>
      <c r="H29" s="141" cm="1">
        <f t="array" ref="H29">$A$2*'allocate to industries feed US'!H29*VLOOKUP($B$2&amp;$D29,CHOOSE({1,2},'MC_INDUSTRIAL - CD&amp;Rs'!$B36:$B1025&amp;'MC_INDUSTRIAL - CD&amp;Rs'!$C36:$C1025,'MC_INDUSTRIAL - CD&amp;Rs'!F36:F1025),2,0)/VLOOKUP($C$2&amp;$D29,CHOOSE({1,2},'MC_INDUSTRIAL - CD&amp;Rs'!$B36:$B1025&amp;'MC_INDUSTRIAL - CD&amp;Rs'!$C36:$C1025,'MC_INDUSTRIAL - CD&amp;Rs'!F36:F1025),2,0)</f>
        <v>0</v>
      </c>
      <c r="I29" s="141" cm="1">
        <f t="array" ref="I29">$A$2*'allocate to industries feed US'!I29*VLOOKUP($B$2&amp;$D29,CHOOSE({1,2},'MC_INDUSTRIAL - CD&amp;Rs'!$B36:$B1025&amp;'MC_INDUSTRIAL - CD&amp;Rs'!$C36:$C1025,'MC_INDUSTRIAL - CD&amp;Rs'!G36:G1025),2,0)/VLOOKUP($C$2&amp;$D29,CHOOSE({1,2},'MC_INDUSTRIAL - CD&amp;Rs'!$B36:$B1025&amp;'MC_INDUSTRIAL - CD&amp;Rs'!$C36:$C1025,'MC_INDUSTRIAL - CD&amp;Rs'!G36:G1025),2,0)</f>
        <v>0</v>
      </c>
      <c r="J29" s="141" cm="1">
        <f t="array" ref="J29">$A$2*'allocate to industries feed US'!J29*VLOOKUP($B$2&amp;$D29,CHOOSE({1,2},'MC_INDUSTRIAL - CD&amp;Rs'!$B36:$B1025&amp;'MC_INDUSTRIAL - CD&amp;Rs'!$C36:$C1025,'MC_INDUSTRIAL - CD&amp;Rs'!H36:H1025),2,0)/VLOOKUP($C$2&amp;$D29,CHOOSE({1,2},'MC_INDUSTRIAL - CD&amp;Rs'!$B36:$B1025&amp;'MC_INDUSTRIAL - CD&amp;Rs'!$C36:$C1025,'MC_INDUSTRIAL - CD&amp;Rs'!H36:H1025),2,0)</f>
        <v>0</v>
      </c>
      <c r="K29" s="141" cm="1">
        <f t="array" ref="K29">$A$2*'allocate to industries feed US'!K29*VLOOKUP($B$2&amp;$D29,CHOOSE({1,2},'MC_INDUSTRIAL - CD&amp;Rs'!$B36:$B1025&amp;'MC_INDUSTRIAL - CD&amp;Rs'!$C36:$C1025,'MC_INDUSTRIAL - CD&amp;Rs'!I36:I1025),2,0)/VLOOKUP($C$2&amp;$D29,CHOOSE({1,2},'MC_INDUSTRIAL - CD&amp;Rs'!$B36:$B1025&amp;'MC_INDUSTRIAL - CD&amp;Rs'!$C36:$C1025,'MC_INDUSTRIAL - CD&amp;Rs'!I36:I1025),2,0)</f>
        <v>0</v>
      </c>
      <c r="L29" s="141" cm="1">
        <f t="array" ref="L29">$A$2*'allocate to industries feed US'!L29*VLOOKUP($B$2&amp;$D29,CHOOSE({1,2},'MC_INDUSTRIAL - CD&amp;Rs'!$B36:$B1025&amp;'MC_INDUSTRIAL - CD&amp;Rs'!$C36:$C1025,'MC_INDUSTRIAL - CD&amp;Rs'!J36:J1025),2,0)/VLOOKUP($C$2&amp;$D29,CHOOSE({1,2},'MC_INDUSTRIAL - CD&amp;Rs'!$B36:$B1025&amp;'MC_INDUSTRIAL - CD&amp;Rs'!$C36:$C1025,'MC_INDUSTRIAL - CD&amp;Rs'!J36:J1025),2,0)</f>
        <v>0</v>
      </c>
      <c r="M29" s="141" cm="1">
        <f t="array" ref="M29">$A$2*'allocate to industries feed US'!M29*VLOOKUP($B$2&amp;$D29,CHOOSE({1,2},'MC_INDUSTRIAL - CD&amp;Rs'!$B36:$B1025&amp;'MC_INDUSTRIAL - CD&amp;Rs'!$C36:$C1025,'MC_INDUSTRIAL - CD&amp;Rs'!K36:K1025),2,0)/VLOOKUP($C$2&amp;$D29,CHOOSE({1,2},'MC_INDUSTRIAL - CD&amp;Rs'!$B36:$B1025&amp;'MC_INDUSTRIAL - CD&amp;Rs'!$C36:$C1025,'MC_INDUSTRIAL - CD&amp;Rs'!K36:K1025),2,0)</f>
        <v>0</v>
      </c>
      <c r="N29" s="141" cm="1">
        <f t="array" ref="N29">$A$2*'allocate to industries feed US'!N29*VLOOKUP($B$2&amp;$D29,CHOOSE({1,2},'MC_INDUSTRIAL - CD&amp;Rs'!$B36:$B1025&amp;'MC_INDUSTRIAL - CD&amp;Rs'!$C36:$C1025,'MC_INDUSTRIAL - CD&amp;Rs'!L36:L1025),2,0)/VLOOKUP($C$2&amp;$D29,CHOOSE({1,2},'MC_INDUSTRIAL - CD&amp;Rs'!$B36:$B1025&amp;'MC_INDUSTRIAL - CD&amp;Rs'!$C36:$C1025,'MC_INDUSTRIAL - CD&amp;Rs'!L36:L1025),2,0)</f>
        <v>0</v>
      </c>
      <c r="O29" s="141" cm="1">
        <f t="array" ref="O29">$A$2*'allocate to industries feed US'!O29*VLOOKUP($B$2&amp;$D29,CHOOSE({1,2},'MC_INDUSTRIAL - CD&amp;Rs'!$B36:$B1025&amp;'MC_INDUSTRIAL - CD&amp;Rs'!$C36:$C1025,'MC_INDUSTRIAL - CD&amp;Rs'!M36:M1025),2,0)/VLOOKUP($C$2&amp;$D29,CHOOSE({1,2},'MC_INDUSTRIAL - CD&amp;Rs'!$B36:$B1025&amp;'MC_INDUSTRIAL - CD&amp;Rs'!$C36:$C1025,'MC_INDUSTRIAL - CD&amp;Rs'!M36:M1025),2,0)</f>
        <v>0</v>
      </c>
    </row>
    <row r="30" spans="2:15">
      <c r="B30" s="123">
        <v>21</v>
      </c>
      <c r="C30" t="s">
        <v>318</v>
      </c>
      <c r="D30" s="138">
        <v>20</v>
      </c>
      <c r="F30" s="141" cm="1">
        <f t="array" ref="F30">$A$2*'allocate to industries feed US'!F30*VLOOKUP($B$2&amp;$D30,CHOOSE({1,2},'MC_INDUSTRIAL - CD&amp;Rs'!$B37:$B1026&amp;'MC_INDUSTRIAL - CD&amp;Rs'!$C37:$C1026,'MC_INDUSTRIAL - CD&amp;Rs'!D37:D1026),2,0)/VLOOKUP($C$2&amp;$D30,CHOOSE({1,2},'MC_INDUSTRIAL - CD&amp;Rs'!$B37:$B1026&amp;'MC_INDUSTRIAL - CD&amp;Rs'!$C37:$C1026,'MC_INDUSTRIAL - CD&amp;Rs'!D37:D1026),2,0)</f>
        <v>3.6514597682437797E-2</v>
      </c>
      <c r="G30" s="141" cm="1">
        <f t="array" ref="G30">$A$2*'allocate to industries feed US'!G30*VLOOKUP($B$2&amp;$D30,CHOOSE({1,2},'MC_INDUSTRIAL - CD&amp;Rs'!$B37:$B1026&amp;'MC_INDUSTRIAL - CD&amp;Rs'!$C37:$C1026,'MC_INDUSTRIAL - CD&amp;Rs'!E37:E1026),2,0)/VLOOKUP($C$2&amp;$D30,CHOOSE({1,2},'MC_INDUSTRIAL - CD&amp;Rs'!$B37:$B1026&amp;'MC_INDUSTRIAL - CD&amp;Rs'!$C37:$C1026,'MC_INDUSTRIAL - CD&amp;Rs'!E37:E1026),2,0)</f>
        <v>3.4669767327805488E-2</v>
      </c>
      <c r="H30" s="141" cm="1">
        <f t="array" ref="H30">$A$2*'allocate to industries feed US'!H30*VLOOKUP($B$2&amp;$D30,CHOOSE({1,2},'MC_INDUSTRIAL - CD&amp;Rs'!$B37:$B1026&amp;'MC_INDUSTRIAL - CD&amp;Rs'!$C37:$C1026,'MC_INDUSTRIAL - CD&amp;Rs'!F37:F1026),2,0)/VLOOKUP($C$2&amp;$D30,CHOOSE({1,2},'MC_INDUSTRIAL - CD&amp;Rs'!$B37:$B1026&amp;'MC_INDUSTRIAL - CD&amp;Rs'!$C37:$C1026,'MC_INDUSTRIAL - CD&amp;Rs'!F37:F1026),2,0)</f>
        <v>3.2537890091860228E-2</v>
      </c>
      <c r="I30" s="141" cm="1">
        <f t="array" ref="I30">$A$2*'allocate to industries feed US'!I30*VLOOKUP($B$2&amp;$D30,CHOOSE({1,2},'MC_INDUSTRIAL - CD&amp;Rs'!$B37:$B1026&amp;'MC_INDUSTRIAL - CD&amp;Rs'!$C37:$C1026,'MC_INDUSTRIAL - CD&amp;Rs'!G37:G1026),2,0)/VLOOKUP($C$2&amp;$D30,CHOOSE({1,2},'MC_INDUSTRIAL - CD&amp;Rs'!$B37:$B1026&amp;'MC_INDUSTRIAL - CD&amp;Rs'!$C37:$C1026,'MC_INDUSTRIAL - CD&amp;Rs'!G37:G1026),2,0)</f>
        <v>3.2234747355063154E-2</v>
      </c>
      <c r="J30" s="141" cm="1">
        <f t="array" ref="J30">$A$2*'allocate to industries feed US'!J30*VLOOKUP($B$2&amp;$D30,CHOOSE({1,2},'MC_INDUSTRIAL - CD&amp;Rs'!$B37:$B1026&amp;'MC_INDUSTRIAL - CD&amp;Rs'!$C37:$C1026,'MC_INDUSTRIAL - CD&amp;Rs'!H37:H1026),2,0)/VLOOKUP($C$2&amp;$D30,CHOOSE({1,2},'MC_INDUSTRIAL - CD&amp;Rs'!$B37:$B1026&amp;'MC_INDUSTRIAL - CD&amp;Rs'!$C37:$C1026,'MC_INDUSTRIAL - CD&amp;Rs'!H37:H1026),2,0)</f>
        <v>3.313200106136914E-2</v>
      </c>
      <c r="K30" s="141" cm="1">
        <f t="array" ref="K30">$A$2*'allocate to industries feed US'!K30*VLOOKUP($B$2&amp;$D30,CHOOSE({1,2},'MC_INDUSTRIAL - CD&amp;Rs'!$B37:$B1026&amp;'MC_INDUSTRIAL - CD&amp;Rs'!$C37:$C1026,'MC_INDUSTRIAL - CD&amp;Rs'!I37:I1026),2,0)/VLOOKUP($C$2&amp;$D30,CHOOSE({1,2},'MC_INDUSTRIAL - CD&amp;Rs'!$B37:$B1026&amp;'MC_INDUSTRIAL - CD&amp;Rs'!$C37:$C1026,'MC_INDUSTRIAL - CD&amp;Rs'!I37:I1026),2,0)</f>
        <v>3.2683320664914743E-2</v>
      </c>
      <c r="L30" s="141" cm="1">
        <f t="array" ref="L30">$A$2*'allocate to industries feed US'!L30*VLOOKUP($B$2&amp;$D30,CHOOSE({1,2},'MC_INDUSTRIAL - CD&amp;Rs'!$B37:$B1026&amp;'MC_INDUSTRIAL - CD&amp;Rs'!$C37:$C1026,'MC_INDUSTRIAL - CD&amp;Rs'!J37:J1026),2,0)/VLOOKUP($C$2&amp;$D30,CHOOSE({1,2},'MC_INDUSTRIAL - CD&amp;Rs'!$B37:$B1026&amp;'MC_INDUSTRIAL - CD&amp;Rs'!$C37:$C1026,'MC_INDUSTRIAL - CD&amp;Rs'!J37:J1026),2,0)</f>
        <v>3.2379498377193547E-2</v>
      </c>
      <c r="M30" s="141" cm="1">
        <f t="array" ref="M30">$A$2*'allocate to industries feed US'!M30*VLOOKUP($B$2&amp;$D30,CHOOSE({1,2},'MC_INDUSTRIAL - CD&amp;Rs'!$B37:$B1026&amp;'MC_INDUSTRIAL - CD&amp;Rs'!$C37:$C1026,'MC_INDUSTRIAL - CD&amp;Rs'!K37:K1026),2,0)/VLOOKUP($C$2&amp;$D30,CHOOSE({1,2},'MC_INDUSTRIAL - CD&amp;Rs'!$B37:$B1026&amp;'MC_INDUSTRIAL - CD&amp;Rs'!$C37:$C1026,'MC_INDUSTRIAL - CD&amp;Rs'!K37:K1026),2,0)</f>
        <v>3.2727959125786944E-2</v>
      </c>
      <c r="N30" s="141" cm="1">
        <f t="array" ref="N30">$A$2*'allocate to industries feed US'!N30*VLOOKUP($B$2&amp;$D30,CHOOSE({1,2},'MC_INDUSTRIAL - CD&amp;Rs'!$B37:$B1026&amp;'MC_INDUSTRIAL - CD&amp;Rs'!$C37:$C1026,'MC_INDUSTRIAL - CD&amp;Rs'!L37:L1026),2,0)/VLOOKUP($C$2&amp;$D30,CHOOSE({1,2},'MC_INDUSTRIAL - CD&amp;Rs'!$B37:$B1026&amp;'MC_INDUSTRIAL - CD&amp;Rs'!$C37:$C1026,'MC_INDUSTRIAL - CD&amp;Rs'!L37:L1026),2,0)</f>
        <v>3.3018723610179691E-2</v>
      </c>
      <c r="O30" s="141" cm="1">
        <f t="array" ref="O30">$A$2*'allocate to industries feed US'!O30*VLOOKUP($B$2&amp;$D30,CHOOSE({1,2},'MC_INDUSTRIAL - CD&amp;Rs'!$B37:$B1026&amp;'MC_INDUSTRIAL - CD&amp;Rs'!$C37:$C1026,'MC_INDUSTRIAL - CD&amp;Rs'!M37:M1026),2,0)/VLOOKUP($C$2&amp;$D30,CHOOSE({1,2},'MC_INDUSTRIAL - CD&amp;Rs'!$B37:$B1026&amp;'MC_INDUSTRIAL - CD&amp;Rs'!$C37:$C1026,'MC_INDUSTRIAL - CD&amp;Rs'!M37:M1026),2,0)</f>
        <v>3.3152418744679973E-2</v>
      </c>
    </row>
    <row r="31" spans="2:15">
      <c r="B31" s="123">
        <v>22</v>
      </c>
      <c r="C31" t="s">
        <v>319</v>
      </c>
      <c r="D31" s="138">
        <v>32</v>
      </c>
      <c r="F31" s="141" cm="1">
        <f t="array" ref="F31">$A$2*'allocate to industries feed US'!F31*VLOOKUP($B$2&amp;$D31,CHOOSE({1,2},'MC_INDUSTRIAL - CD&amp;Rs'!$B38:$B1027&amp;'MC_INDUSTRIAL - CD&amp;Rs'!$C38:$C1027,'MC_INDUSTRIAL - CD&amp;Rs'!D38:D1027),2,0)/VLOOKUP($C$2&amp;$D31,CHOOSE({1,2},'MC_INDUSTRIAL - CD&amp;Rs'!$B38:$B1027&amp;'MC_INDUSTRIAL - CD&amp;Rs'!$C38:$C1027,'MC_INDUSTRIAL - CD&amp;Rs'!D38:D1027),2,0)</f>
        <v>0</v>
      </c>
      <c r="G31" s="141" cm="1">
        <f t="array" ref="G31">$A$2*'allocate to industries feed US'!G31*VLOOKUP($B$2&amp;$D31,CHOOSE({1,2},'MC_INDUSTRIAL - CD&amp;Rs'!$B38:$B1027&amp;'MC_INDUSTRIAL - CD&amp;Rs'!$C38:$C1027,'MC_INDUSTRIAL - CD&amp;Rs'!E38:E1027),2,0)/VLOOKUP($C$2&amp;$D31,CHOOSE({1,2},'MC_INDUSTRIAL - CD&amp;Rs'!$B38:$B1027&amp;'MC_INDUSTRIAL - CD&amp;Rs'!$C38:$C1027,'MC_INDUSTRIAL - CD&amp;Rs'!E38:E1027),2,0)</f>
        <v>0</v>
      </c>
      <c r="H31" s="141" cm="1">
        <f t="array" ref="H31">$A$2*'allocate to industries feed US'!H31*VLOOKUP($B$2&amp;$D31,CHOOSE({1,2},'MC_INDUSTRIAL - CD&amp;Rs'!$B38:$B1027&amp;'MC_INDUSTRIAL - CD&amp;Rs'!$C38:$C1027,'MC_INDUSTRIAL - CD&amp;Rs'!F38:F1027),2,0)/VLOOKUP($C$2&amp;$D31,CHOOSE({1,2},'MC_INDUSTRIAL - CD&amp;Rs'!$B38:$B1027&amp;'MC_INDUSTRIAL - CD&amp;Rs'!$C38:$C1027,'MC_INDUSTRIAL - CD&amp;Rs'!F38:F1027),2,0)</f>
        <v>0</v>
      </c>
      <c r="I31" s="141" cm="1">
        <f t="array" ref="I31">$A$2*'allocate to industries feed US'!I31*VLOOKUP($B$2&amp;$D31,CHOOSE({1,2},'MC_INDUSTRIAL - CD&amp;Rs'!$B38:$B1027&amp;'MC_INDUSTRIAL - CD&amp;Rs'!$C38:$C1027,'MC_INDUSTRIAL - CD&amp;Rs'!G38:G1027),2,0)/VLOOKUP($C$2&amp;$D31,CHOOSE({1,2},'MC_INDUSTRIAL - CD&amp;Rs'!$B38:$B1027&amp;'MC_INDUSTRIAL - CD&amp;Rs'!$C38:$C1027,'MC_INDUSTRIAL - CD&amp;Rs'!G38:G1027),2,0)</f>
        <v>0</v>
      </c>
      <c r="J31" s="141" cm="1">
        <f t="array" ref="J31">$A$2*'allocate to industries feed US'!J31*VLOOKUP($B$2&amp;$D31,CHOOSE({1,2},'MC_INDUSTRIAL - CD&amp;Rs'!$B38:$B1027&amp;'MC_INDUSTRIAL - CD&amp;Rs'!$C38:$C1027,'MC_INDUSTRIAL - CD&amp;Rs'!H38:H1027),2,0)/VLOOKUP($C$2&amp;$D31,CHOOSE({1,2},'MC_INDUSTRIAL - CD&amp;Rs'!$B38:$B1027&amp;'MC_INDUSTRIAL - CD&amp;Rs'!$C38:$C1027,'MC_INDUSTRIAL - CD&amp;Rs'!H38:H1027),2,0)</f>
        <v>0</v>
      </c>
      <c r="K31" s="141" cm="1">
        <f t="array" ref="K31">$A$2*'allocate to industries feed US'!K31*VLOOKUP($B$2&amp;$D31,CHOOSE({1,2},'MC_INDUSTRIAL - CD&amp;Rs'!$B38:$B1027&amp;'MC_INDUSTRIAL - CD&amp;Rs'!$C38:$C1027,'MC_INDUSTRIAL - CD&amp;Rs'!I38:I1027),2,0)/VLOOKUP($C$2&amp;$D31,CHOOSE({1,2},'MC_INDUSTRIAL - CD&amp;Rs'!$B38:$B1027&amp;'MC_INDUSTRIAL - CD&amp;Rs'!$C38:$C1027,'MC_INDUSTRIAL - CD&amp;Rs'!I38:I1027),2,0)</f>
        <v>0</v>
      </c>
      <c r="L31" s="141" cm="1">
        <f t="array" ref="L31">$A$2*'allocate to industries feed US'!L31*VLOOKUP($B$2&amp;$D31,CHOOSE({1,2},'MC_INDUSTRIAL - CD&amp;Rs'!$B38:$B1027&amp;'MC_INDUSTRIAL - CD&amp;Rs'!$C38:$C1027,'MC_INDUSTRIAL - CD&amp;Rs'!J38:J1027),2,0)/VLOOKUP($C$2&amp;$D31,CHOOSE({1,2},'MC_INDUSTRIAL - CD&amp;Rs'!$B38:$B1027&amp;'MC_INDUSTRIAL - CD&amp;Rs'!$C38:$C1027,'MC_INDUSTRIAL - CD&amp;Rs'!J38:J1027),2,0)</f>
        <v>0</v>
      </c>
      <c r="M31" s="141" cm="1">
        <f t="array" ref="M31">$A$2*'allocate to industries feed US'!M31*VLOOKUP($B$2&amp;$D31,CHOOSE({1,2},'MC_INDUSTRIAL - CD&amp;Rs'!$B38:$B1027&amp;'MC_INDUSTRIAL - CD&amp;Rs'!$C38:$C1027,'MC_INDUSTRIAL - CD&amp;Rs'!K38:K1027),2,0)/VLOOKUP($C$2&amp;$D31,CHOOSE({1,2},'MC_INDUSTRIAL - CD&amp;Rs'!$B38:$B1027&amp;'MC_INDUSTRIAL - CD&amp;Rs'!$C38:$C1027,'MC_INDUSTRIAL - CD&amp;Rs'!K38:K1027),2,0)</f>
        <v>0</v>
      </c>
      <c r="N31" s="141" cm="1">
        <f t="array" ref="N31">$A$2*'allocate to industries feed US'!N31*VLOOKUP($B$2&amp;$D31,CHOOSE({1,2},'MC_INDUSTRIAL - CD&amp;Rs'!$B38:$B1027&amp;'MC_INDUSTRIAL - CD&amp;Rs'!$C38:$C1027,'MC_INDUSTRIAL - CD&amp;Rs'!L38:L1027),2,0)/VLOOKUP($C$2&amp;$D31,CHOOSE({1,2},'MC_INDUSTRIAL - CD&amp;Rs'!$B38:$B1027&amp;'MC_INDUSTRIAL - CD&amp;Rs'!$C38:$C1027,'MC_INDUSTRIAL - CD&amp;Rs'!L38:L1027),2,0)</f>
        <v>0</v>
      </c>
      <c r="O31" s="141" cm="1">
        <f t="array" ref="O31">$A$2*'allocate to industries feed US'!O31*VLOOKUP($B$2&amp;$D31,CHOOSE({1,2},'MC_INDUSTRIAL - CD&amp;Rs'!$B38:$B1027&amp;'MC_INDUSTRIAL - CD&amp;Rs'!$C38:$C1027,'MC_INDUSTRIAL - CD&amp;Rs'!M38:M1027),2,0)/VLOOKUP($C$2&amp;$D31,CHOOSE({1,2},'MC_INDUSTRIAL - CD&amp;Rs'!$B38:$B1027&amp;'MC_INDUSTRIAL - CD&amp;Rs'!$C38:$C1027,'MC_INDUSTRIAL - CD&amp;Rs'!M38:M1027),2,0)</f>
        <v>0</v>
      </c>
    </row>
    <row r="32" spans="2:15">
      <c r="B32" s="123">
        <v>23</v>
      </c>
      <c r="C32" t="s">
        <v>320</v>
      </c>
      <c r="D32" s="138">
        <v>35</v>
      </c>
      <c r="F32" s="141" cm="1">
        <f t="array" ref="F32">$A$2*'allocate to industries feed US'!F32*VLOOKUP($B$2&amp;$D32,CHOOSE({1,2},'MC_INDUSTRIAL - CD&amp;Rs'!$B39:$B1028&amp;'MC_INDUSTRIAL - CD&amp;Rs'!$C39:$C1028,'MC_INDUSTRIAL - CD&amp;Rs'!D39:D1028),2,0)/VLOOKUP($C$2&amp;$D32,CHOOSE({1,2},'MC_INDUSTRIAL - CD&amp;Rs'!$B39:$B1028&amp;'MC_INDUSTRIAL - CD&amp;Rs'!$C39:$C1028,'MC_INDUSTRIAL - CD&amp;Rs'!D39:D1028),2,0)</f>
        <v>3.0908769001492382E-2</v>
      </c>
      <c r="G32" s="141" cm="1">
        <f t="array" ref="G32">$A$2*'allocate to industries feed US'!G32*VLOOKUP($B$2&amp;$D32,CHOOSE({1,2},'MC_INDUSTRIAL - CD&amp;Rs'!$B39:$B1028&amp;'MC_INDUSTRIAL - CD&amp;Rs'!$C39:$C1028,'MC_INDUSTRIAL - CD&amp;Rs'!E39:E1028),2,0)/VLOOKUP($C$2&amp;$D32,CHOOSE({1,2},'MC_INDUSTRIAL - CD&amp;Rs'!$B39:$B1028&amp;'MC_INDUSTRIAL - CD&amp;Rs'!$C39:$C1028,'MC_INDUSTRIAL - CD&amp;Rs'!E39:E1028),2,0)</f>
        <v>3.0204197680058911E-2</v>
      </c>
      <c r="H32" s="141" cm="1">
        <f t="array" ref="H32">$A$2*'allocate to industries feed US'!H32*VLOOKUP($B$2&amp;$D32,CHOOSE({1,2},'MC_INDUSTRIAL - CD&amp;Rs'!$B39:$B1028&amp;'MC_INDUSTRIAL - CD&amp;Rs'!$C39:$C1028,'MC_INDUSTRIAL - CD&amp;Rs'!F39:F1028),2,0)/VLOOKUP($C$2&amp;$D32,CHOOSE({1,2},'MC_INDUSTRIAL - CD&amp;Rs'!$B39:$B1028&amp;'MC_INDUSTRIAL - CD&amp;Rs'!$C39:$C1028,'MC_INDUSTRIAL - CD&amp;Rs'!F39:F1028),2,0)</f>
        <v>2.6668849928981501E-2</v>
      </c>
      <c r="I32" s="141" cm="1">
        <f t="array" ref="I32">$A$2*'allocate to industries feed US'!I32*VLOOKUP($B$2&amp;$D32,CHOOSE({1,2},'MC_INDUSTRIAL - CD&amp;Rs'!$B39:$B1028&amp;'MC_INDUSTRIAL - CD&amp;Rs'!$C39:$C1028,'MC_INDUSTRIAL - CD&amp;Rs'!G39:G1028),2,0)/VLOOKUP($C$2&amp;$D32,CHOOSE({1,2},'MC_INDUSTRIAL - CD&amp;Rs'!$B39:$B1028&amp;'MC_INDUSTRIAL - CD&amp;Rs'!$C39:$C1028,'MC_INDUSTRIAL - CD&amp;Rs'!G39:G1028),2,0)</f>
        <v>2.7572073433435547E-2</v>
      </c>
      <c r="J32" s="141" cm="1">
        <f t="array" ref="J32">$A$2*'allocate to industries feed US'!J32*VLOOKUP($B$2&amp;$D32,CHOOSE({1,2},'MC_INDUSTRIAL - CD&amp;Rs'!$B39:$B1028&amp;'MC_INDUSTRIAL - CD&amp;Rs'!$C39:$C1028,'MC_INDUSTRIAL - CD&amp;Rs'!H39:H1028),2,0)/VLOOKUP($C$2&amp;$D32,CHOOSE({1,2},'MC_INDUSTRIAL - CD&amp;Rs'!$B39:$B1028&amp;'MC_INDUSTRIAL - CD&amp;Rs'!$C39:$C1028,'MC_INDUSTRIAL - CD&amp;Rs'!H39:H1028),2,0)</f>
        <v>2.8968530233247563E-2</v>
      </c>
      <c r="K32" s="141" cm="1">
        <f t="array" ref="K32">$A$2*'allocate to industries feed US'!K32*VLOOKUP($B$2&amp;$D32,CHOOSE({1,2},'MC_INDUSTRIAL - CD&amp;Rs'!$B39:$B1028&amp;'MC_INDUSTRIAL - CD&amp;Rs'!$C39:$C1028,'MC_INDUSTRIAL - CD&amp;Rs'!I39:I1028),2,0)/VLOOKUP($C$2&amp;$D32,CHOOSE({1,2},'MC_INDUSTRIAL - CD&amp;Rs'!$B39:$B1028&amp;'MC_INDUSTRIAL - CD&amp;Rs'!$C39:$C1028,'MC_INDUSTRIAL - CD&amp;Rs'!I39:I1028),2,0)</f>
        <v>2.8170708767671356E-2</v>
      </c>
      <c r="L32" s="141" cm="1">
        <f t="array" ref="L32">$A$2*'allocate to industries feed US'!L32*VLOOKUP($B$2&amp;$D32,CHOOSE({1,2},'MC_INDUSTRIAL - CD&amp;Rs'!$B39:$B1028&amp;'MC_INDUSTRIAL - CD&amp;Rs'!$C39:$C1028,'MC_INDUSTRIAL - CD&amp;Rs'!J39:J1028),2,0)/VLOOKUP($C$2&amp;$D32,CHOOSE({1,2},'MC_INDUSTRIAL - CD&amp;Rs'!$B39:$B1028&amp;'MC_INDUSTRIAL - CD&amp;Rs'!$C39:$C1028,'MC_INDUSTRIAL - CD&amp;Rs'!J39:J1028),2,0)</f>
        <v>2.8286094082029294E-2</v>
      </c>
      <c r="M32" s="141" cm="1">
        <f t="array" ref="M32">$A$2*'allocate to industries feed US'!M32*VLOOKUP($B$2&amp;$D32,CHOOSE({1,2},'MC_INDUSTRIAL - CD&amp;Rs'!$B39:$B1028&amp;'MC_INDUSTRIAL - CD&amp;Rs'!$C39:$C1028,'MC_INDUSTRIAL - CD&amp;Rs'!K39:K1028),2,0)/VLOOKUP($C$2&amp;$D32,CHOOSE({1,2},'MC_INDUSTRIAL - CD&amp;Rs'!$B39:$B1028&amp;'MC_INDUSTRIAL - CD&amp;Rs'!$C39:$C1028,'MC_INDUSTRIAL - CD&amp;Rs'!K39:K1028),2,0)</f>
        <v>2.8642817781634144E-2</v>
      </c>
      <c r="N32" s="141" cm="1">
        <f t="array" ref="N32">$A$2*'allocate to industries feed US'!N32*VLOOKUP($B$2&amp;$D32,CHOOSE({1,2},'MC_INDUSTRIAL - CD&amp;Rs'!$B39:$B1028&amp;'MC_INDUSTRIAL - CD&amp;Rs'!$C39:$C1028,'MC_INDUSTRIAL - CD&amp;Rs'!L39:L1028),2,0)/VLOOKUP($C$2&amp;$D32,CHOOSE({1,2},'MC_INDUSTRIAL - CD&amp;Rs'!$B39:$B1028&amp;'MC_INDUSTRIAL - CD&amp;Rs'!$C39:$C1028,'MC_INDUSTRIAL - CD&amp;Rs'!L39:L1028),2,0)</f>
        <v>2.8727676264245917E-2</v>
      </c>
      <c r="O32" s="141" cm="1">
        <f t="array" ref="O32">$A$2*'allocate to industries feed US'!O32*VLOOKUP($B$2&amp;$D32,CHOOSE({1,2},'MC_INDUSTRIAL - CD&amp;Rs'!$B39:$B1028&amp;'MC_INDUSTRIAL - CD&amp;Rs'!$C39:$C1028,'MC_INDUSTRIAL - CD&amp;Rs'!M39:M1028),2,0)/VLOOKUP($C$2&amp;$D32,CHOOSE({1,2},'MC_INDUSTRIAL - CD&amp;Rs'!$B39:$B1028&amp;'MC_INDUSTRIAL - CD&amp;Rs'!$C39:$C1028,'MC_INDUSTRIAL - CD&amp;Rs'!M39:M1028),2,0)</f>
        <v>2.9040310185573161E-2</v>
      </c>
    </row>
    <row r="33" spans="2:15">
      <c r="B33" s="123">
        <v>24</v>
      </c>
      <c r="C33" t="s">
        <v>321</v>
      </c>
      <c r="D33" s="138">
        <v>41</v>
      </c>
      <c r="F33" s="141" cm="1">
        <f t="array" ref="F33">$A$2*'allocate to industries feed US'!F33*VLOOKUP($B$2&amp;$D33,CHOOSE({1,2},'MC_INDUSTRIAL - CD&amp;Rs'!$B40:$B1029&amp;'MC_INDUSTRIAL - CD&amp;Rs'!$C40:$C1029,'MC_INDUSTRIAL - CD&amp;Rs'!D40:D1029),2,0)/VLOOKUP($C$2&amp;$D33,CHOOSE({1,2},'MC_INDUSTRIAL - CD&amp;Rs'!$B40:$B1029&amp;'MC_INDUSTRIAL - CD&amp;Rs'!$C40:$C1029,'MC_INDUSTRIAL - CD&amp;Rs'!D40:D1029),2,0)</f>
        <v>0</v>
      </c>
      <c r="G33" s="141" cm="1">
        <f t="array" ref="G33">$A$2*'allocate to industries feed US'!G33*VLOOKUP($B$2&amp;$D33,CHOOSE({1,2},'MC_INDUSTRIAL - CD&amp;Rs'!$B40:$B1029&amp;'MC_INDUSTRIAL - CD&amp;Rs'!$C40:$C1029,'MC_INDUSTRIAL - CD&amp;Rs'!E40:E1029),2,0)/VLOOKUP($C$2&amp;$D33,CHOOSE({1,2},'MC_INDUSTRIAL - CD&amp;Rs'!$B40:$B1029&amp;'MC_INDUSTRIAL - CD&amp;Rs'!$C40:$C1029,'MC_INDUSTRIAL - CD&amp;Rs'!E40:E1029),2,0)</f>
        <v>0</v>
      </c>
      <c r="H33" s="141" cm="1">
        <f t="array" ref="H33">$A$2*'allocate to industries feed US'!H33*VLOOKUP($B$2&amp;$D33,CHOOSE({1,2},'MC_INDUSTRIAL - CD&amp;Rs'!$B40:$B1029&amp;'MC_INDUSTRIAL - CD&amp;Rs'!$C40:$C1029,'MC_INDUSTRIAL - CD&amp;Rs'!F40:F1029),2,0)/VLOOKUP($C$2&amp;$D33,CHOOSE({1,2},'MC_INDUSTRIAL - CD&amp;Rs'!$B40:$B1029&amp;'MC_INDUSTRIAL - CD&amp;Rs'!$C40:$C1029,'MC_INDUSTRIAL - CD&amp;Rs'!F40:F1029),2,0)</f>
        <v>0</v>
      </c>
      <c r="I33" s="141" cm="1">
        <f t="array" ref="I33">$A$2*'allocate to industries feed US'!I33*VLOOKUP($B$2&amp;$D33,CHOOSE({1,2},'MC_INDUSTRIAL - CD&amp;Rs'!$B40:$B1029&amp;'MC_INDUSTRIAL - CD&amp;Rs'!$C40:$C1029,'MC_INDUSTRIAL - CD&amp;Rs'!G40:G1029),2,0)/VLOOKUP($C$2&amp;$D33,CHOOSE({1,2},'MC_INDUSTRIAL - CD&amp;Rs'!$B40:$B1029&amp;'MC_INDUSTRIAL - CD&amp;Rs'!$C40:$C1029,'MC_INDUSTRIAL - CD&amp;Rs'!G40:G1029),2,0)</f>
        <v>0</v>
      </c>
      <c r="J33" s="141" cm="1">
        <f t="array" ref="J33">$A$2*'allocate to industries feed US'!J33*VLOOKUP($B$2&amp;$D33,CHOOSE({1,2},'MC_INDUSTRIAL - CD&amp;Rs'!$B40:$B1029&amp;'MC_INDUSTRIAL - CD&amp;Rs'!$C40:$C1029,'MC_INDUSTRIAL - CD&amp;Rs'!H40:H1029),2,0)/VLOOKUP($C$2&amp;$D33,CHOOSE({1,2},'MC_INDUSTRIAL - CD&amp;Rs'!$B40:$B1029&amp;'MC_INDUSTRIAL - CD&amp;Rs'!$C40:$C1029,'MC_INDUSTRIAL - CD&amp;Rs'!H40:H1029),2,0)</f>
        <v>0</v>
      </c>
      <c r="K33" s="141" cm="1">
        <f t="array" ref="K33">$A$2*'allocate to industries feed US'!K33*VLOOKUP($B$2&amp;$D33,CHOOSE({1,2},'MC_INDUSTRIAL - CD&amp;Rs'!$B40:$B1029&amp;'MC_INDUSTRIAL - CD&amp;Rs'!$C40:$C1029,'MC_INDUSTRIAL - CD&amp;Rs'!I40:I1029),2,0)/VLOOKUP($C$2&amp;$D33,CHOOSE({1,2},'MC_INDUSTRIAL - CD&amp;Rs'!$B40:$B1029&amp;'MC_INDUSTRIAL - CD&amp;Rs'!$C40:$C1029,'MC_INDUSTRIAL - CD&amp;Rs'!I40:I1029),2,0)</f>
        <v>0</v>
      </c>
      <c r="L33" s="141" cm="1">
        <f t="array" ref="L33">$A$2*'allocate to industries feed US'!L33*VLOOKUP($B$2&amp;$D33,CHOOSE({1,2},'MC_INDUSTRIAL - CD&amp;Rs'!$B40:$B1029&amp;'MC_INDUSTRIAL - CD&amp;Rs'!$C40:$C1029,'MC_INDUSTRIAL - CD&amp;Rs'!J40:J1029),2,0)/VLOOKUP($C$2&amp;$D33,CHOOSE({1,2},'MC_INDUSTRIAL - CD&amp;Rs'!$B40:$B1029&amp;'MC_INDUSTRIAL - CD&amp;Rs'!$C40:$C1029,'MC_INDUSTRIAL - CD&amp;Rs'!J40:J1029),2,0)</f>
        <v>0</v>
      </c>
      <c r="M33" s="141" cm="1">
        <f t="array" ref="M33">$A$2*'allocate to industries feed US'!M33*VLOOKUP($B$2&amp;$D33,CHOOSE({1,2},'MC_INDUSTRIAL - CD&amp;Rs'!$B40:$B1029&amp;'MC_INDUSTRIAL - CD&amp;Rs'!$C40:$C1029,'MC_INDUSTRIAL - CD&amp;Rs'!K40:K1029),2,0)/VLOOKUP($C$2&amp;$D33,CHOOSE({1,2},'MC_INDUSTRIAL - CD&amp;Rs'!$B40:$B1029&amp;'MC_INDUSTRIAL - CD&amp;Rs'!$C40:$C1029,'MC_INDUSTRIAL - CD&amp;Rs'!K40:K1029),2,0)</f>
        <v>0</v>
      </c>
      <c r="N33" s="141" cm="1">
        <f t="array" ref="N33">$A$2*'allocate to industries feed US'!N33*VLOOKUP($B$2&amp;$D33,CHOOSE({1,2},'MC_INDUSTRIAL - CD&amp;Rs'!$B40:$B1029&amp;'MC_INDUSTRIAL - CD&amp;Rs'!$C40:$C1029,'MC_INDUSTRIAL - CD&amp;Rs'!L40:L1029),2,0)/VLOOKUP($C$2&amp;$D33,CHOOSE({1,2},'MC_INDUSTRIAL - CD&amp;Rs'!$B40:$B1029&amp;'MC_INDUSTRIAL - CD&amp;Rs'!$C40:$C1029,'MC_INDUSTRIAL - CD&amp;Rs'!L40:L1029),2,0)</f>
        <v>0</v>
      </c>
      <c r="O33" s="141" cm="1">
        <f t="array" ref="O33">$A$2*'allocate to industries feed US'!O33*VLOOKUP($B$2&amp;$D33,CHOOSE({1,2},'MC_INDUSTRIAL - CD&amp;Rs'!$B40:$B1029&amp;'MC_INDUSTRIAL - CD&amp;Rs'!$C40:$C1029,'MC_INDUSTRIAL - CD&amp;Rs'!M40:M1029),2,0)/VLOOKUP($C$2&amp;$D33,CHOOSE({1,2},'MC_INDUSTRIAL - CD&amp;Rs'!$B40:$B1029&amp;'MC_INDUSTRIAL - CD&amp;Rs'!$C40:$C1029,'MC_INDUSTRIAL - CD&amp;Rs'!M40:M1029),2,0)</f>
        <v>0</v>
      </c>
    </row>
    <row r="34" spans="2:15">
      <c r="C34" s="132"/>
      <c r="D34" s="132"/>
      <c r="E34" s="132"/>
      <c r="F34" s="129"/>
    </row>
    <row r="35" spans="2:15">
      <c r="C35" s="134" t="s">
        <v>377</v>
      </c>
      <c r="D35" s="134"/>
      <c r="E35" s="134"/>
      <c r="F35" s="135">
        <f>SUM(F4:F33)-SUM(F13:F18)</f>
        <v>19.593538515706818</v>
      </c>
      <c r="G35" s="135">
        <f t="shared" ref="G35:O35" si="1">SUM(G4:G33)-SUM(G13:G18)</f>
        <v>24.046108185552164</v>
      </c>
      <c r="H35" s="135">
        <f t="shared" si="1"/>
        <v>24.160318208803716</v>
      </c>
      <c r="I35" s="135">
        <f t="shared" si="1"/>
        <v>22.473728653635092</v>
      </c>
      <c r="J35" s="135">
        <f t="shared" si="1"/>
        <v>22.933124630373701</v>
      </c>
      <c r="K35" s="135">
        <f t="shared" si="1"/>
        <v>24.832122384757774</v>
      </c>
      <c r="L35" s="135">
        <f t="shared" si="1"/>
        <v>26.212630066807449</v>
      </c>
      <c r="M35" s="135">
        <f t="shared" si="1"/>
        <v>27.19037291782567</v>
      </c>
      <c r="N35" s="135">
        <f t="shared" si="1"/>
        <v>28.325608501905069</v>
      </c>
      <c r="O35" s="135">
        <f t="shared" si="1"/>
        <v>28.980607721194922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0609-DB50-46D8-A8E3-853ECA288F65}">
  <dimension ref="A1:Z35"/>
  <sheetViews>
    <sheetView workbookViewId="0">
      <selection activeCell="F1" sqref="F1"/>
    </sheetView>
  </sheetViews>
  <sheetFormatPr defaultRowHeight="14.5"/>
  <cols>
    <col min="1" max="1" width="18.453125" bestFit="1" customWidth="1"/>
    <col min="2" max="2" width="16.26953125" customWidth="1"/>
    <col min="3" max="3" width="36.453125" bestFit="1" customWidth="1"/>
    <col min="4" max="4" width="14.453125" customWidth="1"/>
    <col min="5" max="5" width="16.6328125" bestFit="1" customWidth="1"/>
    <col min="18" max="18" width="76.453125" bestFit="1" customWidth="1"/>
    <col min="19" max="19" width="13.90625" bestFit="1" customWidth="1"/>
    <col min="20" max="20" width="15.54296875" bestFit="1" customWidth="1"/>
  </cols>
  <sheetData>
    <row r="1" spans="1:26">
      <c r="A1" t="s">
        <v>509</v>
      </c>
      <c r="B1" s="136" t="s">
        <v>508</v>
      </c>
      <c r="C1" s="136" t="s">
        <v>510</v>
      </c>
      <c r="D1" t="s">
        <v>487</v>
      </c>
      <c r="E1" t="s">
        <v>487</v>
      </c>
      <c r="F1" s="129" t="s">
        <v>380</v>
      </c>
      <c r="G1" s="129" t="s">
        <v>380</v>
      </c>
      <c r="H1" s="129" t="s">
        <v>380</v>
      </c>
      <c r="I1" s="129" t="s">
        <v>380</v>
      </c>
      <c r="J1" s="129" t="s">
        <v>380</v>
      </c>
      <c r="K1" s="129" t="s">
        <v>380</v>
      </c>
      <c r="L1" s="129" t="s">
        <v>380</v>
      </c>
      <c r="M1" s="129" t="s">
        <v>380</v>
      </c>
      <c r="N1" s="129" t="s">
        <v>380</v>
      </c>
      <c r="O1" s="129" t="s">
        <v>380</v>
      </c>
      <c r="S1" s="137"/>
      <c r="T1" s="137"/>
      <c r="U1" s="137"/>
      <c r="V1" s="137"/>
      <c r="W1" s="137"/>
      <c r="X1" s="137"/>
      <c r="Y1" s="137"/>
      <c r="Z1" s="137"/>
    </row>
    <row r="2" spans="1:26">
      <c r="A2" s="149">
        <f>'overall industrial feedstock H2'!G4/'overall industrial feedstock H2'!G6</f>
        <v>0.81944444444444442</v>
      </c>
      <c r="B2" s="139">
        <v>5</v>
      </c>
      <c r="C2" s="140">
        <v>15</v>
      </c>
      <c r="D2" t="s">
        <v>488</v>
      </c>
      <c r="E2" t="s">
        <v>489</v>
      </c>
      <c r="F2" s="129" t="s">
        <v>461</v>
      </c>
      <c r="G2" s="129" t="s">
        <v>461</v>
      </c>
      <c r="H2" s="129" t="s">
        <v>461</v>
      </c>
      <c r="I2" s="129" t="s">
        <v>461</v>
      </c>
      <c r="J2" s="129" t="s">
        <v>461</v>
      </c>
      <c r="K2" s="129" t="s">
        <v>461</v>
      </c>
      <c r="L2" s="129" t="s">
        <v>461</v>
      </c>
      <c r="M2" s="129" t="s">
        <v>461</v>
      </c>
      <c r="N2" s="129" t="s">
        <v>461</v>
      </c>
      <c r="O2" s="129" t="s">
        <v>461</v>
      </c>
      <c r="S2" s="137"/>
      <c r="T2" s="137"/>
      <c r="U2" s="137"/>
      <c r="V2" s="137"/>
      <c r="W2" s="137"/>
      <c r="X2" s="137"/>
      <c r="Y2" s="137"/>
      <c r="Z2" s="137"/>
    </row>
    <row r="3" spans="1:26">
      <c r="B3" t="s">
        <v>463</v>
      </c>
      <c r="C3" t="s">
        <v>297</v>
      </c>
      <c r="F3" s="129">
        <v>2018</v>
      </c>
      <c r="G3">
        <v>2019</v>
      </c>
      <c r="H3">
        <v>2020</v>
      </c>
      <c r="I3">
        <v>2021</v>
      </c>
      <c r="J3">
        <v>2022</v>
      </c>
      <c r="K3">
        <v>2023</v>
      </c>
      <c r="L3">
        <v>2024</v>
      </c>
      <c r="M3">
        <v>2025</v>
      </c>
      <c r="N3">
        <v>2026</v>
      </c>
      <c r="O3">
        <v>2027</v>
      </c>
    </row>
    <row r="4" spans="1:26">
      <c r="B4" s="123">
        <v>1</v>
      </c>
      <c r="C4" t="s">
        <v>300</v>
      </c>
      <c r="D4" s="63">
        <v>42</v>
      </c>
      <c r="F4" s="141" cm="1">
        <f t="array" ref="F4">$A$2*'allocate to industries feed US'!F4*VLOOKUP($B$2&amp;$D4,CHOOSE({1,2},'MC_INDUSTRIAL - CD&amp;Rs'!$B11:$B1000&amp;'MC_INDUSTRIAL - CD&amp;Rs'!$C11:$C1000,'MC_INDUSTRIAL - CD&amp;Rs'!D11:D1000),2,0)/VLOOKUP($C$2&amp;$D4,CHOOSE({1,2},'MC_INDUSTRIAL - CD&amp;Rs'!$B11:$B1000&amp;'MC_INDUSTRIAL - CD&amp;Rs'!$C11:$C1000,'MC_INDUSTRIAL - CD&amp;Rs'!D11:D1000),2,0)</f>
        <v>0</v>
      </c>
      <c r="G4" s="141" cm="1">
        <f t="array" ref="G4">'allocate to industries feed US'!G4*VLOOKUP($B$2&amp;$D4,CHOOSE({1,2},'MC_INDUSTRIAL - CD&amp;Rs'!$B11:$B1000&amp;'MC_INDUSTRIAL - CD&amp;Rs'!$C11:$C1000,'MC_INDUSTRIAL - CD&amp;Rs'!E11:E1000),2,0)/VLOOKUP($C$2&amp;$D4,CHOOSE({1,2},'MC_INDUSTRIAL - CD&amp;Rs'!$B11:$B1000&amp;'MC_INDUSTRIAL - CD&amp;Rs'!$C11:$C1000,'MC_INDUSTRIAL - CD&amp;Rs'!E11:E1000),2,0)</f>
        <v>0</v>
      </c>
      <c r="H4" s="141" cm="1">
        <f t="array" ref="H4">'allocate to industries feed US'!H4*VLOOKUP($B$2&amp;$D4,CHOOSE({1,2},'MC_INDUSTRIAL - CD&amp;Rs'!$B11:$B1000&amp;'MC_INDUSTRIAL - CD&amp;Rs'!$C11:$C1000,'MC_INDUSTRIAL - CD&amp;Rs'!F11:F1000),2,0)/VLOOKUP($C$2&amp;$D4,CHOOSE({1,2},'MC_INDUSTRIAL - CD&amp;Rs'!$B11:$B1000&amp;'MC_INDUSTRIAL - CD&amp;Rs'!$C11:$C1000,'MC_INDUSTRIAL - CD&amp;Rs'!F11:F1000),2,0)</f>
        <v>0</v>
      </c>
      <c r="I4" s="141" cm="1">
        <f t="array" ref="I4">'allocate to industries feed US'!I4*VLOOKUP($B$2&amp;$D4,CHOOSE({1,2},'MC_INDUSTRIAL - CD&amp;Rs'!$B11:$B1000&amp;'MC_INDUSTRIAL - CD&amp;Rs'!$C11:$C1000,'MC_INDUSTRIAL - CD&amp;Rs'!G11:G1000),2,0)/VLOOKUP($C$2&amp;$D4,CHOOSE({1,2},'MC_INDUSTRIAL - CD&amp;Rs'!$B11:$B1000&amp;'MC_INDUSTRIAL - CD&amp;Rs'!$C11:$C1000,'MC_INDUSTRIAL - CD&amp;Rs'!G11:G1000),2,0)</f>
        <v>0</v>
      </c>
      <c r="J4" s="141" cm="1">
        <f t="array" ref="J4">'allocate to industries feed US'!J4*VLOOKUP($B$2&amp;$D4,CHOOSE({1,2},'MC_INDUSTRIAL - CD&amp;Rs'!$B11:$B1000&amp;'MC_INDUSTRIAL - CD&amp;Rs'!$C11:$C1000,'MC_INDUSTRIAL - CD&amp;Rs'!H11:H1000),2,0)/VLOOKUP($C$2&amp;$D4,CHOOSE({1,2},'MC_INDUSTRIAL - CD&amp;Rs'!$B11:$B1000&amp;'MC_INDUSTRIAL - CD&amp;Rs'!$C11:$C1000,'MC_INDUSTRIAL - CD&amp;Rs'!H11:H1000),2,0)</f>
        <v>0</v>
      </c>
      <c r="K4" s="141" cm="1">
        <f t="array" ref="K4">'allocate to industries feed US'!K4*VLOOKUP($B$2&amp;$D4,CHOOSE({1,2},'MC_INDUSTRIAL - CD&amp;Rs'!$B11:$B1000&amp;'MC_INDUSTRIAL - CD&amp;Rs'!$C11:$C1000,'MC_INDUSTRIAL - CD&amp;Rs'!I11:I1000),2,0)/VLOOKUP($C$2&amp;$D4,CHOOSE({1,2},'MC_INDUSTRIAL - CD&amp;Rs'!$B11:$B1000&amp;'MC_INDUSTRIAL - CD&amp;Rs'!$C11:$C1000,'MC_INDUSTRIAL - CD&amp;Rs'!I11:I1000),2,0)</f>
        <v>0</v>
      </c>
      <c r="L4" s="141" cm="1">
        <f t="array" ref="L4">'allocate to industries feed US'!L4*VLOOKUP($B$2&amp;$D4,CHOOSE({1,2},'MC_INDUSTRIAL - CD&amp;Rs'!$B11:$B1000&amp;'MC_INDUSTRIAL - CD&amp;Rs'!$C11:$C1000,'MC_INDUSTRIAL - CD&amp;Rs'!J11:J1000),2,0)/VLOOKUP($C$2&amp;$D4,CHOOSE({1,2},'MC_INDUSTRIAL - CD&amp;Rs'!$B11:$B1000&amp;'MC_INDUSTRIAL - CD&amp;Rs'!$C11:$C1000,'MC_INDUSTRIAL - CD&amp;Rs'!J11:J1000),2,0)</f>
        <v>0</v>
      </c>
      <c r="M4" s="141" cm="1">
        <f t="array" ref="M4">'allocate to industries feed US'!M4*VLOOKUP($B$2&amp;$D4,CHOOSE({1,2},'MC_INDUSTRIAL - CD&amp;Rs'!$B11:$B1000&amp;'MC_INDUSTRIAL - CD&amp;Rs'!$C11:$C1000,'MC_INDUSTRIAL - CD&amp;Rs'!K11:K1000),2,0)/VLOOKUP($C$2&amp;$D4,CHOOSE({1,2},'MC_INDUSTRIAL - CD&amp;Rs'!$B11:$B1000&amp;'MC_INDUSTRIAL - CD&amp;Rs'!$C11:$C1000,'MC_INDUSTRIAL - CD&amp;Rs'!K11:K1000),2,0)</f>
        <v>0</v>
      </c>
      <c r="N4" s="141" cm="1">
        <f t="array" ref="N4">'allocate to industries feed US'!N4*VLOOKUP($B$2&amp;$D4,CHOOSE({1,2},'MC_INDUSTRIAL - CD&amp;Rs'!$B11:$B1000&amp;'MC_INDUSTRIAL - CD&amp;Rs'!$C11:$C1000,'MC_INDUSTRIAL - CD&amp;Rs'!L11:L1000),2,0)/VLOOKUP($C$2&amp;$D4,CHOOSE({1,2},'MC_INDUSTRIAL - CD&amp;Rs'!$B11:$B1000&amp;'MC_INDUSTRIAL - CD&amp;Rs'!$C11:$C1000,'MC_INDUSTRIAL - CD&amp;Rs'!L11:L1000),2,0)</f>
        <v>0</v>
      </c>
      <c r="O4" s="141" cm="1">
        <f t="array" ref="O4">'allocate to industries feed US'!O4*VLOOKUP($B$2&amp;$D4,CHOOSE({1,2},'MC_INDUSTRIAL - CD&amp;Rs'!$B11:$B1000&amp;'MC_INDUSTRIAL - CD&amp;Rs'!$C11:$C1000,'MC_INDUSTRIAL - CD&amp;Rs'!M11:M1000),2,0)/VLOOKUP($C$2&amp;$D4,CHOOSE({1,2},'MC_INDUSTRIAL - CD&amp;Rs'!$B11:$B1000&amp;'MC_INDUSTRIAL - CD&amp;Rs'!$C11:$C1000,'MC_INDUSTRIAL - CD&amp;Rs'!M11:M1000),2,0)</f>
        <v>0</v>
      </c>
    </row>
    <row r="5" spans="1:26">
      <c r="B5" s="123">
        <v>2</v>
      </c>
      <c r="C5" t="s">
        <v>301</v>
      </c>
      <c r="D5" s="63">
        <v>43</v>
      </c>
      <c r="E5">
        <v>44</v>
      </c>
      <c r="F5" s="141" cm="1">
        <f t="array" ref="F5">$A$2*'allocate to industries feed US'!F5*VLOOKUP($B$2&amp;$D5,CHOOSE({1,2},'MC_INDUSTRIAL - CD&amp;Rs'!$B12:$B1001&amp;'MC_INDUSTRIAL - CD&amp;Rs'!$C12:$C1001,'MC_INDUSTRIAL - CD&amp;Rs'!D12:D1001),2,0)/VLOOKUP($C$2&amp;$D5,CHOOSE({1,2},'MC_INDUSTRIAL - CD&amp;Rs'!$B12:$B1001&amp;'MC_INDUSTRIAL - CD&amp;Rs'!$C12:$C1001,'MC_INDUSTRIAL - CD&amp;Rs'!D12:D1001),2,0)</f>
        <v>0</v>
      </c>
      <c r="G5" s="141" cm="1">
        <f t="array" ref="G5">'allocate to industries feed US'!G5*VLOOKUP($B$2&amp;$D5,CHOOSE({1,2},'MC_INDUSTRIAL - CD&amp;Rs'!$B12:$B1001&amp;'MC_INDUSTRIAL - CD&amp;Rs'!$C12:$C1001,'MC_INDUSTRIAL - CD&amp;Rs'!E12:E1001),2,0)/VLOOKUP($C$2&amp;$D5,CHOOSE({1,2},'MC_INDUSTRIAL - CD&amp;Rs'!$B12:$B1001&amp;'MC_INDUSTRIAL - CD&amp;Rs'!$C12:$C1001,'MC_INDUSTRIAL - CD&amp;Rs'!E12:E1001),2,0)</f>
        <v>0</v>
      </c>
      <c r="H5" s="141" cm="1">
        <f t="array" ref="H5">'allocate to industries feed US'!H5*VLOOKUP($B$2&amp;$D5,CHOOSE({1,2},'MC_INDUSTRIAL - CD&amp;Rs'!$B12:$B1001&amp;'MC_INDUSTRIAL - CD&amp;Rs'!$C12:$C1001,'MC_INDUSTRIAL - CD&amp;Rs'!F12:F1001),2,0)/VLOOKUP($C$2&amp;$D5,CHOOSE({1,2},'MC_INDUSTRIAL - CD&amp;Rs'!$B12:$B1001&amp;'MC_INDUSTRIAL - CD&amp;Rs'!$C12:$C1001,'MC_INDUSTRIAL - CD&amp;Rs'!F12:F1001),2,0)</f>
        <v>0</v>
      </c>
      <c r="I5" s="141" cm="1">
        <f t="array" ref="I5">'allocate to industries feed US'!I5*VLOOKUP($B$2&amp;$D5,CHOOSE({1,2},'MC_INDUSTRIAL - CD&amp;Rs'!$B12:$B1001&amp;'MC_INDUSTRIAL - CD&amp;Rs'!$C12:$C1001,'MC_INDUSTRIAL - CD&amp;Rs'!G12:G1001),2,0)/VLOOKUP($C$2&amp;$D5,CHOOSE({1,2},'MC_INDUSTRIAL - CD&amp;Rs'!$B12:$B1001&amp;'MC_INDUSTRIAL - CD&amp;Rs'!$C12:$C1001,'MC_INDUSTRIAL - CD&amp;Rs'!G12:G1001),2,0)</f>
        <v>0</v>
      </c>
      <c r="J5" s="141" cm="1">
        <f t="array" ref="J5">'allocate to industries feed US'!J5*VLOOKUP($B$2&amp;$D5,CHOOSE({1,2},'MC_INDUSTRIAL - CD&amp;Rs'!$B12:$B1001&amp;'MC_INDUSTRIAL - CD&amp;Rs'!$C12:$C1001,'MC_INDUSTRIAL - CD&amp;Rs'!H12:H1001),2,0)/VLOOKUP($C$2&amp;$D5,CHOOSE({1,2},'MC_INDUSTRIAL - CD&amp;Rs'!$B12:$B1001&amp;'MC_INDUSTRIAL - CD&amp;Rs'!$C12:$C1001,'MC_INDUSTRIAL - CD&amp;Rs'!H12:H1001),2,0)</f>
        <v>0</v>
      </c>
      <c r="K5" s="141" cm="1">
        <f t="array" ref="K5">'allocate to industries feed US'!K5*VLOOKUP($B$2&amp;$D5,CHOOSE({1,2},'MC_INDUSTRIAL - CD&amp;Rs'!$B12:$B1001&amp;'MC_INDUSTRIAL - CD&amp;Rs'!$C12:$C1001,'MC_INDUSTRIAL - CD&amp;Rs'!I12:I1001),2,0)/VLOOKUP($C$2&amp;$D5,CHOOSE({1,2},'MC_INDUSTRIAL - CD&amp;Rs'!$B12:$B1001&amp;'MC_INDUSTRIAL - CD&amp;Rs'!$C12:$C1001,'MC_INDUSTRIAL - CD&amp;Rs'!I12:I1001),2,0)</f>
        <v>0</v>
      </c>
      <c r="L5" s="141" cm="1">
        <f t="array" ref="L5">'allocate to industries feed US'!L5*VLOOKUP($B$2&amp;$D5,CHOOSE({1,2},'MC_INDUSTRIAL - CD&amp;Rs'!$B12:$B1001&amp;'MC_INDUSTRIAL - CD&amp;Rs'!$C12:$C1001,'MC_INDUSTRIAL - CD&amp;Rs'!J12:J1001),2,0)/VLOOKUP($C$2&amp;$D5,CHOOSE({1,2},'MC_INDUSTRIAL - CD&amp;Rs'!$B12:$B1001&amp;'MC_INDUSTRIAL - CD&amp;Rs'!$C12:$C1001,'MC_INDUSTRIAL - CD&amp;Rs'!J12:J1001),2,0)</f>
        <v>0</v>
      </c>
      <c r="M5" s="141" cm="1">
        <f t="array" ref="M5">'allocate to industries feed US'!M5*VLOOKUP($B$2&amp;$D5,CHOOSE({1,2},'MC_INDUSTRIAL - CD&amp;Rs'!$B12:$B1001&amp;'MC_INDUSTRIAL - CD&amp;Rs'!$C12:$C1001,'MC_INDUSTRIAL - CD&amp;Rs'!K12:K1001),2,0)/VLOOKUP($C$2&amp;$D5,CHOOSE({1,2},'MC_INDUSTRIAL - CD&amp;Rs'!$B12:$B1001&amp;'MC_INDUSTRIAL - CD&amp;Rs'!$C12:$C1001,'MC_INDUSTRIAL - CD&amp;Rs'!K12:K1001),2,0)</f>
        <v>0</v>
      </c>
      <c r="N5" s="141" cm="1">
        <f t="array" ref="N5">'allocate to industries feed US'!N5*VLOOKUP($B$2&amp;$D5,CHOOSE({1,2},'MC_INDUSTRIAL - CD&amp;Rs'!$B12:$B1001&amp;'MC_INDUSTRIAL - CD&amp;Rs'!$C12:$C1001,'MC_INDUSTRIAL - CD&amp;Rs'!L12:L1001),2,0)/VLOOKUP($C$2&amp;$D5,CHOOSE({1,2},'MC_INDUSTRIAL - CD&amp;Rs'!$B12:$B1001&amp;'MC_INDUSTRIAL - CD&amp;Rs'!$C12:$C1001,'MC_INDUSTRIAL - CD&amp;Rs'!L12:L1001),2,0)</f>
        <v>0</v>
      </c>
      <c r="O5" s="141" cm="1">
        <f t="array" ref="O5">'allocate to industries feed US'!O5*VLOOKUP($B$2&amp;$D5,CHOOSE({1,2},'MC_INDUSTRIAL - CD&amp;Rs'!$B12:$B1001&amp;'MC_INDUSTRIAL - CD&amp;Rs'!$C12:$C1001,'MC_INDUSTRIAL - CD&amp;Rs'!M12:M1001),2,0)/VLOOKUP($C$2&amp;$D5,CHOOSE({1,2},'MC_INDUSTRIAL - CD&amp;Rs'!$B12:$B1001&amp;'MC_INDUSTRIAL - CD&amp;Rs'!$C12:$C1001,'MC_INDUSTRIAL - CD&amp;Rs'!M12:M1001),2,0)</f>
        <v>0</v>
      </c>
    </row>
    <row r="6" spans="1:26">
      <c r="B6" s="123">
        <v>3</v>
      </c>
      <c r="C6" t="s">
        <v>298</v>
      </c>
      <c r="D6" s="63">
        <v>45</v>
      </c>
      <c r="F6" s="141" cm="1">
        <f t="array" ref="F6">$A$2*'allocate to industries feed US'!F6*VLOOKUP($B$2&amp;$D6,CHOOSE({1,2},'MC_INDUSTRIAL - CD&amp;Rs'!$B13:$B1002&amp;'MC_INDUSTRIAL - CD&amp;Rs'!$C13:$C1002,'MC_INDUSTRIAL - CD&amp;Rs'!D13:D1002),2,0)/VLOOKUP($C$2&amp;$D6,CHOOSE({1,2},'MC_INDUSTRIAL - CD&amp;Rs'!$B13:$B1002&amp;'MC_INDUSTRIAL - CD&amp;Rs'!$C13:$C1002,'MC_INDUSTRIAL - CD&amp;Rs'!D13:D1002),2,0)</f>
        <v>0</v>
      </c>
      <c r="G6" s="141" cm="1">
        <f t="array" ref="G6">'allocate to industries feed US'!G6*VLOOKUP($B$2&amp;$D6,CHOOSE({1,2},'MC_INDUSTRIAL - CD&amp;Rs'!$B13:$B1002&amp;'MC_INDUSTRIAL - CD&amp;Rs'!$C13:$C1002,'MC_INDUSTRIAL - CD&amp;Rs'!E13:E1002),2,0)/VLOOKUP($C$2&amp;$D6,CHOOSE({1,2},'MC_INDUSTRIAL - CD&amp;Rs'!$B13:$B1002&amp;'MC_INDUSTRIAL - CD&amp;Rs'!$C13:$C1002,'MC_INDUSTRIAL - CD&amp;Rs'!E13:E1002),2,0)</f>
        <v>0</v>
      </c>
      <c r="H6" s="141" cm="1">
        <f t="array" ref="H6">'allocate to industries feed US'!H6*VLOOKUP($B$2&amp;$D6,CHOOSE({1,2},'MC_INDUSTRIAL - CD&amp;Rs'!$B13:$B1002&amp;'MC_INDUSTRIAL - CD&amp;Rs'!$C13:$C1002,'MC_INDUSTRIAL - CD&amp;Rs'!F13:F1002),2,0)/VLOOKUP($C$2&amp;$D6,CHOOSE({1,2},'MC_INDUSTRIAL - CD&amp;Rs'!$B13:$B1002&amp;'MC_INDUSTRIAL - CD&amp;Rs'!$C13:$C1002,'MC_INDUSTRIAL - CD&amp;Rs'!F13:F1002),2,0)</f>
        <v>0</v>
      </c>
      <c r="I6" s="141" cm="1">
        <f t="array" ref="I6">'allocate to industries feed US'!I6*VLOOKUP($B$2&amp;$D6,CHOOSE({1,2},'MC_INDUSTRIAL - CD&amp;Rs'!$B13:$B1002&amp;'MC_INDUSTRIAL - CD&amp;Rs'!$C13:$C1002,'MC_INDUSTRIAL - CD&amp;Rs'!G13:G1002),2,0)/VLOOKUP($C$2&amp;$D6,CHOOSE({1,2},'MC_INDUSTRIAL - CD&amp;Rs'!$B13:$B1002&amp;'MC_INDUSTRIAL - CD&amp;Rs'!$C13:$C1002,'MC_INDUSTRIAL - CD&amp;Rs'!G13:G1002),2,0)</f>
        <v>0</v>
      </c>
      <c r="J6" s="141" cm="1">
        <f t="array" ref="J6">'allocate to industries feed US'!J6*VLOOKUP($B$2&amp;$D6,CHOOSE({1,2},'MC_INDUSTRIAL - CD&amp;Rs'!$B13:$B1002&amp;'MC_INDUSTRIAL - CD&amp;Rs'!$C13:$C1002,'MC_INDUSTRIAL - CD&amp;Rs'!H13:H1002),2,0)/VLOOKUP($C$2&amp;$D6,CHOOSE({1,2},'MC_INDUSTRIAL - CD&amp;Rs'!$B13:$B1002&amp;'MC_INDUSTRIAL - CD&amp;Rs'!$C13:$C1002,'MC_INDUSTRIAL - CD&amp;Rs'!H13:H1002),2,0)</f>
        <v>0</v>
      </c>
      <c r="K6" s="141" cm="1">
        <f t="array" ref="K6">'allocate to industries feed US'!K6*VLOOKUP($B$2&amp;$D6,CHOOSE({1,2},'MC_INDUSTRIAL - CD&amp;Rs'!$B13:$B1002&amp;'MC_INDUSTRIAL - CD&amp;Rs'!$C13:$C1002,'MC_INDUSTRIAL - CD&amp;Rs'!I13:I1002),2,0)/VLOOKUP($C$2&amp;$D6,CHOOSE({1,2},'MC_INDUSTRIAL - CD&amp;Rs'!$B13:$B1002&amp;'MC_INDUSTRIAL - CD&amp;Rs'!$C13:$C1002,'MC_INDUSTRIAL - CD&amp;Rs'!I13:I1002),2,0)</f>
        <v>0</v>
      </c>
      <c r="L6" s="141" cm="1">
        <f t="array" ref="L6">'allocate to industries feed US'!L6*VLOOKUP($B$2&amp;$D6,CHOOSE({1,2},'MC_INDUSTRIAL - CD&amp;Rs'!$B13:$B1002&amp;'MC_INDUSTRIAL - CD&amp;Rs'!$C13:$C1002,'MC_INDUSTRIAL - CD&amp;Rs'!J13:J1002),2,0)/VLOOKUP($C$2&amp;$D6,CHOOSE({1,2},'MC_INDUSTRIAL - CD&amp;Rs'!$B13:$B1002&amp;'MC_INDUSTRIAL - CD&amp;Rs'!$C13:$C1002,'MC_INDUSTRIAL - CD&amp;Rs'!J13:J1002),2,0)</f>
        <v>0</v>
      </c>
      <c r="M6" s="141" cm="1">
        <f t="array" ref="M6">'allocate to industries feed US'!M6*VLOOKUP($B$2&amp;$D6,CHOOSE({1,2},'MC_INDUSTRIAL - CD&amp;Rs'!$B13:$B1002&amp;'MC_INDUSTRIAL - CD&amp;Rs'!$C13:$C1002,'MC_INDUSTRIAL - CD&amp;Rs'!K13:K1002),2,0)/VLOOKUP($C$2&amp;$D6,CHOOSE({1,2},'MC_INDUSTRIAL - CD&amp;Rs'!$B13:$B1002&amp;'MC_INDUSTRIAL - CD&amp;Rs'!$C13:$C1002,'MC_INDUSTRIAL - CD&amp;Rs'!K13:K1002),2,0)</f>
        <v>0</v>
      </c>
      <c r="N6" s="141" cm="1">
        <f t="array" ref="N6">'allocate to industries feed US'!N6*VLOOKUP($B$2&amp;$D6,CHOOSE({1,2},'MC_INDUSTRIAL - CD&amp;Rs'!$B13:$B1002&amp;'MC_INDUSTRIAL - CD&amp;Rs'!$C13:$C1002,'MC_INDUSTRIAL - CD&amp;Rs'!L13:L1002),2,0)/VLOOKUP($C$2&amp;$D6,CHOOSE({1,2},'MC_INDUSTRIAL - CD&amp;Rs'!$B13:$B1002&amp;'MC_INDUSTRIAL - CD&amp;Rs'!$C13:$C1002,'MC_INDUSTRIAL - CD&amp;Rs'!L13:L1002),2,0)</f>
        <v>0</v>
      </c>
      <c r="O6" s="141" cm="1">
        <f t="array" ref="O6">'allocate to industries feed US'!O6*VLOOKUP($B$2&amp;$D6,CHOOSE({1,2},'MC_INDUSTRIAL - CD&amp;Rs'!$B13:$B1002&amp;'MC_INDUSTRIAL - CD&amp;Rs'!$C13:$C1002,'MC_INDUSTRIAL - CD&amp;Rs'!M13:M1002),2,0)/VLOOKUP($C$2&amp;$D6,CHOOSE({1,2},'MC_INDUSTRIAL - CD&amp;Rs'!$B13:$B1002&amp;'MC_INDUSTRIAL - CD&amp;Rs'!$C13:$C1002,'MC_INDUSTRIAL - CD&amp;Rs'!M13:M1002),2,0)</f>
        <v>0</v>
      </c>
    </row>
    <row r="7" spans="1:26">
      <c r="B7" s="123">
        <v>4</v>
      </c>
      <c r="C7" t="s">
        <v>299</v>
      </c>
      <c r="D7" s="63">
        <v>46</v>
      </c>
      <c r="F7" s="141" cm="1">
        <f t="array" ref="F7">$A$2*'allocate to industries feed US'!F7*VLOOKUP($B$2&amp;$D7,CHOOSE({1,2},'MC_INDUSTRIAL - CD&amp;Rs'!$B14:$B1003&amp;'MC_INDUSTRIAL - CD&amp;Rs'!$C14:$C1003,'MC_INDUSTRIAL - CD&amp;Rs'!D14:D1003),2,0)/VLOOKUP($C$2&amp;$D7,CHOOSE({1,2},'MC_INDUSTRIAL - CD&amp;Rs'!$B14:$B1003&amp;'MC_INDUSTRIAL - CD&amp;Rs'!$C14:$C1003,'MC_INDUSTRIAL - CD&amp;Rs'!D14:D1003),2,0)</f>
        <v>0</v>
      </c>
      <c r="G7" s="141" cm="1">
        <f t="array" ref="G7">'allocate to industries feed US'!G7*VLOOKUP($B$2&amp;$D7,CHOOSE({1,2},'MC_INDUSTRIAL - CD&amp;Rs'!$B14:$B1003&amp;'MC_INDUSTRIAL - CD&amp;Rs'!$C14:$C1003,'MC_INDUSTRIAL - CD&amp;Rs'!E14:E1003),2,0)/VLOOKUP($C$2&amp;$D7,CHOOSE({1,2},'MC_INDUSTRIAL - CD&amp;Rs'!$B14:$B1003&amp;'MC_INDUSTRIAL - CD&amp;Rs'!$C14:$C1003,'MC_INDUSTRIAL - CD&amp;Rs'!E14:E1003),2,0)</f>
        <v>0</v>
      </c>
      <c r="H7" s="141" cm="1">
        <f t="array" ref="H7">'allocate to industries feed US'!H7*VLOOKUP($B$2&amp;$D7,CHOOSE({1,2},'MC_INDUSTRIAL - CD&amp;Rs'!$B14:$B1003&amp;'MC_INDUSTRIAL - CD&amp;Rs'!$C14:$C1003,'MC_INDUSTRIAL - CD&amp;Rs'!F14:F1003),2,0)/VLOOKUP($C$2&amp;$D7,CHOOSE({1,2},'MC_INDUSTRIAL - CD&amp;Rs'!$B14:$B1003&amp;'MC_INDUSTRIAL - CD&amp;Rs'!$C14:$C1003,'MC_INDUSTRIAL - CD&amp;Rs'!F14:F1003),2,0)</f>
        <v>0</v>
      </c>
      <c r="I7" s="141" cm="1">
        <f t="array" ref="I7">'allocate to industries feed US'!I7*VLOOKUP($B$2&amp;$D7,CHOOSE({1,2},'MC_INDUSTRIAL - CD&amp;Rs'!$B14:$B1003&amp;'MC_INDUSTRIAL - CD&amp;Rs'!$C14:$C1003,'MC_INDUSTRIAL - CD&amp;Rs'!G14:G1003),2,0)/VLOOKUP($C$2&amp;$D7,CHOOSE({1,2},'MC_INDUSTRIAL - CD&amp;Rs'!$B14:$B1003&amp;'MC_INDUSTRIAL - CD&amp;Rs'!$C14:$C1003,'MC_INDUSTRIAL - CD&amp;Rs'!G14:G1003),2,0)</f>
        <v>0</v>
      </c>
      <c r="J7" s="141" cm="1">
        <f t="array" ref="J7">'allocate to industries feed US'!J7*VLOOKUP($B$2&amp;$D7,CHOOSE({1,2},'MC_INDUSTRIAL - CD&amp;Rs'!$B14:$B1003&amp;'MC_INDUSTRIAL - CD&amp;Rs'!$C14:$C1003,'MC_INDUSTRIAL - CD&amp;Rs'!H14:H1003),2,0)/VLOOKUP($C$2&amp;$D7,CHOOSE({1,2},'MC_INDUSTRIAL - CD&amp;Rs'!$B14:$B1003&amp;'MC_INDUSTRIAL - CD&amp;Rs'!$C14:$C1003,'MC_INDUSTRIAL - CD&amp;Rs'!H14:H1003),2,0)</f>
        <v>0</v>
      </c>
      <c r="K7" s="141" cm="1">
        <f t="array" ref="K7">'allocate to industries feed US'!K7*VLOOKUP($B$2&amp;$D7,CHOOSE({1,2},'MC_INDUSTRIAL - CD&amp;Rs'!$B14:$B1003&amp;'MC_INDUSTRIAL - CD&amp;Rs'!$C14:$C1003,'MC_INDUSTRIAL - CD&amp;Rs'!I14:I1003),2,0)/VLOOKUP($C$2&amp;$D7,CHOOSE({1,2},'MC_INDUSTRIAL - CD&amp;Rs'!$B14:$B1003&amp;'MC_INDUSTRIAL - CD&amp;Rs'!$C14:$C1003,'MC_INDUSTRIAL - CD&amp;Rs'!I14:I1003),2,0)</f>
        <v>0</v>
      </c>
      <c r="L7" s="141" cm="1">
        <f t="array" ref="L7">'allocate to industries feed US'!L7*VLOOKUP($B$2&amp;$D7,CHOOSE({1,2},'MC_INDUSTRIAL - CD&amp;Rs'!$B14:$B1003&amp;'MC_INDUSTRIAL - CD&amp;Rs'!$C14:$C1003,'MC_INDUSTRIAL - CD&amp;Rs'!J14:J1003),2,0)/VLOOKUP($C$2&amp;$D7,CHOOSE({1,2},'MC_INDUSTRIAL - CD&amp;Rs'!$B14:$B1003&amp;'MC_INDUSTRIAL - CD&amp;Rs'!$C14:$C1003,'MC_INDUSTRIAL - CD&amp;Rs'!J14:J1003),2,0)</f>
        <v>0</v>
      </c>
      <c r="M7" s="141" cm="1">
        <f t="array" ref="M7">'allocate to industries feed US'!M7*VLOOKUP($B$2&amp;$D7,CHOOSE({1,2},'MC_INDUSTRIAL - CD&amp;Rs'!$B14:$B1003&amp;'MC_INDUSTRIAL - CD&amp;Rs'!$C14:$C1003,'MC_INDUSTRIAL - CD&amp;Rs'!K14:K1003),2,0)/VLOOKUP($C$2&amp;$D7,CHOOSE({1,2},'MC_INDUSTRIAL - CD&amp;Rs'!$B14:$B1003&amp;'MC_INDUSTRIAL - CD&amp;Rs'!$C14:$C1003,'MC_INDUSTRIAL - CD&amp;Rs'!K14:K1003),2,0)</f>
        <v>0</v>
      </c>
      <c r="N7" s="141" cm="1">
        <f t="array" ref="N7">'allocate to industries feed US'!N7*VLOOKUP($B$2&amp;$D7,CHOOSE({1,2},'MC_INDUSTRIAL - CD&amp;Rs'!$B14:$B1003&amp;'MC_INDUSTRIAL - CD&amp;Rs'!$C14:$C1003,'MC_INDUSTRIAL - CD&amp;Rs'!L14:L1003),2,0)/VLOOKUP($C$2&amp;$D7,CHOOSE({1,2},'MC_INDUSTRIAL - CD&amp;Rs'!$B14:$B1003&amp;'MC_INDUSTRIAL - CD&amp;Rs'!$C14:$C1003,'MC_INDUSTRIAL - CD&amp;Rs'!L14:L1003),2,0)</f>
        <v>0</v>
      </c>
      <c r="O7" s="141" cm="1">
        <f t="array" ref="O7">'allocate to industries feed US'!O7*VLOOKUP($B$2&amp;$D7,CHOOSE({1,2},'MC_INDUSTRIAL - CD&amp;Rs'!$B14:$B1003&amp;'MC_INDUSTRIAL - CD&amp;Rs'!$C14:$C1003,'MC_INDUSTRIAL - CD&amp;Rs'!M14:M1003),2,0)/VLOOKUP($C$2&amp;$D7,CHOOSE({1,2},'MC_INDUSTRIAL - CD&amp;Rs'!$B14:$B1003&amp;'MC_INDUSTRIAL - CD&amp;Rs'!$C14:$C1003,'MC_INDUSTRIAL - CD&amp;Rs'!M14:M1003),2,0)</f>
        <v>0</v>
      </c>
    </row>
    <row r="8" spans="1:26">
      <c r="B8" s="123">
        <v>5</v>
      </c>
      <c r="C8" t="s">
        <v>302</v>
      </c>
      <c r="D8" s="63">
        <v>47</v>
      </c>
      <c r="F8" s="141" cm="1">
        <f t="array" ref="F8">$A$2*'allocate to industries feed US'!F8*VLOOKUP($B$2&amp;$D8,CHOOSE({1,2},'MC_INDUSTRIAL - CD&amp;Rs'!$B15:$B1004&amp;'MC_INDUSTRIAL - CD&amp;Rs'!$C15:$C1004,'MC_INDUSTRIAL - CD&amp;Rs'!D15:D1004),2,0)/VLOOKUP($C$2&amp;$D8,CHOOSE({1,2},'MC_INDUSTRIAL - CD&amp;Rs'!$B15:$B1004&amp;'MC_INDUSTRIAL - CD&amp;Rs'!$C15:$C1004,'MC_INDUSTRIAL - CD&amp;Rs'!D15:D1004),2,0)</f>
        <v>0</v>
      </c>
      <c r="G8" s="141" cm="1">
        <f t="array" ref="G8">'allocate to industries feed US'!G8*VLOOKUP($B$2&amp;$D8,CHOOSE({1,2},'MC_INDUSTRIAL - CD&amp;Rs'!$B15:$B1004&amp;'MC_INDUSTRIAL - CD&amp;Rs'!$C15:$C1004,'MC_INDUSTRIAL - CD&amp;Rs'!E15:E1004),2,0)/VLOOKUP($C$2&amp;$D8,CHOOSE({1,2},'MC_INDUSTRIAL - CD&amp;Rs'!$B15:$B1004&amp;'MC_INDUSTRIAL - CD&amp;Rs'!$C15:$C1004,'MC_INDUSTRIAL - CD&amp;Rs'!E15:E1004),2,0)</f>
        <v>0</v>
      </c>
      <c r="H8" s="141" cm="1">
        <f t="array" ref="H8">'allocate to industries feed US'!H8*VLOOKUP($B$2&amp;$D8,CHOOSE({1,2},'MC_INDUSTRIAL - CD&amp;Rs'!$B15:$B1004&amp;'MC_INDUSTRIAL - CD&amp;Rs'!$C15:$C1004,'MC_INDUSTRIAL - CD&amp;Rs'!F15:F1004),2,0)/VLOOKUP($C$2&amp;$D8,CHOOSE({1,2},'MC_INDUSTRIAL - CD&amp;Rs'!$B15:$B1004&amp;'MC_INDUSTRIAL - CD&amp;Rs'!$C15:$C1004,'MC_INDUSTRIAL - CD&amp;Rs'!F15:F1004),2,0)</f>
        <v>0</v>
      </c>
      <c r="I8" s="141" cm="1">
        <f t="array" ref="I8">'allocate to industries feed US'!I8*VLOOKUP($B$2&amp;$D8,CHOOSE({1,2},'MC_INDUSTRIAL - CD&amp;Rs'!$B15:$B1004&amp;'MC_INDUSTRIAL - CD&amp;Rs'!$C15:$C1004,'MC_INDUSTRIAL - CD&amp;Rs'!G15:G1004),2,0)/VLOOKUP($C$2&amp;$D8,CHOOSE({1,2},'MC_INDUSTRIAL - CD&amp;Rs'!$B15:$B1004&amp;'MC_INDUSTRIAL - CD&amp;Rs'!$C15:$C1004,'MC_INDUSTRIAL - CD&amp;Rs'!G15:G1004),2,0)</f>
        <v>0</v>
      </c>
      <c r="J8" s="141" cm="1">
        <f t="array" ref="J8">'allocate to industries feed US'!J8*VLOOKUP($B$2&amp;$D8,CHOOSE({1,2},'MC_INDUSTRIAL - CD&amp;Rs'!$B15:$B1004&amp;'MC_INDUSTRIAL - CD&amp;Rs'!$C15:$C1004,'MC_INDUSTRIAL - CD&amp;Rs'!H15:H1004),2,0)/VLOOKUP($C$2&amp;$D8,CHOOSE({1,2},'MC_INDUSTRIAL - CD&amp;Rs'!$B15:$B1004&amp;'MC_INDUSTRIAL - CD&amp;Rs'!$C15:$C1004,'MC_INDUSTRIAL - CD&amp;Rs'!H15:H1004),2,0)</f>
        <v>0</v>
      </c>
      <c r="K8" s="141" cm="1">
        <f t="array" ref="K8">'allocate to industries feed US'!K8*VLOOKUP($B$2&amp;$D8,CHOOSE({1,2},'MC_INDUSTRIAL - CD&amp;Rs'!$B15:$B1004&amp;'MC_INDUSTRIAL - CD&amp;Rs'!$C15:$C1004,'MC_INDUSTRIAL - CD&amp;Rs'!I15:I1004),2,0)/VLOOKUP($C$2&amp;$D8,CHOOSE({1,2},'MC_INDUSTRIAL - CD&amp;Rs'!$B15:$B1004&amp;'MC_INDUSTRIAL - CD&amp;Rs'!$C15:$C1004,'MC_INDUSTRIAL - CD&amp;Rs'!I15:I1004),2,0)</f>
        <v>0</v>
      </c>
      <c r="L8" s="141" cm="1">
        <f t="array" ref="L8">'allocate to industries feed US'!L8*VLOOKUP($B$2&amp;$D8,CHOOSE({1,2},'MC_INDUSTRIAL - CD&amp;Rs'!$B15:$B1004&amp;'MC_INDUSTRIAL - CD&amp;Rs'!$C15:$C1004,'MC_INDUSTRIAL - CD&amp;Rs'!J15:J1004),2,0)/VLOOKUP($C$2&amp;$D8,CHOOSE({1,2},'MC_INDUSTRIAL - CD&amp;Rs'!$B15:$B1004&amp;'MC_INDUSTRIAL - CD&amp;Rs'!$C15:$C1004,'MC_INDUSTRIAL - CD&amp;Rs'!J15:J1004),2,0)</f>
        <v>0</v>
      </c>
      <c r="M8" s="141" cm="1">
        <f t="array" ref="M8">'allocate to industries feed US'!M8*VLOOKUP($B$2&amp;$D8,CHOOSE({1,2},'MC_INDUSTRIAL - CD&amp;Rs'!$B15:$B1004&amp;'MC_INDUSTRIAL - CD&amp;Rs'!$C15:$C1004,'MC_INDUSTRIAL - CD&amp;Rs'!K15:K1004),2,0)/VLOOKUP($C$2&amp;$D8,CHOOSE({1,2},'MC_INDUSTRIAL - CD&amp;Rs'!$B15:$B1004&amp;'MC_INDUSTRIAL - CD&amp;Rs'!$C15:$C1004,'MC_INDUSTRIAL - CD&amp;Rs'!K15:K1004),2,0)</f>
        <v>0</v>
      </c>
      <c r="N8" s="141" cm="1">
        <f t="array" ref="N8">'allocate to industries feed US'!N8*VLOOKUP($B$2&amp;$D8,CHOOSE({1,2},'MC_INDUSTRIAL - CD&amp;Rs'!$B15:$B1004&amp;'MC_INDUSTRIAL - CD&amp;Rs'!$C15:$C1004,'MC_INDUSTRIAL - CD&amp;Rs'!L15:L1004),2,0)/VLOOKUP($C$2&amp;$D8,CHOOSE({1,2},'MC_INDUSTRIAL - CD&amp;Rs'!$B15:$B1004&amp;'MC_INDUSTRIAL - CD&amp;Rs'!$C15:$C1004,'MC_INDUSTRIAL - CD&amp;Rs'!L15:L1004),2,0)</f>
        <v>0</v>
      </c>
      <c r="O8" s="141" cm="1">
        <f t="array" ref="O8">'allocate to industries feed US'!O8*VLOOKUP($B$2&amp;$D8,CHOOSE({1,2},'MC_INDUSTRIAL - CD&amp;Rs'!$B15:$B1004&amp;'MC_INDUSTRIAL - CD&amp;Rs'!$C15:$C1004,'MC_INDUSTRIAL - CD&amp;Rs'!M15:M1004),2,0)/VLOOKUP($C$2&amp;$D8,CHOOSE({1,2},'MC_INDUSTRIAL - CD&amp;Rs'!$B15:$B1004&amp;'MC_INDUSTRIAL - CD&amp;Rs'!$C15:$C1004,'MC_INDUSTRIAL - CD&amp;Rs'!M15:M1004),2,0)</f>
        <v>0</v>
      </c>
    </row>
    <row r="9" spans="1:26">
      <c r="B9" s="123">
        <v>6</v>
      </c>
      <c r="C9" t="s">
        <v>304</v>
      </c>
      <c r="D9" s="63">
        <v>48</v>
      </c>
      <c r="F9" s="141" cm="1">
        <f t="array" ref="F9">$A$2*'allocate to industries feed US'!F9*VLOOKUP($B$2&amp;$D9,CHOOSE({1,2},'MC_INDUSTRIAL - CD&amp;Rs'!$B16:$B1005&amp;'MC_INDUSTRIAL - CD&amp;Rs'!$C16:$C1005,'MC_INDUSTRIAL - CD&amp;Rs'!D16:D1005),2,0)/VLOOKUP($C$2&amp;$D9,CHOOSE({1,2},'MC_INDUSTRIAL - CD&amp;Rs'!$B16:$B1005&amp;'MC_INDUSTRIAL - CD&amp;Rs'!$C16:$C1005,'MC_INDUSTRIAL - CD&amp;Rs'!D16:D1005),2,0)</f>
        <v>0</v>
      </c>
      <c r="G9" s="141" cm="1">
        <f t="array" ref="G9">'allocate to industries feed US'!G9*VLOOKUP($B$2&amp;$D9,CHOOSE({1,2},'MC_INDUSTRIAL - CD&amp;Rs'!$B16:$B1005&amp;'MC_INDUSTRIAL - CD&amp;Rs'!$C16:$C1005,'MC_INDUSTRIAL - CD&amp;Rs'!E16:E1005),2,0)/VLOOKUP($C$2&amp;$D9,CHOOSE({1,2},'MC_INDUSTRIAL - CD&amp;Rs'!$B16:$B1005&amp;'MC_INDUSTRIAL - CD&amp;Rs'!$C16:$C1005,'MC_INDUSTRIAL - CD&amp;Rs'!E16:E1005),2,0)</f>
        <v>0</v>
      </c>
      <c r="H9" s="141" cm="1">
        <f t="array" ref="H9">'allocate to industries feed US'!H9*VLOOKUP($B$2&amp;$D9,CHOOSE({1,2},'MC_INDUSTRIAL - CD&amp;Rs'!$B16:$B1005&amp;'MC_INDUSTRIAL - CD&amp;Rs'!$C16:$C1005,'MC_INDUSTRIAL - CD&amp;Rs'!F16:F1005),2,0)/VLOOKUP($C$2&amp;$D9,CHOOSE({1,2},'MC_INDUSTRIAL - CD&amp;Rs'!$B16:$B1005&amp;'MC_INDUSTRIAL - CD&amp;Rs'!$C16:$C1005,'MC_INDUSTRIAL - CD&amp;Rs'!F16:F1005),2,0)</f>
        <v>0</v>
      </c>
      <c r="I9" s="141" cm="1">
        <f t="array" ref="I9">'allocate to industries feed US'!I9*VLOOKUP($B$2&amp;$D9,CHOOSE({1,2},'MC_INDUSTRIAL - CD&amp;Rs'!$B16:$B1005&amp;'MC_INDUSTRIAL - CD&amp;Rs'!$C16:$C1005,'MC_INDUSTRIAL - CD&amp;Rs'!G16:G1005),2,0)/VLOOKUP($C$2&amp;$D9,CHOOSE({1,2},'MC_INDUSTRIAL - CD&amp;Rs'!$B16:$B1005&amp;'MC_INDUSTRIAL - CD&amp;Rs'!$C16:$C1005,'MC_INDUSTRIAL - CD&amp;Rs'!G16:G1005),2,0)</f>
        <v>0</v>
      </c>
      <c r="J9" s="141" cm="1">
        <f t="array" ref="J9">'allocate to industries feed US'!J9*VLOOKUP($B$2&amp;$D9,CHOOSE({1,2},'MC_INDUSTRIAL - CD&amp;Rs'!$B16:$B1005&amp;'MC_INDUSTRIAL - CD&amp;Rs'!$C16:$C1005,'MC_INDUSTRIAL - CD&amp;Rs'!H16:H1005),2,0)/VLOOKUP($C$2&amp;$D9,CHOOSE({1,2},'MC_INDUSTRIAL - CD&amp;Rs'!$B16:$B1005&amp;'MC_INDUSTRIAL - CD&amp;Rs'!$C16:$C1005,'MC_INDUSTRIAL - CD&amp;Rs'!H16:H1005),2,0)</f>
        <v>0</v>
      </c>
      <c r="K9" s="141" cm="1">
        <f t="array" ref="K9">'allocate to industries feed US'!K9*VLOOKUP($B$2&amp;$D9,CHOOSE({1,2},'MC_INDUSTRIAL - CD&amp;Rs'!$B16:$B1005&amp;'MC_INDUSTRIAL - CD&amp;Rs'!$C16:$C1005,'MC_INDUSTRIAL - CD&amp;Rs'!I16:I1005),2,0)/VLOOKUP($C$2&amp;$D9,CHOOSE({1,2},'MC_INDUSTRIAL - CD&amp;Rs'!$B16:$B1005&amp;'MC_INDUSTRIAL - CD&amp;Rs'!$C16:$C1005,'MC_INDUSTRIAL - CD&amp;Rs'!I16:I1005),2,0)</f>
        <v>0</v>
      </c>
      <c r="L9" s="141" cm="1">
        <f t="array" ref="L9">'allocate to industries feed US'!L9*VLOOKUP($B$2&amp;$D9,CHOOSE({1,2},'MC_INDUSTRIAL - CD&amp;Rs'!$B16:$B1005&amp;'MC_INDUSTRIAL - CD&amp;Rs'!$C16:$C1005,'MC_INDUSTRIAL - CD&amp;Rs'!J16:J1005),2,0)/VLOOKUP($C$2&amp;$D9,CHOOSE({1,2},'MC_INDUSTRIAL - CD&amp;Rs'!$B16:$B1005&amp;'MC_INDUSTRIAL - CD&amp;Rs'!$C16:$C1005,'MC_INDUSTRIAL - CD&amp;Rs'!J16:J1005),2,0)</f>
        <v>0</v>
      </c>
      <c r="M9" s="141" cm="1">
        <f t="array" ref="M9">'allocate to industries feed US'!M9*VLOOKUP($B$2&amp;$D9,CHOOSE({1,2},'MC_INDUSTRIAL - CD&amp;Rs'!$B16:$B1005&amp;'MC_INDUSTRIAL - CD&amp;Rs'!$C16:$C1005,'MC_INDUSTRIAL - CD&amp;Rs'!K16:K1005),2,0)/VLOOKUP($C$2&amp;$D9,CHOOSE({1,2},'MC_INDUSTRIAL - CD&amp;Rs'!$B16:$B1005&amp;'MC_INDUSTRIAL - CD&amp;Rs'!$C16:$C1005,'MC_INDUSTRIAL - CD&amp;Rs'!K16:K1005),2,0)</f>
        <v>0</v>
      </c>
      <c r="N9" s="141" cm="1">
        <f t="array" ref="N9">'allocate to industries feed US'!N9*VLOOKUP($B$2&amp;$D9,CHOOSE({1,2},'MC_INDUSTRIAL - CD&amp;Rs'!$B16:$B1005&amp;'MC_INDUSTRIAL - CD&amp;Rs'!$C16:$C1005,'MC_INDUSTRIAL - CD&amp;Rs'!L16:L1005),2,0)/VLOOKUP($C$2&amp;$D9,CHOOSE({1,2},'MC_INDUSTRIAL - CD&amp;Rs'!$B16:$B1005&amp;'MC_INDUSTRIAL - CD&amp;Rs'!$C16:$C1005,'MC_INDUSTRIAL - CD&amp;Rs'!L16:L1005),2,0)</f>
        <v>0</v>
      </c>
      <c r="O9" s="141" cm="1">
        <f t="array" ref="O9">'allocate to industries feed US'!O9*VLOOKUP($B$2&amp;$D9,CHOOSE({1,2},'MC_INDUSTRIAL - CD&amp;Rs'!$B16:$B1005&amp;'MC_INDUSTRIAL - CD&amp;Rs'!$C16:$C1005,'MC_INDUSTRIAL - CD&amp;Rs'!M16:M1005),2,0)/VLOOKUP($C$2&amp;$D9,CHOOSE({1,2},'MC_INDUSTRIAL - CD&amp;Rs'!$B16:$B1005&amp;'MC_INDUSTRIAL - CD&amp;Rs'!$C16:$C1005,'MC_INDUSTRIAL - CD&amp;Rs'!M16:M1005),2,0)</f>
        <v>0</v>
      </c>
    </row>
    <row r="10" spans="1:26">
      <c r="B10" s="123">
        <v>7</v>
      </c>
      <c r="C10" t="s">
        <v>303</v>
      </c>
      <c r="D10" s="63">
        <v>100</v>
      </c>
      <c r="F10" s="141" cm="1">
        <f t="array" ref="F10">$A$2*'allocate to industries feed US'!F10*VLOOKUP($B$2&amp;$D10,CHOOSE({1,2},'MC_INDUSTRIAL - CD&amp;Rs'!$B17:$B1006&amp;'MC_INDUSTRIAL - CD&amp;Rs'!$C17:$C1006,'MC_INDUSTRIAL - CD&amp;Rs'!D17:D1006),2,0)/VLOOKUP($C$2&amp;$D10,CHOOSE({1,2},'MC_INDUSTRIAL - CD&amp;Rs'!$B17:$B1006&amp;'MC_INDUSTRIAL - CD&amp;Rs'!$C17:$C1006,'MC_INDUSTRIAL - CD&amp;Rs'!D17:D1006),2,0)</f>
        <v>1.8762101115726697</v>
      </c>
      <c r="G10" s="141" cm="1">
        <f t="array" ref="G10">'allocate to industries feed US'!G10*VLOOKUP($B$2&amp;$D10,CHOOSE({1,2},'MC_INDUSTRIAL - CD&amp;Rs'!$B17:$B1006&amp;'MC_INDUSTRIAL - CD&amp;Rs'!$C17:$C1006,'MC_INDUSTRIAL - CD&amp;Rs'!E17:E1006),2,0)/VLOOKUP($C$2&amp;$D10,CHOOSE({1,2},'MC_INDUSTRIAL - CD&amp;Rs'!$B17:$B1006&amp;'MC_INDUSTRIAL - CD&amp;Rs'!$C17:$C1006,'MC_INDUSTRIAL - CD&amp;Rs'!E17:E1006),2,0)</f>
        <v>2.3247955529155844</v>
      </c>
      <c r="H10" s="141" cm="1">
        <f t="array" ref="H10">'allocate to industries feed US'!H10*VLOOKUP($B$2&amp;$D10,CHOOSE({1,2},'MC_INDUSTRIAL - CD&amp;Rs'!$B17:$B1006&amp;'MC_INDUSTRIAL - CD&amp;Rs'!$C17:$C1006,'MC_INDUSTRIAL - CD&amp;Rs'!F17:F1006),2,0)/VLOOKUP($C$2&amp;$D10,CHOOSE({1,2},'MC_INDUSTRIAL - CD&amp;Rs'!$B17:$B1006&amp;'MC_INDUSTRIAL - CD&amp;Rs'!$C17:$C1006,'MC_INDUSTRIAL - CD&amp;Rs'!F17:F1006),2,0)</f>
        <v>2.3804614830569908</v>
      </c>
      <c r="I10" s="141" cm="1">
        <f t="array" ref="I10">'allocate to industries feed US'!I10*VLOOKUP($B$2&amp;$D10,CHOOSE({1,2},'MC_INDUSTRIAL - CD&amp;Rs'!$B17:$B1006&amp;'MC_INDUSTRIAL - CD&amp;Rs'!$C17:$C1006,'MC_INDUSTRIAL - CD&amp;Rs'!G17:G1006),2,0)/VLOOKUP($C$2&amp;$D10,CHOOSE({1,2},'MC_INDUSTRIAL - CD&amp;Rs'!$B17:$B1006&amp;'MC_INDUSTRIAL - CD&amp;Rs'!$C17:$C1006,'MC_INDUSTRIAL - CD&amp;Rs'!G17:G1006),2,0)</f>
        <v>2.2495104948678062</v>
      </c>
      <c r="J10" s="141" cm="1">
        <f t="array" ref="J10">'allocate to industries feed US'!J10*VLOOKUP($B$2&amp;$D10,CHOOSE({1,2},'MC_INDUSTRIAL - CD&amp;Rs'!$B17:$B1006&amp;'MC_INDUSTRIAL - CD&amp;Rs'!$C17:$C1006,'MC_INDUSTRIAL - CD&amp;Rs'!H17:H1006),2,0)/VLOOKUP($C$2&amp;$D10,CHOOSE({1,2},'MC_INDUSTRIAL - CD&amp;Rs'!$B17:$B1006&amp;'MC_INDUSTRIAL - CD&amp;Rs'!$C17:$C1006,'MC_INDUSTRIAL - CD&amp;Rs'!H17:H1006),2,0)</f>
        <v>2.2322147030781694</v>
      </c>
      <c r="K10" s="141" cm="1">
        <f t="array" ref="K10">'allocate to industries feed US'!K10*VLOOKUP($B$2&amp;$D10,CHOOSE({1,2},'MC_INDUSTRIAL - CD&amp;Rs'!$B17:$B1006&amp;'MC_INDUSTRIAL - CD&amp;Rs'!$C17:$C1006,'MC_INDUSTRIAL - CD&amp;Rs'!I17:I1006),2,0)/VLOOKUP($C$2&amp;$D10,CHOOSE({1,2},'MC_INDUSTRIAL - CD&amp;Rs'!$B17:$B1006&amp;'MC_INDUSTRIAL - CD&amp;Rs'!$C17:$C1006,'MC_INDUSTRIAL - CD&amp;Rs'!I17:I1006),2,0)</f>
        <v>2.2215157428299124</v>
      </c>
      <c r="L10" s="141" cm="1">
        <f t="array" ref="L10">'allocate to industries feed US'!L10*VLOOKUP($B$2&amp;$D10,CHOOSE({1,2},'MC_INDUSTRIAL - CD&amp;Rs'!$B17:$B1006&amp;'MC_INDUSTRIAL - CD&amp;Rs'!$C17:$C1006,'MC_INDUSTRIAL - CD&amp;Rs'!J17:J1006),2,0)/VLOOKUP($C$2&amp;$D10,CHOOSE({1,2},'MC_INDUSTRIAL - CD&amp;Rs'!$B17:$B1006&amp;'MC_INDUSTRIAL - CD&amp;Rs'!$C17:$C1006,'MC_INDUSTRIAL - CD&amp;Rs'!J17:J1006),2,0)</f>
        <v>2.2184400298517364</v>
      </c>
      <c r="M10" s="141" cm="1">
        <f t="array" ref="M10">'allocate to industries feed US'!M10*VLOOKUP($B$2&amp;$D10,CHOOSE({1,2},'MC_INDUSTRIAL - CD&amp;Rs'!$B17:$B1006&amp;'MC_INDUSTRIAL - CD&amp;Rs'!$C17:$C1006,'MC_INDUSTRIAL - CD&amp;Rs'!K17:K1006),2,0)/VLOOKUP($C$2&amp;$D10,CHOOSE({1,2},'MC_INDUSTRIAL - CD&amp;Rs'!$B17:$B1006&amp;'MC_INDUSTRIAL - CD&amp;Rs'!$C17:$C1006,'MC_INDUSTRIAL - CD&amp;Rs'!K17:K1006),2,0)</f>
        <v>2.2620948441921938</v>
      </c>
      <c r="N10" s="141" cm="1">
        <f t="array" ref="N10">'allocate to industries feed US'!N10*VLOOKUP($B$2&amp;$D10,CHOOSE({1,2},'MC_INDUSTRIAL - CD&amp;Rs'!$B17:$B1006&amp;'MC_INDUSTRIAL - CD&amp;Rs'!$C17:$C1006,'MC_INDUSTRIAL - CD&amp;Rs'!L17:L1006),2,0)/VLOOKUP($C$2&amp;$D10,CHOOSE({1,2},'MC_INDUSTRIAL - CD&amp;Rs'!$B17:$B1006&amp;'MC_INDUSTRIAL - CD&amp;Rs'!$C17:$C1006,'MC_INDUSTRIAL - CD&amp;Rs'!L17:L1006),2,0)</f>
        <v>2.3171447462051087</v>
      </c>
      <c r="O10" s="141" cm="1">
        <f t="array" ref="O10">'allocate to industries feed US'!O10*VLOOKUP($B$2&amp;$D10,CHOOSE({1,2},'MC_INDUSTRIAL - CD&amp;Rs'!$B17:$B1006&amp;'MC_INDUSTRIAL - CD&amp;Rs'!$C17:$C1006,'MC_INDUSTRIAL - CD&amp;Rs'!M17:M1006),2,0)/VLOOKUP($C$2&amp;$D10,CHOOSE({1,2},'MC_INDUSTRIAL - CD&amp;Rs'!$B17:$B1006&amp;'MC_INDUSTRIAL - CD&amp;Rs'!$C17:$C1006,'MC_INDUSTRIAL - CD&amp;Rs'!M17:M1006),2,0)</f>
        <v>2.3621751186701063</v>
      </c>
    </row>
    <row r="11" spans="1:26">
      <c r="B11" s="123">
        <v>8</v>
      </c>
      <c r="C11" t="s">
        <v>305</v>
      </c>
      <c r="D11" s="63">
        <v>10</v>
      </c>
      <c r="F11" s="141" cm="1">
        <f t="array" ref="F11">$A$2*'allocate to industries feed US'!F11*VLOOKUP($B$2&amp;$D11,CHOOSE({1,2},'MC_INDUSTRIAL - CD&amp;Rs'!$B18:$B1007&amp;'MC_INDUSTRIAL - CD&amp;Rs'!$C18:$C1007,'MC_INDUSTRIAL - CD&amp;Rs'!D18:D1007),2,0)/VLOOKUP($C$2&amp;$D11,CHOOSE({1,2},'MC_INDUSTRIAL - CD&amp;Rs'!$B18:$B1007&amp;'MC_INDUSTRIAL - CD&amp;Rs'!$C18:$C1007,'MC_INDUSTRIAL - CD&amp;Rs'!D18:D1007),2,0)</f>
        <v>0.9462628592593989</v>
      </c>
      <c r="G11" s="141" cm="1">
        <f t="array" ref="G11">$A$2*'allocate to industries feed US'!G11*VLOOKUP($B$2&amp;$D11,CHOOSE({1,2},'MC_INDUSTRIAL - CD&amp;Rs'!$B18:$B1007&amp;'MC_INDUSTRIAL - CD&amp;Rs'!$C18:$C1007,'MC_INDUSTRIAL - CD&amp;Rs'!E18:E1007),2,0)/VLOOKUP($C$2&amp;$D11,CHOOSE({1,2},'MC_INDUSTRIAL - CD&amp;Rs'!$B18:$B1007&amp;'MC_INDUSTRIAL - CD&amp;Rs'!$C18:$C1007,'MC_INDUSTRIAL - CD&amp;Rs'!E18:E1007),2,0)</f>
        <v>0.95445072758209271</v>
      </c>
      <c r="H11" s="141" cm="1">
        <f t="array" ref="H11">$A$2*'allocate to industries feed US'!H11*VLOOKUP($B$2&amp;$D11,CHOOSE({1,2},'MC_INDUSTRIAL - CD&amp;Rs'!$B18:$B1007&amp;'MC_INDUSTRIAL - CD&amp;Rs'!$C18:$C1007,'MC_INDUSTRIAL - CD&amp;Rs'!F18:F1007),2,0)/VLOOKUP($C$2&amp;$D11,CHOOSE({1,2},'MC_INDUSTRIAL - CD&amp;Rs'!$B18:$B1007&amp;'MC_INDUSTRIAL - CD&amp;Rs'!$C18:$C1007,'MC_INDUSTRIAL - CD&amp;Rs'!F18:F1007),2,0)</f>
        <v>0.91227461134534071</v>
      </c>
      <c r="I11" s="141" cm="1">
        <f t="array" ref="I11">$A$2*'allocate to industries feed US'!I11*VLOOKUP($B$2&amp;$D11,CHOOSE({1,2},'MC_INDUSTRIAL - CD&amp;Rs'!$B18:$B1007&amp;'MC_INDUSTRIAL - CD&amp;Rs'!$C18:$C1007,'MC_INDUSTRIAL - CD&amp;Rs'!G18:G1007),2,0)/VLOOKUP($C$2&amp;$D11,CHOOSE({1,2},'MC_INDUSTRIAL - CD&amp;Rs'!$B18:$B1007&amp;'MC_INDUSTRIAL - CD&amp;Rs'!$C18:$C1007,'MC_INDUSTRIAL - CD&amp;Rs'!G18:G1007),2,0)</f>
        <v>0.90369394557049143</v>
      </c>
      <c r="J11" s="141" cm="1">
        <f t="array" ref="J11">$A$2*'allocate to industries feed US'!J11*VLOOKUP($B$2&amp;$D11,CHOOSE({1,2},'MC_INDUSTRIAL - CD&amp;Rs'!$B18:$B1007&amp;'MC_INDUSTRIAL - CD&amp;Rs'!$C18:$C1007,'MC_INDUSTRIAL - CD&amp;Rs'!H18:H1007),2,0)/VLOOKUP($C$2&amp;$D11,CHOOSE({1,2},'MC_INDUSTRIAL - CD&amp;Rs'!$B18:$B1007&amp;'MC_INDUSTRIAL - CD&amp;Rs'!$C18:$C1007,'MC_INDUSTRIAL - CD&amp;Rs'!H18:H1007),2,0)</f>
        <v>0.80955754326943374</v>
      </c>
      <c r="K11" s="141" cm="1">
        <f t="array" ref="K11">$A$2*'allocate to industries feed US'!K11*VLOOKUP($B$2&amp;$D11,CHOOSE({1,2},'MC_INDUSTRIAL - CD&amp;Rs'!$B18:$B1007&amp;'MC_INDUSTRIAL - CD&amp;Rs'!$C18:$C1007,'MC_INDUSTRIAL - CD&amp;Rs'!I18:I1007),2,0)/VLOOKUP($C$2&amp;$D11,CHOOSE({1,2},'MC_INDUSTRIAL - CD&amp;Rs'!$B18:$B1007&amp;'MC_INDUSTRIAL - CD&amp;Rs'!$C18:$C1007,'MC_INDUSTRIAL - CD&amp;Rs'!I18:I1007),2,0)</f>
        <v>0.76485691458441485</v>
      </c>
      <c r="L11" s="141" cm="1">
        <f t="array" ref="L11">$A$2*'allocate to industries feed US'!L11*VLOOKUP($B$2&amp;$D11,CHOOSE({1,2},'MC_INDUSTRIAL - CD&amp;Rs'!$B18:$B1007&amp;'MC_INDUSTRIAL - CD&amp;Rs'!$C18:$C1007,'MC_INDUSTRIAL - CD&amp;Rs'!J18:J1007),2,0)/VLOOKUP($C$2&amp;$D11,CHOOSE({1,2},'MC_INDUSTRIAL - CD&amp;Rs'!$B18:$B1007&amp;'MC_INDUSTRIAL - CD&amp;Rs'!$C18:$C1007,'MC_INDUSTRIAL - CD&amp;Rs'!J18:J1007),2,0)</f>
        <v>0.75799155202602186</v>
      </c>
      <c r="M11" s="141" cm="1">
        <f t="array" ref="M11">$A$2*'allocate to industries feed US'!M11*VLOOKUP($B$2&amp;$D11,CHOOSE({1,2},'MC_INDUSTRIAL - CD&amp;Rs'!$B18:$B1007&amp;'MC_INDUSTRIAL - CD&amp;Rs'!$C18:$C1007,'MC_INDUSTRIAL - CD&amp;Rs'!K18:K1007),2,0)/VLOOKUP($C$2&amp;$D11,CHOOSE({1,2},'MC_INDUSTRIAL - CD&amp;Rs'!$B18:$B1007&amp;'MC_INDUSTRIAL - CD&amp;Rs'!$C18:$C1007,'MC_INDUSTRIAL - CD&amp;Rs'!K18:K1007),2,0)</f>
        <v>0.76629430958880596</v>
      </c>
      <c r="N11" s="141" cm="1">
        <f t="array" ref="N11">$A$2*'allocate to industries feed US'!N11*VLOOKUP($B$2&amp;$D11,CHOOSE({1,2},'MC_INDUSTRIAL - CD&amp;Rs'!$B18:$B1007&amp;'MC_INDUSTRIAL - CD&amp;Rs'!$C18:$C1007,'MC_INDUSTRIAL - CD&amp;Rs'!L18:L1007),2,0)/VLOOKUP($C$2&amp;$D11,CHOOSE({1,2},'MC_INDUSTRIAL - CD&amp;Rs'!$B18:$B1007&amp;'MC_INDUSTRIAL - CD&amp;Rs'!$C18:$C1007,'MC_INDUSTRIAL - CD&amp;Rs'!L18:L1007),2,0)</f>
        <v>0.77394904856821756</v>
      </c>
      <c r="O11" s="141" cm="1">
        <f t="array" ref="O11">$A$2*'allocate to industries feed US'!O11*VLOOKUP($B$2&amp;$D11,CHOOSE({1,2},'MC_INDUSTRIAL - CD&amp;Rs'!$B18:$B1007&amp;'MC_INDUSTRIAL - CD&amp;Rs'!$C18:$C1007,'MC_INDUSTRIAL - CD&amp;Rs'!M18:M1007),2,0)/VLOOKUP($C$2&amp;$D11,CHOOSE({1,2},'MC_INDUSTRIAL - CD&amp;Rs'!$B18:$B1007&amp;'MC_INDUSTRIAL - CD&amp;Rs'!$C18:$C1007,'MC_INDUSTRIAL - CD&amp;Rs'!M18:M1007),2,0)</f>
        <v>0.7797323524504074</v>
      </c>
    </row>
    <row r="12" spans="1:26">
      <c r="B12" s="123">
        <v>9</v>
      </c>
      <c r="C12" t="s">
        <v>306</v>
      </c>
      <c r="D12" s="63"/>
      <c r="F12" s="141">
        <f>SUM(F13:F18)</f>
        <v>190.12047918665422</v>
      </c>
      <c r="G12" s="141">
        <f t="shared" ref="G12:O12" si="0">SUM(G13:G18)</f>
        <v>196.07981628399409</v>
      </c>
      <c r="H12" s="141">
        <f t="shared" si="0"/>
        <v>196.33672566281686</v>
      </c>
      <c r="I12" s="141">
        <f t="shared" si="0"/>
        <v>180.03827081424279</v>
      </c>
      <c r="J12" s="141">
        <f t="shared" si="0"/>
        <v>180.00442820063904</v>
      </c>
      <c r="K12" s="141">
        <f t="shared" si="0"/>
        <v>198.87078109402768</v>
      </c>
      <c r="L12" s="141">
        <f t="shared" si="0"/>
        <v>212.76107003518172</v>
      </c>
      <c r="M12" s="141">
        <f t="shared" si="0"/>
        <v>221.15820234839015</v>
      </c>
      <c r="N12" s="141">
        <f t="shared" si="0"/>
        <v>230.98079948999901</v>
      </c>
      <c r="O12" s="141">
        <f t="shared" si="0"/>
        <v>236.45192145655992</v>
      </c>
    </row>
    <row r="13" spans="1:26">
      <c r="B13" s="10" t="s">
        <v>443</v>
      </c>
      <c r="C13" s="10" t="s">
        <v>449</v>
      </c>
      <c r="D13" s="138">
        <v>51</v>
      </c>
      <c r="E13" s="10"/>
      <c r="F13" s="148" cm="1">
        <f t="array" ref="F13">$A$2*'allocate to industries feed US'!F13*VLOOKUP($B$2&amp;$D13,CHOOSE({1,2},'MC_INDUSTRIAL - CD&amp;Rs'!$B20:$B1009&amp;'MC_INDUSTRIAL - CD&amp;Rs'!$C20:$C1009,'MC_INDUSTRIAL - CD&amp;Rs'!D20:D1009),2,0)/VLOOKUP($C$2&amp;$D13,CHOOSE({1,2},'MC_INDUSTRIAL - CD&amp;Rs'!$B20:$B1009&amp;'MC_INDUSTRIAL - CD&amp;Rs'!$C20:$C1009,'MC_INDUSTRIAL - CD&amp;Rs'!D20:D1009),2,0)</f>
        <v>31.802272511310747</v>
      </c>
      <c r="G13" s="148" cm="1">
        <f t="array" ref="G13">$A$2*'allocate to industries feed US'!G13*VLOOKUP($B$2&amp;$D13,CHOOSE({1,2},'MC_INDUSTRIAL - CD&amp;Rs'!$B20:$B1009&amp;'MC_INDUSTRIAL - CD&amp;Rs'!$C20:$C1009,'MC_INDUSTRIAL - CD&amp;Rs'!E20:E1009),2,0)/VLOOKUP($C$2&amp;$D13,CHOOSE({1,2},'MC_INDUSTRIAL - CD&amp;Rs'!$B20:$B1009&amp;'MC_INDUSTRIAL - CD&amp;Rs'!$C20:$C1009,'MC_INDUSTRIAL - CD&amp;Rs'!E20:E1009),2,0)</f>
        <v>33.447435879312522</v>
      </c>
      <c r="H13" s="148" cm="1">
        <f t="array" ref="H13">$A$2*'allocate to industries feed US'!H13*VLOOKUP($B$2&amp;$D13,CHOOSE({1,2},'MC_INDUSTRIAL - CD&amp;Rs'!$B20:$B1009&amp;'MC_INDUSTRIAL - CD&amp;Rs'!$C20:$C1009,'MC_INDUSTRIAL - CD&amp;Rs'!F20:F1009),2,0)/VLOOKUP($C$2&amp;$D13,CHOOSE({1,2},'MC_INDUSTRIAL - CD&amp;Rs'!$B20:$B1009&amp;'MC_INDUSTRIAL - CD&amp;Rs'!$C20:$C1009,'MC_INDUSTRIAL - CD&amp;Rs'!F20:F1009),2,0)</f>
        <v>35.129739734864636</v>
      </c>
      <c r="I13" s="148" cm="1">
        <f t="array" ref="I13">$A$2*'allocate to industries feed US'!I13*VLOOKUP($B$2&amp;$D13,CHOOSE({1,2},'MC_INDUSTRIAL - CD&amp;Rs'!$B20:$B1009&amp;'MC_INDUSTRIAL - CD&amp;Rs'!$C20:$C1009,'MC_INDUSTRIAL - CD&amp;Rs'!G20:G1009),2,0)/VLOOKUP($C$2&amp;$D13,CHOOSE({1,2},'MC_INDUSTRIAL - CD&amp;Rs'!$B20:$B1009&amp;'MC_INDUSTRIAL - CD&amp;Rs'!$C20:$C1009,'MC_INDUSTRIAL - CD&amp;Rs'!G20:G1009),2,0)</f>
        <v>35.700917486438783</v>
      </c>
      <c r="J13" s="148" cm="1">
        <f t="array" ref="J13">$A$2*'allocate to industries feed US'!J13*VLOOKUP($B$2&amp;$D13,CHOOSE({1,2},'MC_INDUSTRIAL - CD&amp;Rs'!$B20:$B1009&amp;'MC_INDUSTRIAL - CD&amp;Rs'!$C20:$C1009,'MC_INDUSTRIAL - CD&amp;Rs'!H20:H1009),2,0)/VLOOKUP($C$2&amp;$D13,CHOOSE({1,2},'MC_INDUSTRIAL - CD&amp;Rs'!$B20:$B1009&amp;'MC_INDUSTRIAL - CD&amp;Rs'!$C20:$C1009,'MC_INDUSTRIAL - CD&amp;Rs'!H20:H1009),2,0)</f>
        <v>37.46574376529977</v>
      </c>
      <c r="K13" s="148" cm="1">
        <f t="array" ref="K13">$A$2*'allocate to industries feed US'!K13*VLOOKUP($B$2&amp;$D13,CHOOSE({1,2},'MC_INDUSTRIAL - CD&amp;Rs'!$B20:$B1009&amp;'MC_INDUSTRIAL - CD&amp;Rs'!$C20:$C1009,'MC_INDUSTRIAL - CD&amp;Rs'!I20:I1009),2,0)/VLOOKUP($C$2&amp;$D13,CHOOSE({1,2},'MC_INDUSTRIAL - CD&amp;Rs'!$B20:$B1009&amp;'MC_INDUSTRIAL - CD&amp;Rs'!$C20:$C1009,'MC_INDUSTRIAL - CD&amp;Rs'!I20:I1009),2,0)</f>
        <v>40.250084847156309</v>
      </c>
      <c r="L13" s="148" cm="1">
        <f t="array" ref="L13">$A$2*'allocate to industries feed US'!L13*VLOOKUP($B$2&amp;$D13,CHOOSE({1,2},'MC_INDUSTRIAL - CD&amp;Rs'!$B20:$B1009&amp;'MC_INDUSTRIAL - CD&amp;Rs'!$C20:$C1009,'MC_INDUSTRIAL - CD&amp;Rs'!J20:J1009),2,0)/VLOOKUP($C$2&amp;$D13,CHOOSE({1,2},'MC_INDUSTRIAL - CD&amp;Rs'!$B20:$B1009&amp;'MC_INDUSTRIAL - CD&amp;Rs'!$C20:$C1009,'MC_INDUSTRIAL - CD&amp;Rs'!J20:J1009),2,0)</f>
        <v>38.262641796457231</v>
      </c>
      <c r="M13" s="148" cm="1">
        <f t="array" ref="M13">$A$2*'allocate to industries feed US'!M13*VLOOKUP($B$2&amp;$D13,CHOOSE({1,2},'MC_INDUSTRIAL - CD&amp;Rs'!$B20:$B1009&amp;'MC_INDUSTRIAL - CD&amp;Rs'!$C20:$C1009,'MC_INDUSTRIAL - CD&amp;Rs'!K20:K1009),2,0)/VLOOKUP($C$2&amp;$D13,CHOOSE({1,2},'MC_INDUSTRIAL - CD&amp;Rs'!$B20:$B1009&amp;'MC_INDUSTRIAL - CD&amp;Rs'!$C20:$C1009,'MC_INDUSTRIAL - CD&amp;Rs'!K20:K1009),2,0)</f>
        <v>37.426259211483938</v>
      </c>
      <c r="N13" s="148" cm="1">
        <f t="array" ref="N13">$A$2*'allocate to industries feed US'!N13*VLOOKUP($B$2&amp;$D13,CHOOSE({1,2},'MC_INDUSTRIAL - CD&amp;Rs'!$B20:$B1009&amp;'MC_INDUSTRIAL - CD&amp;Rs'!$C20:$C1009,'MC_INDUSTRIAL - CD&amp;Rs'!L20:L1009),2,0)/VLOOKUP($C$2&amp;$D13,CHOOSE({1,2},'MC_INDUSTRIAL - CD&amp;Rs'!$B20:$B1009&amp;'MC_INDUSTRIAL - CD&amp;Rs'!$C20:$C1009,'MC_INDUSTRIAL - CD&amp;Rs'!L20:L1009),2,0)</f>
        <v>38.534674965075261</v>
      </c>
      <c r="O13" s="148" cm="1">
        <f t="array" ref="O13">$A$2*'allocate to industries feed US'!O13*VLOOKUP($B$2&amp;$D13,CHOOSE({1,2},'MC_INDUSTRIAL - CD&amp;Rs'!$B20:$B1009&amp;'MC_INDUSTRIAL - CD&amp;Rs'!$C20:$C1009,'MC_INDUSTRIAL - CD&amp;Rs'!M20:M1009),2,0)/VLOOKUP($C$2&amp;$D13,CHOOSE({1,2},'MC_INDUSTRIAL - CD&amp;Rs'!$B20:$B1009&amp;'MC_INDUSTRIAL - CD&amp;Rs'!$C20:$C1009,'MC_INDUSTRIAL - CD&amp;Rs'!M20:M1009),2,0)</f>
        <v>38.234534297969098</v>
      </c>
    </row>
    <row r="14" spans="1:26">
      <c r="B14" s="10" t="s">
        <v>444</v>
      </c>
      <c r="C14" s="10" t="s">
        <v>454</v>
      </c>
      <c r="D14" s="138">
        <v>52</v>
      </c>
      <c r="E14" s="10"/>
      <c r="F14" s="148" cm="1">
        <f t="array" ref="F14">$A$2*'allocate to industries feed US'!F14*VLOOKUP($B$2&amp;$D14,CHOOSE({1,2},'MC_INDUSTRIAL - CD&amp;Rs'!$B21:$B1010&amp;'MC_INDUSTRIAL - CD&amp;Rs'!$C21:$C1010,'MC_INDUSTRIAL - CD&amp;Rs'!D21:D1010),2,0)/VLOOKUP($C$2&amp;$D14,CHOOSE({1,2},'MC_INDUSTRIAL - CD&amp;Rs'!$B21:$B1010&amp;'MC_INDUSTRIAL - CD&amp;Rs'!$C21:$C1010,'MC_INDUSTRIAL - CD&amp;Rs'!D21:D1010),2,0)</f>
        <v>0</v>
      </c>
      <c r="G14" s="148" cm="1">
        <f t="array" ref="G14">$A$2*'allocate to industries feed US'!G14*VLOOKUP($B$2&amp;$D14,CHOOSE({1,2},'MC_INDUSTRIAL - CD&amp;Rs'!$B21:$B1010&amp;'MC_INDUSTRIAL - CD&amp;Rs'!$C21:$C1010,'MC_INDUSTRIAL - CD&amp;Rs'!E21:E1010),2,0)/VLOOKUP($C$2&amp;$D14,CHOOSE({1,2},'MC_INDUSTRIAL - CD&amp;Rs'!$B21:$B1010&amp;'MC_INDUSTRIAL - CD&amp;Rs'!$C21:$C1010,'MC_INDUSTRIAL - CD&amp;Rs'!E21:E1010),2,0)</f>
        <v>0</v>
      </c>
      <c r="H14" s="148" cm="1">
        <f t="array" ref="H14">$A$2*'allocate to industries feed US'!H14*VLOOKUP($B$2&amp;$D14,CHOOSE({1,2},'MC_INDUSTRIAL - CD&amp;Rs'!$B21:$B1010&amp;'MC_INDUSTRIAL - CD&amp;Rs'!$C21:$C1010,'MC_INDUSTRIAL - CD&amp;Rs'!F21:F1010),2,0)/VLOOKUP($C$2&amp;$D14,CHOOSE({1,2},'MC_INDUSTRIAL - CD&amp;Rs'!$B21:$B1010&amp;'MC_INDUSTRIAL - CD&amp;Rs'!$C21:$C1010,'MC_INDUSTRIAL - CD&amp;Rs'!F21:F1010),2,0)</f>
        <v>0</v>
      </c>
      <c r="I14" s="148" cm="1">
        <f t="array" ref="I14">$A$2*'allocate to industries feed US'!I14*VLOOKUP($B$2&amp;$D14,CHOOSE({1,2},'MC_INDUSTRIAL - CD&amp;Rs'!$B21:$B1010&amp;'MC_INDUSTRIAL - CD&amp;Rs'!$C21:$C1010,'MC_INDUSTRIAL - CD&amp;Rs'!G21:G1010),2,0)/VLOOKUP($C$2&amp;$D14,CHOOSE({1,2},'MC_INDUSTRIAL - CD&amp;Rs'!$B21:$B1010&amp;'MC_INDUSTRIAL - CD&amp;Rs'!$C21:$C1010,'MC_INDUSTRIAL - CD&amp;Rs'!G21:G1010),2,0)</f>
        <v>0</v>
      </c>
      <c r="J14" s="148" cm="1">
        <f t="array" ref="J14">$A$2*'allocate to industries feed US'!J14*VLOOKUP($B$2&amp;$D14,CHOOSE({1,2},'MC_INDUSTRIAL - CD&amp;Rs'!$B21:$B1010&amp;'MC_INDUSTRIAL - CD&amp;Rs'!$C21:$C1010,'MC_INDUSTRIAL - CD&amp;Rs'!H21:H1010),2,0)/VLOOKUP($C$2&amp;$D14,CHOOSE({1,2},'MC_INDUSTRIAL - CD&amp;Rs'!$B21:$B1010&amp;'MC_INDUSTRIAL - CD&amp;Rs'!$C21:$C1010,'MC_INDUSTRIAL - CD&amp;Rs'!H21:H1010),2,0)</f>
        <v>0</v>
      </c>
      <c r="K14" s="148" cm="1">
        <f t="array" ref="K14">$A$2*'allocate to industries feed US'!K14*VLOOKUP($B$2&amp;$D14,CHOOSE({1,2},'MC_INDUSTRIAL - CD&amp;Rs'!$B21:$B1010&amp;'MC_INDUSTRIAL - CD&amp;Rs'!$C21:$C1010,'MC_INDUSTRIAL - CD&amp;Rs'!I21:I1010),2,0)/VLOOKUP($C$2&amp;$D14,CHOOSE({1,2},'MC_INDUSTRIAL - CD&amp;Rs'!$B21:$B1010&amp;'MC_INDUSTRIAL - CD&amp;Rs'!$C21:$C1010,'MC_INDUSTRIAL - CD&amp;Rs'!I21:I1010),2,0)</f>
        <v>0</v>
      </c>
      <c r="L14" s="148" cm="1">
        <f t="array" ref="L14">$A$2*'allocate to industries feed US'!L14*VLOOKUP($B$2&amp;$D14,CHOOSE({1,2},'MC_INDUSTRIAL - CD&amp;Rs'!$B21:$B1010&amp;'MC_INDUSTRIAL - CD&amp;Rs'!$C21:$C1010,'MC_INDUSTRIAL - CD&amp;Rs'!J21:J1010),2,0)/VLOOKUP($C$2&amp;$D14,CHOOSE({1,2},'MC_INDUSTRIAL - CD&amp;Rs'!$B21:$B1010&amp;'MC_INDUSTRIAL - CD&amp;Rs'!$C21:$C1010,'MC_INDUSTRIAL - CD&amp;Rs'!J21:J1010),2,0)</f>
        <v>0</v>
      </c>
      <c r="M14" s="148" cm="1">
        <f t="array" ref="M14">$A$2*'allocate to industries feed US'!M14*VLOOKUP($B$2&amp;$D14,CHOOSE({1,2},'MC_INDUSTRIAL - CD&amp;Rs'!$B21:$B1010&amp;'MC_INDUSTRIAL - CD&amp;Rs'!$C21:$C1010,'MC_INDUSTRIAL - CD&amp;Rs'!K21:K1010),2,0)/VLOOKUP($C$2&amp;$D14,CHOOSE({1,2},'MC_INDUSTRIAL - CD&amp;Rs'!$B21:$B1010&amp;'MC_INDUSTRIAL - CD&amp;Rs'!$C21:$C1010,'MC_INDUSTRIAL - CD&amp;Rs'!K21:K1010),2,0)</f>
        <v>0</v>
      </c>
      <c r="N14" s="148" cm="1">
        <f t="array" ref="N14">$A$2*'allocate to industries feed US'!N14*VLOOKUP($B$2&amp;$D14,CHOOSE({1,2},'MC_INDUSTRIAL - CD&amp;Rs'!$B21:$B1010&amp;'MC_INDUSTRIAL - CD&amp;Rs'!$C21:$C1010,'MC_INDUSTRIAL - CD&amp;Rs'!L21:L1010),2,0)/VLOOKUP($C$2&amp;$D14,CHOOSE({1,2},'MC_INDUSTRIAL - CD&amp;Rs'!$B21:$B1010&amp;'MC_INDUSTRIAL - CD&amp;Rs'!$C21:$C1010,'MC_INDUSTRIAL - CD&amp;Rs'!L21:L1010),2,0)</f>
        <v>0</v>
      </c>
      <c r="O14" s="148" cm="1">
        <f t="array" ref="O14">$A$2*'allocate to industries feed US'!O14*VLOOKUP($B$2&amp;$D14,CHOOSE({1,2},'MC_INDUSTRIAL - CD&amp;Rs'!$B21:$B1010&amp;'MC_INDUSTRIAL - CD&amp;Rs'!$C21:$C1010,'MC_INDUSTRIAL - CD&amp;Rs'!M21:M1010),2,0)/VLOOKUP($C$2&amp;$D14,CHOOSE({1,2},'MC_INDUSTRIAL - CD&amp;Rs'!$B21:$B1010&amp;'MC_INDUSTRIAL - CD&amp;Rs'!$C21:$C1010,'MC_INDUSTRIAL - CD&amp;Rs'!M21:M1010),2,0)</f>
        <v>0</v>
      </c>
    </row>
    <row r="15" spans="1:26">
      <c r="B15" s="10" t="s">
        <v>445</v>
      </c>
      <c r="C15" s="10" t="s">
        <v>450</v>
      </c>
      <c r="D15" s="138">
        <v>49</v>
      </c>
      <c r="E15" s="10"/>
      <c r="F15" s="148" cm="1">
        <f t="array" ref="F15">$A$2*'allocate to industries feed US'!F15*VLOOKUP($B$2&amp;$D15,CHOOSE({1,2},'MC_INDUSTRIAL - CD&amp;Rs'!$B22:$B1011&amp;'MC_INDUSTRIAL - CD&amp;Rs'!$C22:$C1011,'MC_INDUSTRIAL - CD&amp;Rs'!D22:D1011),2,0)/VLOOKUP($C$2&amp;$D15,CHOOSE({1,2},'MC_INDUSTRIAL - CD&amp;Rs'!$B22:$B1011&amp;'MC_INDUSTRIAL - CD&amp;Rs'!$C22:$C1011,'MC_INDUSTRIAL - CD&amp;Rs'!D22:D1011),2,0)</f>
        <v>0.45992779384415572</v>
      </c>
      <c r="G15" s="148" cm="1">
        <f t="array" ref="G15">$A$2*'allocate to industries feed US'!G15*VLOOKUP($B$2&amp;$D15,CHOOSE({1,2},'MC_INDUSTRIAL - CD&amp;Rs'!$B22:$B1011&amp;'MC_INDUSTRIAL - CD&amp;Rs'!$C22:$C1011,'MC_INDUSTRIAL - CD&amp;Rs'!E22:E1011),2,0)/VLOOKUP($C$2&amp;$D15,CHOOSE({1,2},'MC_INDUSTRIAL - CD&amp;Rs'!$B22:$B1011&amp;'MC_INDUSTRIAL - CD&amp;Rs'!$C22:$C1011,'MC_INDUSTRIAL - CD&amp;Rs'!E22:E1011),2,0)</f>
        <v>0.57230791624353416</v>
      </c>
      <c r="H15" s="148" cm="1">
        <f t="array" ref="H15">$A$2*'allocate to industries feed US'!H15*VLOOKUP($B$2&amp;$D15,CHOOSE({1,2},'MC_INDUSTRIAL - CD&amp;Rs'!$B22:$B1011&amp;'MC_INDUSTRIAL - CD&amp;Rs'!$C22:$C1011,'MC_INDUSTRIAL - CD&amp;Rs'!F22:F1011),2,0)/VLOOKUP($C$2&amp;$D15,CHOOSE({1,2},'MC_INDUSTRIAL - CD&amp;Rs'!$B22:$B1011&amp;'MC_INDUSTRIAL - CD&amp;Rs'!$C22:$C1011,'MC_INDUSTRIAL - CD&amp;Rs'!F22:F1011),2,0)</f>
        <v>0.49986607495807572</v>
      </c>
      <c r="I15" s="148" cm="1">
        <f t="array" ref="I15">$A$2*'allocate to industries feed US'!I15*VLOOKUP($B$2&amp;$D15,CHOOSE({1,2},'MC_INDUSTRIAL - CD&amp;Rs'!$B22:$B1011&amp;'MC_INDUSTRIAL - CD&amp;Rs'!$C22:$C1011,'MC_INDUSTRIAL - CD&amp;Rs'!G22:G1011),2,0)/VLOOKUP($C$2&amp;$D15,CHOOSE({1,2},'MC_INDUSTRIAL - CD&amp;Rs'!$B22:$B1011&amp;'MC_INDUSTRIAL - CD&amp;Rs'!$C22:$C1011,'MC_INDUSTRIAL - CD&amp;Rs'!G22:G1011),2,0)</f>
        <v>0.27264776566076726</v>
      </c>
      <c r="J15" s="148" cm="1">
        <f t="array" ref="J15">$A$2*'allocate to industries feed US'!J15*VLOOKUP($B$2&amp;$D15,CHOOSE({1,2},'MC_INDUSTRIAL - CD&amp;Rs'!$B22:$B1011&amp;'MC_INDUSTRIAL - CD&amp;Rs'!$C22:$C1011,'MC_INDUSTRIAL - CD&amp;Rs'!H22:H1011),2,0)/VLOOKUP($C$2&amp;$D15,CHOOSE({1,2},'MC_INDUSTRIAL - CD&amp;Rs'!$B22:$B1011&amp;'MC_INDUSTRIAL - CD&amp;Rs'!$C22:$C1011,'MC_INDUSTRIAL - CD&amp;Rs'!H22:H1011),2,0)</f>
        <v>0.34922402018852622</v>
      </c>
      <c r="K15" s="148" cm="1">
        <f t="array" ref="K15">$A$2*'allocate to industries feed US'!K15*VLOOKUP($B$2&amp;$D15,CHOOSE({1,2},'MC_INDUSTRIAL - CD&amp;Rs'!$B22:$B1011&amp;'MC_INDUSTRIAL - CD&amp;Rs'!$C22:$C1011,'MC_INDUSTRIAL - CD&amp;Rs'!I22:I1011),2,0)/VLOOKUP($C$2&amp;$D15,CHOOSE({1,2},'MC_INDUSTRIAL - CD&amp;Rs'!$B22:$B1011&amp;'MC_INDUSTRIAL - CD&amp;Rs'!$C22:$C1011,'MC_INDUSTRIAL - CD&amp;Rs'!I22:I1011),2,0)</f>
        <v>0.45875328241788227</v>
      </c>
      <c r="L15" s="148" cm="1">
        <f t="array" ref="L15">$A$2*'allocate to industries feed US'!L15*VLOOKUP($B$2&amp;$D15,CHOOSE({1,2},'MC_INDUSTRIAL - CD&amp;Rs'!$B22:$B1011&amp;'MC_INDUSTRIAL - CD&amp;Rs'!$C22:$C1011,'MC_INDUSTRIAL - CD&amp;Rs'!J22:J1011),2,0)/VLOOKUP($C$2&amp;$D15,CHOOSE({1,2},'MC_INDUSTRIAL - CD&amp;Rs'!$B22:$B1011&amp;'MC_INDUSTRIAL - CD&amp;Rs'!$C22:$C1011,'MC_INDUSTRIAL - CD&amp;Rs'!J22:J1011),2,0)</f>
        <v>0.35767428480659264</v>
      </c>
      <c r="M15" s="148" cm="1">
        <f t="array" ref="M15">$A$2*'allocate to industries feed US'!M15*VLOOKUP($B$2&amp;$D15,CHOOSE({1,2},'MC_INDUSTRIAL - CD&amp;Rs'!$B22:$B1011&amp;'MC_INDUSTRIAL - CD&amp;Rs'!$C22:$C1011,'MC_INDUSTRIAL - CD&amp;Rs'!K22:K1011),2,0)/VLOOKUP($C$2&amp;$D15,CHOOSE({1,2},'MC_INDUSTRIAL - CD&amp;Rs'!$B22:$B1011&amp;'MC_INDUSTRIAL - CD&amp;Rs'!$C22:$C1011,'MC_INDUSTRIAL - CD&amp;Rs'!K22:K1011),2,0)</f>
        <v>0.37731802862934177</v>
      </c>
      <c r="N15" s="148" cm="1">
        <f t="array" ref="N15">$A$2*'allocate to industries feed US'!N15*VLOOKUP($B$2&amp;$D15,CHOOSE({1,2},'MC_INDUSTRIAL - CD&amp;Rs'!$B22:$B1011&amp;'MC_INDUSTRIAL - CD&amp;Rs'!$C22:$C1011,'MC_INDUSTRIAL - CD&amp;Rs'!L22:L1011),2,0)/VLOOKUP($C$2&amp;$D15,CHOOSE({1,2},'MC_INDUSTRIAL - CD&amp;Rs'!$B22:$B1011&amp;'MC_INDUSTRIAL - CD&amp;Rs'!$C22:$C1011,'MC_INDUSTRIAL - CD&amp;Rs'!L22:L1011),2,0)</f>
        <v>0.40249161547823631</v>
      </c>
      <c r="O15" s="148" cm="1">
        <f t="array" ref="O15">$A$2*'allocate to industries feed US'!O15*VLOOKUP($B$2&amp;$D15,CHOOSE({1,2},'MC_INDUSTRIAL - CD&amp;Rs'!$B22:$B1011&amp;'MC_INDUSTRIAL - CD&amp;Rs'!$C22:$C1011,'MC_INDUSTRIAL - CD&amp;Rs'!M22:M1011),2,0)/VLOOKUP($C$2&amp;$D15,CHOOSE({1,2},'MC_INDUSTRIAL - CD&amp;Rs'!$B22:$B1011&amp;'MC_INDUSTRIAL - CD&amp;Rs'!$C22:$C1011,'MC_INDUSTRIAL - CD&amp;Rs'!M22:M1011),2,0)</f>
        <v>0.3798180634513712</v>
      </c>
    </row>
    <row r="16" spans="1:26">
      <c r="B16" s="10" t="s">
        <v>446</v>
      </c>
      <c r="C16" s="10" t="s">
        <v>451</v>
      </c>
      <c r="D16" s="138">
        <v>50</v>
      </c>
      <c r="E16" s="10"/>
      <c r="F16" s="148" cm="1">
        <f t="array" ref="F16">$A$2*'allocate to industries feed US'!F16*VLOOKUP($B$2&amp;$D16,CHOOSE({1,2},'MC_INDUSTRIAL - CD&amp;Rs'!$B23:$B1012&amp;'MC_INDUSTRIAL - CD&amp;Rs'!$C23:$C1012,'MC_INDUSTRIAL - CD&amp;Rs'!D23:D1012),2,0)/VLOOKUP($C$2&amp;$D16,CHOOSE({1,2},'MC_INDUSTRIAL - CD&amp;Rs'!$B23:$B1012&amp;'MC_INDUSTRIAL - CD&amp;Rs'!$C23:$C1012,'MC_INDUSTRIAL - CD&amp;Rs'!D23:D1012),2,0)</f>
        <v>7.9337507361290429</v>
      </c>
      <c r="G16" s="148" cm="1">
        <f t="array" ref="G16">$A$2*'allocate to industries feed US'!G16*VLOOKUP($B$2&amp;$D16,CHOOSE({1,2},'MC_INDUSTRIAL - CD&amp;Rs'!$B23:$B1012&amp;'MC_INDUSTRIAL - CD&amp;Rs'!$C23:$C1012,'MC_INDUSTRIAL - CD&amp;Rs'!E23:E1012),2,0)/VLOOKUP($C$2&amp;$D16,CHOOSE({1,2},'MC_INDUSTRIAL - CD&amp;Rs'!$B23:$B1012&amp;'MC_INDUSTRIAL - CD&amp;Rs'!$C23:$C1012,'MC_INDUSTRIAL - CD&amp;Rs'!E23:E1012),2,0)</f>
        <v>7.3252092464177743</v>
      </c>
      <c r="H16" s="148" cm="1">
        <f t="array" ref="H16">$A$2*'allocate to industries feed US'!H16*VLOOKUP($B$2&amp;$D16,CHOOSE({1,2},'MC_INDUSTRIAL - CD&amp;Rs'!$B23:$B1012&amp;'MC_INDUSTRIAL - CD&amp;Rs'!$C23:$C1012,'MC_INDUSTRIAL - CD&amp;Rs'!F23:F1012),2,0)/VLOOKUP($C$2&amp;$D16,CHOOSE({1,2},'MC_INDUSTRIAL - CD&amp;Rs'!$B23:$B1012&amp;'MC_INDUSTRIAL - CD&amp;Rs'!$C23:$C1012,'MC_INDUSTRIAL - CD&amp;Rs'!F23:F1012),2,0)</f>
        <v>6.6264596570030738</v>
      </c>
      <c r="I16" s="148" cm="1">
        <f t="array" ref="I16">$A$2*'allocate to industries feed US'!I16*VLOOKUP($B$2&amp;$D16,CHOOSE({1,2},'MC_INDUSTRIAL - CD&amp;Rs'!$B23:$B1012&amp;'MC_INDUSTRIAL - CD&amp;Rs'!$C23:$C1012,'MC_INDUSTRIAL - CD&amp;Rs'!G23:G1012),2,0)/VLOOKUP($C$2&amp;$D16,CHOOSE({1,2},'MC_INDUSTRIAL - CD&amp;Rs'!$B23:$B1012&amp;'MC_INDUSTRIAL - CD&amp;Rs'!$C23:$C1012,'MC_INDUSTRIAL - CD&amp;Rs'!G23:G1012),2,0)</f>
        <v>5.6894838220266069</v>
      </c>
      <c r="J16" s="148" cm="1">
        <f t="array" ref="J16">$A$2*'allocate to industries feed US'!J16*VLOOKUP($B$2&amp;$D16,CHOOSE({1,2},'MC_INDUSTRIAL - CD&amp;Rs'!$B23:$B1012&amp;'MC_INDUSTRIAL - CD&amp;Rs'!$C23:$C1012,'MC_INDUSTRIAL - CD&amp;Rs'!H23:H1012),2,0)/VLOOKUP($C$2&amp;$D16,CHOOSE({1,2},'MC_INDUSTRIAL - CD&amp;Rs'!$B23:$B1012&amp;'MC_INDUSTRIAL - CD&amp;Rs'!$C23:$C1012,'MC_INDUSTRIAL - CD&amp;Rs'!H23:H1012),2,0)</f>
        <v>6.8433237852483382</v>
      </c>
      <c r="K16" s="148" cm="1">
        <f t="array" ref="K16">$A$2*'allocate to industries feed US'!K16*VLOOKUP($B$2&amp;$D16,CHOOSE({1,2},'MC_INDUSTRIAL - CD&amp;Rs'!$B23:$B1012&amp;'MC_INDUSTRIAL - CD&amp;Rs'!$C23:$C1012,'MC_INDUSTRIAL - CD&amp;Rs'!I23:I1012),2,0)/VLOOKUP($C$2&amp;$D16,CHOOSE({1,2},'MC_INDUSTRIAL - CD&amp;Rs'!$B23:$B1012&amp;'MC_INDUSTRIAL - CD&amp;Rs'!$C23:$C1012,'MC_INDUSTRIAL - CD&amp;Rs'!I23:I1012),2,0)</f>
        <v>6.3781249469985095</v>
      </c>
      <c r="L16" s="148" cm="1">
        <f t="array" ref="L16">$A$2*'allocate to industries feed US'!L16*VLOOKUP($B$2&amp;$D16,CHOOSE({1,2},'MC_INDUSTRIAL - CD&amp;Rs'!$B23:$B1012&amp;'MC_INDUSTRIAL - CD&amp;Rs'!$C23:$C1012,'MC_INDUSTRIAL - CD&amp;Rs'!J23:J1012),2,0)/VLOOKUP($C$2&amp;$D16,CHOOSE({1,2},'MC_INDUSTRIAL - CD&amp;Rs'!$B23:$B1012&amp;'MC_INDUSTRIAL - CD&amp;Rs'!$C23:$C1012,'MC_INDUSTRIAL - CD&amp;Rs'!J23:J1012),2,0)</f>
        <v>6.32872224131654</v>
      </c>
      <c r="M16" s="148" cm="1">
        <f t="array" ref="M16">$A$2*'allocate to industries feed US'!M16*VLOOKUP($B$2&amp;$D16,CHOOSE({1,2},'MC_INDUSTRIAL - CD&amp;Rs'!$B23:$B1012&amp;'MC_INDUSTRIAL - CD&amp;Rs'!$C23:$C1012,'MC_INDUSTRIAL - CD&amp;Rs'!K23:K1012),2,0)/VLOOKUP($C$2&amp;$D16,CHOOSE({1,2},'MC_INDUSTRIAL - CD&amp;Rs'!$B23:$B1012&amp;'MC_INDUSTRIAL - CD&amp;Rs'!$C23:$C1012,'MC_INDUSTRIAL - CD&amp;Rs'!K23:K1012),2,0)</f>
        <v>6.3656672288473954</v>
      </c>
      <c r="N16" s="148" cm="1">
        <f t="array" ref="N16">$A$2*'allocate to industries feed US'!N16*VLOOKUP($B$2&amp;$D16,CHOOSE({1,2},'MC_INDUSTRIAL - CD&amp;Rs'!$B23:$B1012&amp;'MC_INDUSTRIAL - CD&amp;Rs'!$C23:$C1012,'MC_INDUSTRIAL - CD&amp;Rs'!L23:L1012),2,0)/VLOOKUP($C$2&amp;$D16,CHOOSE({1,2},'MC_INDUSTRIAL - CD&amp;Rs'!$B23:$B1012&amp;'MC_INDUSTRIAL - CD&amp;Rs'!$C23:$C1012,'MC_INDUSTRIAL - CD&amp;Rs'!L23:L1012),2,0)</f>
        <v>6.1125011142592847</v>
      </c>
      <c r="O16" s="148" cm="1">
        <f t="array" ref="O16">$A$2*'allocate to industries feed US'!O16*VLOOKUP($B$2&amp;$D16,CHOOSE({1,2},'MC_INDUSTRIAL - CD&amp;Rs'!$B23:$B1012&amp;'MC_INDUSTRIAL - CD&amp;Rs'!$C23:$C1012,'MC_INDUSTRIAL - CD&amp;Rs'!M23:M1012),2,0)/VLOOKUP($C$2&amp;$D16,CHOOSE({1,2},'MC_INDUSTRIAL - CD&amp;Rs'!$B23:$B1012&amp;'MC_INDUSTRIAL - CD&amp;Rs'!$C23:$C1012,'MC_INDUSTRIAL - CD&amp;Rs'!M23:M1012),2,0)</f>
        <v>6.1013433186159851</v>
      </c>
    </row>
    <row r="17" spans="2:15">
      <c r="B17" s="10" t="s">
        <v>447</v>
      </c>
      <c r="C17" s="10" t="s">
        <v>453</v>
      </c>
      <c r="D17" s="138">
        <v>18</v>
      </c>
      <c r="E17" s="10"/>
      <c r="F17" s="148" cm="1">
        <f t="array" ref="F17">$A$2*'allocate to industries feed US'!F17*VLOOKUP($B$2&amp;$D17,CHOOSE({1,2},'MC_INDUSTRIAL - CD&amp;Rs'!$B24:$B1013&amp;'MC_INDUSTRIAL - CD&amp;Rs'!$C24:$C1013,'MC_INDUSTRIAL - CD&amp;Rs'!D24:D1013),2,0)/VLOOKUP($C$2&amp;$D17,CHOOSE({1,2},'MC_INDUSTRIAL - CD&amp;Rs'!$B24:$B1013&amp;'MC_INDUSTRIAL - CD&amp;Rs'!$C24:$C1013,'MC_INDUSTRIAL - CD&amp;Rs'!D24:D1013),2,0)</f>
        <v>10.096169885127072</v>
      </c>
      <c r="G17" s="148" cm="1">
        <f t="array" ref="G17">$A$2*'allocate to industries feed US'!G17*VLOOKUP($B$2&amp;$D17,CHOOSE({1,2},'MC_INDUSTRIAL - CD&amp;Rs'!$B24:$B1013&amp;'MC_INDUSTRIAL - CD&amp;Rs'!$C24:$C1013,'MC_INDUSTRIAL - CD&amp;Rs'!E24:E1013),2,0)/VLOOKUP($C$2&amp;$D17,CHOOSE({1,2},'MC_INDUSTRIAL - CD&amp;Rs'!$B24:$B1013&amp;'MC_INDUSTRIAL - CD&amp;Rs'!$C24:$C1013,'MC_INDUSTRIAL - CD&amp;Rs'!E24:E1013),2,0)</f>
        <v>9.6380258229976548</v>
      </c>
      <c r="H17" s="148" cm="1">
        <f t="array" ref="H17">$A$2*'allocate to industries feed US'!H17*VLOOKUP($B$2&amp;$D17,CHOOSE({1,2},'MC_INDUSTRIAL - CD&amp;Rs'!$B24:$B1013&amp;'MC_INDUSTRIAL - CD&amp;Rs'!$C24:$C1013,'MC_INDUSTRIAL - CD&amp;Rs'!F24:F1013),2,0)/VLOOKUP($C$2&amp;$D17,CHOOSE({1,2},'MC_INDUSTRIAL - CD&amp;Rs'!$B24:$B1013&amp;'MC_INDUSTRIAL - CD&amp;Rs'!$C24:$C1013,'MC_INDUSTRIAL - CD&amp;Rs'!F24:F1013),2,0)</f>
        <v>9.0187835865107555</v>
      </c>
      <c r="I17" s="148" cm="1">
        <f t="array" ref="I17">$A$2*'allocate to industries feed US'!I17*VLOOKUP($B$2&amp;$D17,CHOOSE({1,2},'MC_INDUSTRIAL - CD&amp;Rs'!$B24:$B1013&amp;'MC_INDUSTRIAL - CD&amp;Rs'!$C24:$C1013,'MC_INDUSTRIAL - CD&amp;Rs'!G24:G1013),2,0)/VLOOKUP($C$2&amp;$D17,CHOOSE({1,2},'MC_INDUSTRIAL - CD&amp;Rs'!$B24:$B1013&amp;'MC_INDUSTRIAL - CD&amp;Rs'!$C24:$C1013,'MC_INDUSTRIAL - CD&amp;Rs'!G24:G1013),2,0)</f>
        <v>7.2453847825069184</v>
      </c>
      <c r="J17" s="148" cm="1">
        <f t="array" ref="J17">$A$2*'allocate to industries feed US'!J17*VLOOKUP($B$2&amp;$D17,CHOOSE({1,2},'MC_INDUSTRIAL - CD&amp;Rs'!$B24:$B1013&amp;'MC_INDUSTRIAL - CD&amp;Rs'!$C24:$C1013,'MC_INDUSTRIAL - CD&amp;Rs'!H24:H1013),2,0)/VLOOKUP($C$2&amp;$D17,CHOOSE({1,2},'MC_INDUSTRIAL - CD&amp;Rs'!$B24:$B1013&amp;'MC_INDUSTRIAL - CD&amp;Rs'!$C24:$C1013,'MC_INDUSTRIAL - CD&amp;Rs'!H24:H1013),2,0)</f>
        <v>7.0666523075289014</v>
      </c>
      <c r="K17" s="148" cm="1">
        <f t="array" ref="K17">$A$2*'allocate to industries feed US'!K17*VLOOKUP($B$2&amp;$D17,CHOOSE({1,2},'MC_INDUSTRIAL - CD&amp;Rs'!$B24:$B1013&amp;'MC_INDUSTRIAL - CD&amp;Rs'!$C24:$C1013,'MC_INDUSTRIAL - CD&amp;Rs'!I24:I1013),2,0)/VLOOKUP($C$2&amp;$D17,CHOOSE({1,2},'MC_INDUSTRIAL - CD&amp;Rs'!$B24:$B1013&amp;'MC_INDUSTRIAL - CD&amp;Rs'!$C24:$C1013,'MC_INDUSTRIAL - CD&amp;Rs'!I24:I1013),2,0)</f>
        <v>9.1224283445398857</v>
      </c>
      <c r="L17" s="148" cm="1">
        <f t="array" ref="L17">$A$2*'allocate to industries feed US'!L17*VLOOKUP($B$2&amp;$D17,CHOOSE({1,2},'MC_INDUSTRIAL - CD&amp;Rs'!$B24:$B1013&amp;'MC_INDUSTRIAL - CD&amp;Rs'!$C24:$C1013,'MC_INDUSTRIAL - CD&amp;Rs'!J24:J1013),2,0)/VLOOKUP($C$2&amp;$D17,CHOOSE({1,2},'MC_INDUSTRIAL - CD&amp;Rs'!$B24:$B1013&amp;'MC_INDUSTRIAL - CD&amp;Rs'!$C24:$C1013,'MC_INDUSTRIAL - CD&amp;Rs'!J24:J1013),2,0)</f>
        <v>11.485171870122972</v>
      </c>
      <c r="M17" s="148" cm="1">
        <f t="array" ref="M17">$A$2*'allocate to industries feed US'!M17*VLOOKUP($B$2&amp;$D17,CHOOSE({1,2},'MC_INDUSTRIAL - CD&amp;Rs'!$B24:$B1013&amp;'MC_INDUSTRIAL - CD&amp;Rs'!$C24:$C1013,'MC_INDUSTRIAL - CD&amp;Rs'!K24:K1013),2,0)/VLOOKUP($C$2&amp;$D17,CHOOSE({1,2},'MC_INDUSTRIAL - CD&amp;Rs'!$B24:$B1013&amp;'MC_INDUSTRIAL - CD&amp;Rs'!$C24:$C1013,'MC_INDUSTRIAL - CD&amp;Rs'!K24:K1013),2,0)</f>
        <v>12.183171993883796</v>
      </c>
      <c r="N17" s="148" cm="1">
        <f t="array" ref="N17">$A$2*'allocate to industries feed US'!N17*VLOOKUP($B$2&amp;$D17,CHOOSE({1,2},'MC_INDUSTRIAL - CD&amp;Rs'!$B24:$B1013&amp;'MC_INDUSTRIAL - CD&amp;Rs'!$C24:$C1013,'MC_INDUSTRIAL - CD&amp;Rs'!L24:L1013),2,0)/VLOOKUP($C$2&amp;$D17,CHOOSE({1,2},'MC_INDUSTRIAL - CD&amp;Rs'!$B24:$B1013&amp;'MC_INDUSTRIAL - CD&amp;Rs'!$C24:$C1013,'MC_INDUSTRIAL - CD&amp;Rs'!L24:L1013),2,0)</f>
        <v>11.251582652612857</v>
      </c>
      <c r="O17" s="148" cm="1">
        <f t="array" ref="O17">$A$2*'allocate to industries feed US'!O17*VLOOKUP($B$2&amp;$D17,CHOOSE({1,2},'MC_INDUSTRIAL - CD&amp;Rs'!$B24:$B1013&amp;'MC_INDUSTRIAL - CD&amp;Rs'!$C24:$C1013,'MC_INDUSTRIAL - CD&amp;Rs'!M24:M1013),2,0)/VLOOKUP($C$2&amp;$D17,CHOOSE({1,2},'MC_INDUSTRIAL - CD&amp;Rs'!$B24:$B1013&amp;'MC_INDUSTRIAL - CD&amp;Rs'!$C24:$C1013,'MC_INDUSTRIAL - CD&amp;Rs'!M24:M1013),2,0)</f>
        <v>10.242904484647868</v>
      </c>
    </row>
    <row r="18" spans="2:15">
      <c r="B18" s="10" t="s">
        <v>448</v>
      </c>
      <c r="C18" s="10" t="s">
        <v>452</v>
      </c>
      <c r="D18" s="138">
        <v>19</v>
      </c>
      <c r="E18" s="10"/>
      <c r="F18" s="148" cm="1">
        <f t="array" ref="F18">$A$2*'allocate to industries feed US'!F18*VLOOKUP($B$2&amp;$D18,CHOOSE({1,2},'MC_INDUSTRIAL - CD&amp;Rs'!$B25:$B1014&amp;'MC_INDUSTRIAL - CD&amp;Rs'!$C25:$C1014,'MC_INDUSTRIAL - CD&amp;Rs'!D25:D1014),2,0)/VLOOKUP($C$2&amp;$D18,CHOOSE({1,2},'MC_INDUSTRIAL - CD&amp;Rs'!$B25:$B1014&amp;'MC_INDUSTRIAL - CD&amp;Rs'!$C25:$C1014,'MC_INDUSTRIAL - CD&amp;Rs'!D25:D1014),2,0)</f>
        <v>139.82835826024322</v>
      </c>
      <c r="G18" s="148" cm="1">
        <f t="array" ref="G18">$A$2*'allocate to industries feed US'!G18*VLOOKUP($B$2&amp;$D18,CHOOSE({1,2},'MC_INDUSTRIAL - CD&amp;Rs'!$B25:$B1014&amp;'MC_INDUSTRIAL - CD&amp;Rs'!$C25:$C1014,'MC_INDUSTRIAL - CD&amp;Rs'!E25:E1014),2,0)/VLOOKUP($C$2&amp;$D18,CHOOSE({1,2},'MC_INDUSTRIAL - CD&amp;Rs'!$B25:$B1014&amp;'MC_INDUSTRIAL - CD&amp;Rs'!$C25:$C1014,'MC_INDUSTRIAL - CD&amp;Rs'!E25:E1014),2,0)</f>
        <v>145.09683741902262</v>
      </c>
      <c r="H18" s="148" cm="1">
        <f t="array" ref="H18">$A$2*'allocate to industries feed US'!H18*VLOOKUP($B$2&amp;$D18,CHOOSE({1,2},'MC_INDUSTRIAL - CD&amp;Rs'!$B25:$B1014&amp;'MC_INDUSTRIAL - CD&amp;Rs'!$C25:$C1014,'MC_INDUSTRIAL - CD&amp;Rs'!F25:F1014),2,0)/VLOOKUP($C$2&amp;$D18,CHOOSE({1,2},'MC_INDUSTRIAL - CD&amp;Rs'!$B25:$B1014&amp;'MC_INDUSTRIAL - CD&amp;Rs'!$C25:$C1014,'MC_INDUSTRIAL - CD&amp;Rs'!F25:F1014),2,0)</f>
        <v>145.06187660948032</v>
      </c>
      <c r="I18" s="148" cm="1">
        <f t="array" ref="I18">$A$2*'allocate to industries feed US'!I18*VLOOKUP($B$2&amp;$D18,CHOOSE({1,2},'MC_INDUSTRIAL - CD&amp;Rs'!$B25:$B1014&amp;'MC_INDUSTRIAL - CD&amp;Rs'!$C25:$C1014,'MC_INDUSTRIAL - CD&amp;Rs'!G25:G1014),2,0)/VLOOKUP($C$2&amp;$D18,CHOOSE({1,2},'MC_INDUSTRIAL - CD&amp;Rs'!$B25:$B1014&amp;'MC_INDUSTRIAL - CD&amp;Rs'!$C25:$C1014,'MC_INDUSTRIAL - CD&amp;Rs'!G25:G1014),2,0)</f>
        <v>131.12983695760971</v>
      </c>
      <c r="J18" s="148" cm="1">
        <f t="array" ref="J18">$A$2*'allocate to industries feed US'!J18*VLOOKUP($B$2&amp;$D18,CHOOSE({1,2},'MC_INDUSTRIAL - CD&amp;Rs'!$B25:$B1014&amp;'MC_INDUSTRIAL - CD&amp;Rs'!$C25:$C1014,'MC_INDUSTRIAL - CD&amp;Rs'!H25:H1014),2,0)/VLOOKUP($C$2&amp;$D18,CHOOSE({1,2},'MC_INDUSTRIAL - CD&amp;Rs'!$B25:$B1014&amp;'MC_INDUSTRIAL - CD&amp;Rs'!$C25:$C1014,'MC_INDUSTRIAL - CD&amp;Rs'!H25:H1014),2,0)</f>
        <v>128.27948432237349</v>
      </c>
      <c r="K18" s="148" cm="1">
        <f t="array" ref="K18">$A$2*'allocate to industries feed US'!K18*VLOOKUP($B$2&amp;$D18,CHOOSE({1,2},'MC_INDUSTRIAL - CD&amp;Rs'!$B25:$B1014&amp;'MC_INDUSTRIAL - CD&amp;Rs'!$C25:$C1014,'MC_INDUSTRIAL - CD&amp;Rs'!I25:I1014),2,0)/VLOOKUP($C$2&amp;$D18,CHOOSE({1,2},'MC_INDUSTRIAL - CD&amp;Rs'!$B25:$B1014&amp;'MC_INDUSTRIAL - CD&amp;Rs'!$C25:$C1014,'MC_INDUSTRIAL - CD&amp;Rs'!I25:I1014),2,0)</f>
        <v>142.66138967291508</v>
      </c>
      <c r="L18" s="148" cm="1">
        <f t="array" ref="L18">$A$2*'allocate to industries feed US'!L18*VLOOKUP($B$2&amp;$D18,CHOOSE({1,2},'MC_INDUSTRIAL - CD&amp;Rs'!$B25:$B1014&amp;'MC_INDUSTRIAL - CD&amp;Rs'!$C25:$C1014,'MC_INDUSTRIAL - CD&amp;Rs'!J25:J1014),2,0)/VLOOKUP($C$2&amp;$D18,CHOOSE({1,2},'MC_INDUSTRIAL - CD&amp;Rs'!$B25:$B1014&amp;'MC_INDUSTRIAL - CD&amp;Rs'!$C25:$C1014,'MC_INDUSTRIAL - CD&amp;Rs'!J25:J1014),2,0)</f>
        <v>156.32685984247837</v>
      </c>
      <c r="M18" s="148" cm="1">
        <f t="array" ref="M18">$A$2*'allocate to industries feed US'!M18*VLOOKUP($B$2&amp;$D18,CHOOSE({1,2},'MC_INDUSTRIAL - CD&amp;Rs'!$B25:$B1014&amp;'MC_INDUSTRIAL - CD&amp;Rs'!$C25:$C1014,'MC_INDUSTRIAL - CD&amp;Rs'!K25:K1014),2,0)/VLOOKUP($C$2&amp;$D18,CHOOSE({1,2},'MC_INDUSTRIAL - CD&amp;Rs'!$B25:$B1014&amp;'MC_INDUSTRIAL - CD&amp;Rs'!$C25:$C1014,'MC_INDUSTRIAL - CD&amp;Rs'!K25:K1014),2,0)</f>
        <v>164.80578588554567</v>
      </c>
      <c r="N18" s="148" cm="1">
        <f t="array" ref="N18">$A$2*'allocate to industries feed US'!N18*VLOOKUP($B$2&amp;$D18,CHOOSE({1,2},'MC_INDUSTRIAL - CD&amp;Rs'!$B25:$B1014&amp;'MC_INDUSTRIAL - CD&amp;Rs'!$C25:$C1014,'MC_INDUSTRIAL - CD&amp;Rs'!L25:L1014),2,0)/VLOOKUP($C$2&amp;$D18,CHOOSE({1,2},'MC_INDUSTRIAL - CD&amp;Rs'!$B25:$B1014&amp;'MC_INDUSTRIAL - CD&amp;Rs'!$C25:$C1014,'MC_INDUSTRIAL - CD&amp;Rs'!L25:L1014),2,0)</f>
        <v>174.67954914257336</v>
      </c>
      <c r="O18" s="148" cm="1">
        <f t="array" ref="O18">$A$2*'allocate to industries feed US'!O18*VLOOKUP($B$2&amp;$D18,CHOOSE({1,2},'MC_INDUSTRIAL - CD&amp;Rs'!$B25:$B1014&amp;'MC_INDUSTRIAL - CD&amp;Rs'!$C25:$C1014,'MC_INDUSTRIAL - CD&amp;Rs'!M25:M1014),2,0)/VLOOKUP($C$2&amp;$D18,CHOOSE({1,2},'MC_INDUSTRIAL - CD&amp;Rs'!$B25:$B1014&amp;'MC_INDUSTRIAL - CD&amp;Rs'!$C25:$C1014,'MC_INDUSTRIAL - CD&amp;Rs'!M25:M1014),2,0)</f>
        <v>181.49332129187559</v>
      </c>
    </row>
    <row r="19" spans="2:15">
      <c r="B19" s="123">
        <v>10</v>
      </c>
      <c r="C19" t="s">
        <v>307</v>
      </c>
      <c r="D19" s="138">
        <v>28</v>
      </c>
      <c r="F19" s="141" cm="1">
        <f t="array" ref="F19">$A$2*'allocate to industries feed US'!F19*VLOOKUP($B$2&amp;$D19,CHOOSE({1,2},'MC_INDUSTRIAL - CD&amp;Rs'!$B26:$B1015&amp;'MC_INDUSTRIAL - CD&amp;Rs'!$C26:$C1015,'MC_INDUSTRIAL - CD&amp;Rs'!D26:D1015),2,0)/VLOOKUP($C$2&amp;$D19,CHOOSE({1,2},'MC_INDUSTRIAL - CD&amp;Rs'!$B26:$B1015&amp;'MC_INDUSTRIAL - CD&amp;Rs'!$C26:$C1015,'MC_INDUSTRIAL - CD&amp;Rs'!D26:D1015),2,0)</f>
        <v>0.39188611998496542</v>
      </c>
      <c r="G19" s="141" cm="1">
        <f t="array" ref="G19">$A$2*'allocate to industries feed US'!G19*VLOOKUP($B$2&amp;$D19,CHOOSE({1,2},'MC_INDUSTRIAL - CD&amp;Rs'!$B26:$B1015&amp;'MC_INDUSTRIAL - CD&amp;Rs'!$C26:$C1015,'MC_INDUSTRIAL - CD&amp;Rs'!E26:E1015),2,0)/VLOOKUP($C$2&amp;$D19,CHOOSE({1,2},'MC_INDUSTRIAL - CD&amp;Rs'!$B26:$B1015&amp;'MC_INDUSTRIAL - CD&amp;Rs'!$C26:$C1015,'MC_INDUSTRIAL - CD&amp;Rs'!E26:E1015),2,0)</f>
        <v>0.39041395467023493</v>
      </c>
      <c r="H19" s="141" cm="1">
        <f t="array" ref="H19">$A$2*'allocate to industries feed US'!H19*VLOOKUP($B$2&amp;$D19,CHOOSE({1,2},'MC_INDUSTRIAL - CD&amp;Rs'!$B26:$B1015&amp;'MC_INDUSTRIAL - CD&amp;Rs'!$C26:$C1015,'MC_INDUSTRIAL - CD&amp;Rs'!F26:F1015),2,0)/VLOOKUP($C$2&amp;$D19,CHOOSE({1,2},'MC_INDUSTRIAL - CD&amp;Rs'!$B26:$B1015&amp;'MC_INDUSTRIAL - CD&amp;Rs'!$C26:$C1015,'MC_INDUSTRIAL - CD&amp;Rs'!F26:F1015),2,0)</f>
        <v>0.36832701679272739</v>
      </c>
      <c r="I19" s="141" cm="1">
        <f t="array" ref="I19">$A$2*'allocate to industries feed US'!I19*VLOOKUP($B$2&amp;$D19,CHOOSE({1,2},'MC_INDUSTRIAL - CD&amp;Rs'!$B26:$B1015&amp;'MC_INDUSTRIAL - CD&amp;Rs'!$C26:$C1015,'MC_INDUSTRIAL - CD&amp;Rs'!G26:G1015),2,0)/VLOOKUP($C$2&amp;$D19,CHOOSE({1,2},'MC_INDUSTRIAL - CD&amp;Rs'!$B26:$B1015&amp;'MC_INDUSTRIAL - CD&amp;Rs'!$C26:$C1015,'MC_INDUSTRIAL - CD&amp;Rs'!G26:G1015),2,0)</f>
        <v>0.37222532673884107</v>
      </c>
      <c r="J19" s="141" cm="1">
        <f t="array" ref="J19">$A$2*'allocate to industries feed US'!J19*VLOOKUP($B$2&amp;$D19,CHOOSE({1,2},'MC_INDUSTRIAL - CD&amp;Rs'!$B26:$B1015&amp;'MC_INDUSTRIAL - CD&amp;Rs'!$C26:$C1015,'MC_INDUSTRIAL - CD&amp;Rs'!H26:H1015),2,0)/VLOOKUP($C$2&amp;$D19,CHOOSE({1,2},'MC_INDUSTRIAL - CD&amp;Rs'!$B26:$B1015&amp;'MC_INDUSTRIAL - CD&amp;Rs'!$C26:$C1015,'MC_INDUSTRIAL - CD&amp;Rs'!H26:H1015),2,0)</f>
        <v>0.3749239461172737</v>
      </c>
      <c r="K19" s="141" cm="1">
        <f t="array" ref="K19">$A$2*'allocate to industries feed US'!K19*VLOOKUP($B$2&amp;$D19,CHOOSE({1,2},'MC_INDUSTRIAL - CD&amp;Rs'!$B26:$B1015&amp;'MC_INDUSTRIAL - CD&amp;Rs'!$C26:$C1015,'MC_INDUSTRIAL - CD&amp;Rs'!I26:I1015),2,0)/VLOOKUP($C$2&amp;$D19,CHOOSE({1,2},'MC_INDUSTRIAL - CD&amp;Rs'!$B26:$B1015&amp;'MC_INDUSTRIAL - CD&amp;Rs'!$C26:$C1015,'MC_INDUSTRIAL - CD&amp;Rs'!I26:I1015),2,0)</f>
        <v>0.36237200614931203</v>
      </c>
      <c r="L19" s="141" cm="1">
        <f t="array" ref="L19">$A$2*'allocate to industries feed US'!L19*VLOOKUP($B$2&amp;$D19,CHOOSE({1,2},'MC_INDUSTRIAL - CD&amp;Rs'!$B26:$B1015&amp;'MC_INDUSTRIAL - CD&amp;Rs'!$C26:$C1015,'MC_INDUSTRIAL - CD&amp;Rs'!J26:J1015),2,0)/VLOOKUP($C$2&amp;$D19,CHOOSE({1,2},'MC_INDUSTRIAL - CD&amp;Rs'!$B26:$B1015&amp;'MC_INDUSTRIAL - CD&amp;Rs'!$C26:$C1015,'MC_INDUSTRIAL - CD&amp;Rs'!J26:J1015),2,0)</f>
        <v>0.35440009818246343</v>
      </c>
      <c r="M19" s="141" cm="1">
        <f t="array" ref="M19">$A$2*'allocate to industries feed US'!M19*VLOOKUP($B$2&amp;$D19,CHOOSE({1,2},'MC_INDUSTRIAL - CD&amp;Rs'!$B26:$B1015&amp;'MC_INDUSTRIAL - CD&amp;Rs'!$C26:$C1015,'MC_INDUSTRIAL - CD&amp;Rs'!K26:K1015),2,0)/VLOOKUP($C$2&amp;$D19,CHOOSE({1,2},'MC_INDUSTRIAL - CD&amp;Rs'!$B26:$B1015&amp;'MC_INDUSTRIAL - CD&amp;Rs'!$C26:$C1015,'MC_INDUSTRIAL - CD&amp;Rs'!K26:K1015),2,0)</f>
        <v>0.35202235504006363</v>
      </c>
      <c r="N19" s="141" cm="1">
        <f t="array" ref="N19">$A$2*'allocate to industries feed US'!N19*VLOOKUP($B$2&amp;$D19,CHOOSE({1,2},'MC_INDUSTRIAL - CD&amp;Rs'!$B26:$B1015&amp;'MC_INDUSTRIAL - CD&amp;Rs'!$C26:$C1015,'MC_INDUSTRIAL - CD&amp;Rs'!L26:L1015),2,0)/VLOOKUP($C$2&amp;$D19,CHOOSE({1,2},'MC_INDUSTRIAL - CD&amp;Rs'!$B26:$B1015&amp;'MC_INDUSTRIAL - CD&amp;Rs'!$C26:$C1015,'MC_INDUSTRIAL - CD&amp;Rs'!L26:L1015),2,0)</f>
        <v>0.35063661735153578</v>
      </c>
      <c r="O19" s="141" cm="1">
        <f t="array" ref="O19">$A$2*'allocate to industries feed US'!O19*VLOOKUP($B$2&amp;$D19,CHOOSE({1,2},'MC_INDUSTRIAL - CD&amp;Rs'!$B26:$B1015&amp;'MC_INDUSTRIAL - CD&amp;Rs'!$C26:$C1015,'MC_INDUSTRIAL - CD&amp;Rs'!M26:M1015),2,0)/VLOOKUP($C$2&amp;$D19,CHOOSE({1,2},'MC_INDUSTRIAL - CD&amp;Rs'!$B26:$B1015&amp;'MC_INDUSTRIAL - CD&amp;Rs'!$C26:$C1015,'MC_INDUSTRIAL - CD&amp;Rs'!M26:M1015),2,0)</f>
        <v>0.35077715531849324</v>
      </c>
    </row>
    <row r="20" spans="2:15">
      <c r="B20" s="123">
        <v>11</v>
      </c>
      <c r="C20" t="s">
        <v>308</v>
      </c>
      <c r="D20" s="138">
        <v>30</v>
      </c>
      <c r="E20">
        <v>31</v>
      </c>
      <c r="F20" s="141" cm="1">
        <f t="array" ref="F20">$A$2*'allocate to industries feed US'!F20*VLOOKUP($B$2&amp;$D20,CHOOSE({1,2},'MC_INDUSTRIAL - CD&amp;Rs'!$B27:$B1016&amp;'MC_INDUSTRIAL - CD&amp;Rs'!$C27:$C1016,'MC_INDUSTRIAL - CD&amp;Rs'!D27:D1016),2,0)/VLOOKUP($C$2&amp;$D20,CHOOSE({1,2},'MC_INDUSTRIAL - CD&amp;Rs'!$B27:$B1016&amp;'MC_INDUSTRIAL - CD&amp;Rs'!$C27:$C1016,'MC_INDUSTRIAL - CD&amp;Rs'!D27:D1016),2,0)</f>
        <v>0</v>
      </c>
      <c r="G20" s="141" cm="1">
        <f t="array" ref="G20">$A$2*'allocate to industries feed US'!G20*VLOOKUP($B$2&amp;$D20,CHOOSE({1,2},'MC_INDUSTRIAL - CD&amp;Rs'!$B27:$B1016&amp;'MC_INDUSTRIAL - CD&amp;Rs'!$C27:$C1016,'MC_INDUSTRIAL - CD&amp;Rs'!E27:E1016),2,0)/VLOOKUP($C$2&amp;$D20,CHOOSE({1,2},'MC_INDUSTRIAL - CD&amp;Rs'!$B27:$B1016&amp;'MC_INDUSTRIAL - CD&amp;Rs'!$C27:$C1016,'MC_INDUSTRIAL - CD&amp;Rs'!E27:E1016),2,0)</f>
        <v>0</v>
      </c>
      <c r="H20" s="141" cm="1">
        <f t="array" ref="H20">$A$2*'allocate to industries feed US'!H20*VLOOKUP($B$2&amp;$D20,CHOOSE({1,2},'MC_INDUSTRIAL - CD&amp;Rs'!$B27:$B1016&amp;'MC_INDUSTRIAL - CD&amp;Rs'!$C27:$C1016,'MC_INDUSTRIAL - CD&amp;Rs'!F27:F1016),2,0)/VLOOKUP($C$2&amp;$D20,CHOOSE({1,2},'MC_INDUSTRIAL - CD&amp;Rs'!$B27:$B1016&amp;'MC_INDUSTRIAL - CD&amp;Rs'!$C27:$C1016,'MC_INDUSTRIAL - CD&amp;Rs'!F27:F1016),2,0)</f>
        <v>0</v>
      </c>
      <c r="I20" s="141" cm="1">
        <f t="array" ref="I20">$A$2*'allocate to industries feed US'!I20*VLOOKUP($B$2&amp;$D20,CHOOSE({1,2},'MC_INDUSTRIAL - CD&amp;Rs'!$B27:$B1016&amp;'MC_INDUSTRIAL - CD&amp;Rs'!$C27:$C1016,'MC_INDUSTRIAL - CD&amp;Rs'!G27:G1016),2,0)/VLOOKUP($C$2&amp;$D20,CHOOSE({1,2},'MC_INDUSTRIAL - CD&amp;Rs'!$B27:$B1016&amp;'MC_INDUSTRIAL - CD&amp;Rs'!$C27:$C1016,'MC_INDUSTRIAL - CD&amp;Rs'!G27:G1016),2,0)</f>
        <v>0</v>
      </c>
      <c r="J20" s="141" cm="1">
        <f t="array" ref="J20">$A$2*'allocate to industries feed US'!J20*VLOOKUP($B$2&amp;$D20,CHOOSE({1,2},'MC_INDUSTRIAL - CD&amp;Rs'!$B27:$B1016&amp;'MC_INDUSTRIAL - CD&amp;Rs'!$C27:$C1016,'MC_INDUSTRIAL - CD&amp;Rs'!H27:H1016),2,0)/VLOOKUP($C$2&amp;$D20,CHOOSE({1,2},'MC_INDUSTRIAL - CD&amp;Rs'!$B27:$B1016&amp;'MC_INDUSTRIAL - CD&amp;Rs'!$C27:$C1016,'MC_INDUSTRIAL - CD&amp;Rs'!H27:H1016),2,0)</f>
        <v>0</v>
      </c>
      <c r="K20" s="141" cm="1">
        <f t="array" ref="K20">$A$2*'allocate to industries feed US'!K20*VLOOKUP($B$2&amp;$D20,CHOOSE({1,2},'MC_INDUSTRIAL - CD&amp;Rs'!$B27:$B1016&amp;'MC_INDUSTRIAL - CD&amp;Rs'!$C27:$C1016,'MC_INDUSTRIAL - CD&amp;Rs'!I27:I1016),2,0)/VLOOKUP($C$2&amp;$D20,CHOOSE({1,2},'MC_INDUSTRIAL - CD&amp;Rs'!$B27:$B1016&amp;'MC_INDUSTRIAL - CD&amp;Rs'!$C27:$C1016,'MC_INDUSTRIAL - CD&amp;Rs'!I27:I1016),2,0)</f>
        <v>0</v>
      </c>
      <c r="L20" s="141" cm="1">
        <f t="array" ref="L20">$A$2*'allocate to industries feed US'!L20*VLOOKUP($B$2&amp;$D20,CHOOSE({1,2},'MC_INDUSTRIAL - CD&amp;Rs'!$B27:$B1016&amp;'MC_INDUSTRIAL - CD&amp;Rs'!$C27:$C1016,'MC_INDUSTRIAL - CD&amp;Rs'!J27:J1016),2,0)/VLOOKUP($C$2&amp;$D20,CHOOSE({1,2},'MC_INDUSTRIAL - CD&amp;Rs'!$B27:$B1016&amp;'MC_INDUSTRIAL - CD&amp;Rs'!$C27:$C1016,'MC_INDUSTRIAL - CD&amp;Rs'!J27:J1016),2,0)</f>
        <v>0</v>
      </c>
      <c r="M20" s="141" cm="1">
        <f t="array" ref="M20">$A$2*'allocate to industries feed US'!M20*VLOOKUP($B$2&amp;$D20,CHOOSE({1,2},'MC_INDUSTRIAL - CD&amp;Rs'!$B27:$B1016&amp;'MC_INDUSTRIAL - CD&amp;Rs'!$C27:$C1016,'MC_INDUSTRIAL - CD&amp;Rs'!K27:K1016),2,0)/VLOOKUP($C$2&amp;$D20,CHOOSE({1,2},'MC_INDUSTRIAL - CD&amp;Rs'!$B27:$B1016&amp;'MC_INDUSTRIAL - CD&amp;Rs'!$C27:$C1016,'MC_INDUSTRIAL - CD&amp;Rs'!K27:K1016),2,0)</f>
        <v>0</v>
      </c>
      <c r="N20" s="141" cm="1">
        <f t="array" ref="N20">$A$2*'allocate to industries feed US'!N20*VLOOKUP($B$2&amp;$D20,CHOOSE({1,2},'MC_INDUSTRIAL - CD&amp;Rs'!$B27:$B1016&amp;'MC_INDUSTRIAL - CD&amp;Rs'!$C27:$C1016,'MC_INDUSTRIAL - CD&amp;Rs'!L27:L1016),2,0)/VLOOKUP($C$2&amp;$D20,CHOOSE({1,2},'MC_INDUSTRIAL - CD&amp;Rs'!$B27:$B1016&amp;'MC_INDUSTRIAL - CD&amp;Rs'!$C27:$C1016,'MC_INDUSTRIAL - CD&amp;Rs'!L27:L1016),2,0)</f>
        <v>0</v>
      </c>
      <c r="O20" s="141" cm="1">
        <f t="array" ref="O20">$A$2*'allocate to industries feed US'!O20*VLOOKUP($B$2&amp;$D20,CHOOSE({1,2},'MC_INDUSTRIAL - CD&amp;Rs'!$B27:$B1016&amp;'MC_INDUSTRIAL - CD&amp;Rs'!$C27:$C1016,'MC_INDUSTRIAL - CD&amp;Rs'!M27:M1016),2,0)/VLOOKUP($C$2&amp;$D20,CHOOSE({1,2},'MC_INDUSTRIAL - CD&amp;Rs'!$B27:$B1016&amp;'MC_INDUSTRIAL - CD&amp;Rs'!$C27:$C1016,'MC_INDUSTRIAL - CD&amp;Rs'!M27:M1016),2,0)</f>
        <v>0</v>
      </c>
    </row>
    <row r="21" spans="2:15">
      <c r="B21" s="123">
        <v>12</v>
      </c>
      <c r="C21" t="s">
        <v>309</v>
      </c>
      <c r="D21" s="138">
        <v>33</v>
      </c>
      <c r="F21" s="141" cm="1">
        <f t="array" ref="F21">$A$2*'allocate to industries feed US'!F21*VLOOKUP($B$2&amp;$D21,CHOOSE({1,2},'MC_INDUSTRIAL - CD&amp;Rs'!$B28:$B1017&amp;'MC_INDUSTRIAL - CD&amp;Rs'!$C28:$C1017,'MC_INDUSTRIAL - CD&amp;Rs'!D28:D1017),2,0)/VLOOKUP($C$2&amp;$D21,CHOOSE({1,2},'MC_INDUSTRIAL - CD&amp;Rs'!$B28:$B1017&amp;'MC_INDUSTRIAL - CD&amp;Rs'!$C28:$C1017,'MC_INDUSTRIAL - CD&amp;Rs'!D28:D1017),2,0)</f>
        <v>0</v>
      </c>
      <c r="G21" s="141" cm="1">
        <f t="array" ref="G21">$A$2*'allocate to industries feed US'!G21*VLOOKUP($B$2&amp;$D21,CHOOSE({1,2},'MC_INDUSTRIAL - CD&amp;Rs'!$B28:$B1017&amp;'MC_INDUSTRIAL - CD&amp;Rs'!$C28:$C1017,'MC_INDUSTRIAL - CD&amp;Rs'!E28:E1017),2,0)/VLOOKUP($C$2&amp;$D21,CHOOSE({1,2},'MC_INDUSTRIAL - CD&amp;Rs'!$B28:$B1017&amp;'MC_INDUSTRIAL - CD&amp;Rs'!$C28:$C1017,'MC_INDUSTRIAL - CD&amp;Rs'!E28:E1017),2,0)</f>
        <v>0</v>
      </c>
      <c r="H21" s="141" cm="1">
        <f t="array" ref="H21">$A$2*'allocate to industries feed US'!H21*VLOOKUP($B$2&amp;$D21,CHOOSE({1,2},'MC_INDUSTRIAL - CD&amp;Rs'!$B28:$B1017&amp;'MC_INDUSTRIAL - CD&amp;Rs'!$C28:$C1017,'MC_INDUSTRIAL - CD&amp;Rs'!F28:F1017),2,0)/VLOOKUP($C$2&amp;$D21,CHOOSE({1,2},'MC_INDUSTRIAL - CD&amp;Rs'!$B28:$B1017&amp;'MC_INDUSTRIAL - CD&amp;Rs'!$C28:$C1017,'MC_INDUSTRIAL - CD&amp;Rs'!F28:F1017),2,0)</f>
        <v>0</v>
      </c>
      <c r="I21" s="141" cm="1">
        <f t="array" ref="I21">$A$2*'allocate to industries feed US'!I21*VLOOKUP($B$2&amp;$D21,CHOOSE({1,2},'MC_INDUSTRIAL - CD&amp;Rs'!$B28:$B1017&amp;'MC_INDUSTRIAL - CD&amp;Rs'!$C28:$C1017,'MC_INDUSTRIAL - CD&amp;Rs'!G28:G1017),2,0)/VLOOKUP($C$2&amp;$D21,CHOOSE({1,2},'MC_INDUSTRIAL - CD&amp;Rs'!$B28:$B1017&amp;'MC_INDUSTRIAL - CD&amp;Rs'!$C28:$C1017,'MC_INDUSTRIAL - CD&amp;Rs'!G28:G1017),2,0)</f>
        <v>0</v>
      </c>
      <c r="J21" s="141" cm="1">
        <f t="array" ref="J21">$A$2*'allocate to industries feed US'!J21*VLOOKUP($B$2&amp;$D21,CHOOSE({1,2},'MC_INDUSTRIAL - CD&amp;Rs'!$B28:$B1017&amp;'MC_INDUSTRIAL - CD&amp;Rs'!$C28:$C1017,'MC_INDUSTRIAL - CD&amp;Rs'!H28:H1017),2,0)/VLOOKUP($C$2&amp;$D21,CHOOSE({1,2},'MC_INDUSTRIAL - CD&amp;Rs'!$B28:$B1017&amp;'MC_INDUSTRIAL - CD&amp;Rs'!$C28:$C1017,'MC_INDUSTRIAL - CD&amp;Rs'!H28:H1017),2,0)</f>
        <v>0</v>
      </c>
      <c r="K21" s="141" cm="1">
        <f t="array" ref="K21">$A$2*'allocate to industries feed US'!K21*VLOOKUP($B$2&amp;$D21,CHOOSE({1,2},'MC_INDUSTRIAL - CD&amp;Rs'!$B28:$B1017&amp;'MC_INDUSTRIAL - CD&amp;Rs'!$C28:$C1017,'MC_INDUSTRIAL - CD&amp;Rs'!I28:I1017),2,0)/VLOOKUP($C$2&amp;$D21,CHOOSE({1,2},'MC_INDUSTRIAL - CD&amp;Rs'!$B28:$B1017&amp;'MC_INDUSTRIAL - CD&amp;Rs'!$C28:$C1017,'MC_INDUSTRIAL - CD&amp;Rs'!I28:I1017),2,0)</f>
        <v>0</v>
      </c>
      <c r="L21" s="141" cm="1">
        <f t="array" ref="L21">$A$2*'allocate to industries feed US'!L21*VLOOKUP($B$2&amp;$D21,CHOOSE({1,2},'MC_INDUSTRIAL - CD&amp;Rs'!$B28:$B1017&amp;'MC_INDUSTRIAL - CD&amp;Rs'!$C28:$C1017,'MC_INDUSTRIAL - CD&amp;Rs'!J28:J1017),2,0)/VLOOKUP($C$2&amp;$D21,CHOOSE({1,2},'MC_INDUSTRIAL - CD&amp;Rs'!$B28:$B1017&amp;'MC_INDUSTRIAL - CD&amp;Rs'!$C28:$C1017,'MC_INDUSTRIAL - CD&amp;Rs'!J28:J1017),2,0)</f>
        <v>0</v>
      </c>
      <c r="M21" s="141" cm="1">
        <f t="array" ref="M21">$A$2*'allocate to industries feed US'!M21*VLOOKUP($B$2&amp;$D21,CHOOSE({1,2},'MC_INDUSTRIAL - CD&amp;Rs'!$B28:$B1017&amp;'MC_INDUSTRIAL - CD&amp;Rs'!$C28:$C1017,'MC_INDUSTRIAL - CD&amp;Rs'!K28:K1017),2,0)/VLOOKUP($C$2&amp;$D21,CHOOSE({1,2},'MC_INDUSTRIAL - CD&amp;Rs'!$B28:$B1017&amp;'MC_INDUSTRIAL - CD&amp;Rs'!$C28:$C1017,'MC_INDUSTRIAL - CD&amp;Rs'!K28:K1017),2,0)</f>
        <v>0</v>
      </c>
      <c r="N21" s="141" cm="1">
        <f t="array" ref="N21">$A$2*'allocate to industries feed US'!N21*VLOOKUP($B$2&amp;$D21,CHOOSE({1,2},'MC_INDUSTRIAL - CD&amp;Rs'!$B28:$B1017&amp;'MC_INDUSTRIAL - CD&amp;Rs'!$C28:$C1017,'MC_INDUSTRIAL - CD&amp;Rs'!L28:L1017),2,0)/VLOOKUP($C$2&amp;$D21,CHOOSE({1,2},'MC_INDUSTRIAL - CD&amp;Rs'!$B28:$B1017&amp;'MC_INDUSTRIAL - CD&amp;Rs'!$C28:$C1017,'MC_INDUSTRIAL - CD&amp;Rs'!L28:L1017),2,0)</f>
        <v>0</v>
      </c>
      <c r="O21" s="141" cm="1">
        <f t="array" ref="O21">$A$2*'allocate to industries feed US'!O21*VLOOKUP($B$2&amp;$D21,CHOOSE({1,2},'MC_INDUSTRIAL - CD&amp;Rs'!$B28:$B1017&amp;'MC_INDUSTRIAL - CD&amp;Rs'!$C28:$C1017,'MC_INDUSTRIAL - CD&amp;Rs'!M28:M1017),2,0)/VLOOKUP($C$2&amp;$D21,CHOOSE({1,2},'MC_INDUSTRIAL - CD&amp;Rs'!$B28:$B1017&amp;'MC_INDUSTRIAL - CD&amp;Rs'!$C28:$C1017,'MC_INDUSTRIAL - CD&amp;Rs'!M28:M1017),2,0)</f>
        <v>0</v>
      </c>
    </row>
    <row r="22" spans="2:15">
      <c r="B22" s="123">
        <v>13</v>
      </c>
      <c r="C22" t="s">
        <v>310</v>
      </c>
      <c r="D22" s="138">
        <v>34</v>
      </c>
      <c r="F22" s="141" cm="1">
        <f t="array" ref="F22">$A$2*'allocate to industries feed US'!F22*VLOOKUP($B$2&amp;$D22,CHOOSE({1,2},'MC_INDUSTRIAL - CD&amp;Rs'!$B29:$B1018&amp;'MC_INDUSTRIAL - CD&amp;Rs'!$C29:$C1018,'MC_INDUSTRIAL - CD&amp;Rs'!D29:D1018),2,0)/VLOOKUP($C$2&amp;$D22,CHOOSE({1,2},'MC_INDUSTRIAL - CD&amp;Rs'!$B29:$B1018&amp;'MC_INDUSTRIAL - CD&amp;Rs'!$C29:$C1018,'MC_INDUSTRIAL - CD&amp;Rs'!D29:D1018),2,0)</f>
        <v>0</v>
      </c>
      <c r="G22" s="141" cm="1">
        <f t="array" ref="G22">$A$2*'allocate to industries feed US'!G22*VLOOKUP($B$2&amp;$D22,CHOOSE({1,2},'MC_INDUSTRIAL - CD&amp;Rs'!$B29:$B1018&amp;'MC_INDUSTRIAL - CD&amp;Rs'!$C29:$C1018,'MC_INDUSTRIAL - CD&amp;Rs'!E29:E1018),2,0)/VLOOKUP($C$2&amp;$D22,CHOOSE({1,2},'MC_INDUSTRIAL - CD&amp;Rs'!$B29:$B1018&amp;'MC_INDUSTRIAL - CD&amp;Rs'!$C29:$C1018,'MC_INDUSTRIAL - CD&amp;Rs'!E29:E1018),2,0)</f>
        <v>0</v>
      </c>
      <c r="H22" s="141" cm="1">
        <f t="array" ref="H22">$A$2*'allocate to industries feed US'!H22*VLOOKUP($B$2&amp;$D22,CHOOSE({1,2},'MC_INDUSTRIAL - CD&amp;Rs'!$B29:$B1018&amp;'MC_INDUSTRIAL - CD&amp;Rs'!$C29:$C1018,'MC_INDUSTRIAL - CD&amp;Rs'!F29:F1018),2,0)/VLOOKUP($C$2&amp;$D22,CHOOSE({1,2},'MC_INDUSTRIAL - CD&amp;Rs'!$B29:$B1018&amp;'MC_INDUSTRIAL - CD&amp;Rs'!$C29:$C1018,'MC_INDUSTRIAL - CD&amp;Rs'!F29:F1018),2,0)</f>
        <v>0</v>
      </c>
      <c r="I22" s="141" cm="1">
        <f t="array" ref="I22">$A$2*'allocate to industries feed US'!I22*VLOOKUP($B$2&amp;$D22,CHOOSE({1,2},'MC_INDUSTRIAL - CD&amp;Rs'!$B29:$B1018&amp;'MC_INDUSTRIAL - CD&amp;Rs'!$C29:$C1018,'MC_INDUSTRIAL - CD&amp;Rs'!G29:G1018),2,0)/VLOOKUP($C$2&amp;$D22,CHOOSE({1,2},'MC_INDUSTRIAL - CD&amp;Rs'!$B29:$B1018&amp;'MC_INDUSTRIAL - CD&amp;Rs'!$C29:$C1018,'MC_INDUSTRIAL - CD&amp;Rs'!G29:G1018),2,0)</f>
        <v>0</v>
      </c>
      <c r="J22" s="141" cm="1">
        <f t="array" ref="J22">$A$2*'allocate to industries feed US'!J22*VLOOKUP($B$2&amp;$D22,CHOOSE({1,2},'MC_INDUSTRIAL - CD&amp;Rs'!$B29:$B1018&amp;'MC_INDUSTRIAL - CD&amp;Rs'!$C29:$C1018,'MC_INDUSTRIAL - CD&amp;Rs'!H29:H1018),2,0)/VLOOKUP($C$2&amp;$D22,CHOOSE({1,2},'MC_INDUSTRIAL - CD&amp;Rs'!$B29:$B1018&amp;'MC_INDUSTRIAL - CD&amp;Rs'!$C29:$C1018,'MC_INDUSTRIAL - CD&amp;Rs'!H29:H1018),2,0)</f>
        <v>0</v>
      </c>
      <c r="K22" s="141" cm="1">
        <f t="array" ref="K22">$A$2*'allocate to industries feed US'!K22*VLOOKUP($B$2&amp;$D22,CHOOSE({1,2},'MC_INDUSTRIAL - CD&amp;Rs'!$B29:$B1018&amp;'MC_INDUSTRIAL - CD&amp;Rs'!$C29:$C1018,'MC_INDUSTRIAL - CD&amp;Rs'!I29:I1018),2,0)/VLOOKUP($C$2&amp;$D22,CHOOSE({1,2},'MC_INDUSTRIAL - CD&amp;Rs'!$B29:$B1018&amp;'MC_INDUSTRIAL - CD&amp;Rs'!$C29:$C1018,'MC_INDUSTRIAL - CD&amp;Rs'!I29:I1018),2,0)</f>
        <v>0</v>
      </c>
      <c r="L22" s="141" cm="1">
        <f t="array" ref="L22">$A$2*'allocate to industries feed US'!L22*VLOOKUP($B$2&amp;$D22,CHOOSE({1,2},'MC_INDUSTRIAL - CD&amp;Rs'!$B29:$B1018&amp;'MC_INDUSTRIAL - CD&amp;Rs'!$C29:$C1018,'MC_INDUSTRIAL - CD&amp;Rs'!J29:J1018),2,0)/VLOOKUP($C$2&amp;$D22,CHOOSE({1,2},'MC_INDUSTRIAL - CD&amp;Rs'!$B29:$B1018&amp;'MC_INDUSTRIAL - CD&amp;Rs'!$C29:$C1018,'MC_INDUSTRIAL - CD&amp;Rs'!J29:J1018),2,0)</f>
        <v>0</v>
      </c>
      <c r="M22" s="141" cm="1">
        <f t="array" ref="M22">$A$2*'allocate to industries feed US'!M22*VLOOKUP($B$2&amp;$D22,CHOOSE({1,2},'MC_INDUSTRIAL - CD&amp;Rs'!$B29:$B1018&amp;'MC_INDUSTRIAL - CD&amp;Rs'!$C29:$C1018,'MC_INDUSTRIAL - CD&amp;Rs'!K29:K1018),2,0)/VLOOKUP($C$2&amp;$D22,CHOOSE({1,2},'MC_INDUSTRIAL - CD&amp;Rs'!$B29:$B1018&amp;'MC_INDUSTRIAL - CD&amp;Rs'!$C29:$C1018,'MC_INDUSTRIAL - CD&amp;Rs'!K29:K1018),2,0)</f>
        <v>0</v>
      </c>
      <c r="N22" s="141" cm="1">
        <f t="array" ref="N22">$A$2*'allocate to industries feed US'!N22*VLOOKUP($B$2&amp;$D22,CHOOSE({1,2},'MC_INDUSTRIAL - CD&amp;Rs'!$B29:$B1018&amp;'MC_INDUSTRIAL - CD&amp;Rs'!$C29:$C1018,'MC_INDUSTRIAL - CD&amp;Rs'!L29:L1018),2,0)/VLOOKUP($C$2&amp;$D22,CHOOSE({1,2},'MC_INDUSTRIAL - CD&amp;Rs'!$B29:$B1018&amp;'MC_INDUSTRIAL - CD&amp;Rs'!$C29:$C1018,'MC_INDUSTRIAL - CD&amp;Rs'!L29:L1018),2,0)</f>
        <v>0</v>
      </c>
      <c r="O22" s="141" cm="1">
        <f t="array" ref="O22">$A$2*'allocate to industries feed US'!O22*VLOOKUP($B$2&amp;$D22,CHOOSE({1,2},'MC_INDUSTRIAL - CD&amp;Rs'!$B29:$B1018&amp;'MC_INDUSTRIAL - CD&amp;Rs'!$C29:$C1018,'MC_INDUSTRIAL - CD&amp;Rs'!M29:M1018),2,0)/VLOOKUP($C$2&amp;$D22,CHOOSE({1,2},'MC_INDUSTRIAL - CD&amp;Rs'!$B29:$B1018&amp;'MC_INDUSTRIAL - CD&amp;Rs'!$C29:$C1018,'MC_INDUSTRIAL - CD&amp;Rs'!M29:M1018),2,0)</f>
        <v>0</v>
      </c>
    </row>
    <row r="23" spans="2:15">
      <c r="B23" s="123">
        <v>14</v>
      </c>
      <c r="C23" t="s">
        <v>311</v>
      </c>
      <c r="D23" s="138">
        <v>36</v>
      </c>
      <c r="F23" s="141" cm="1">
        <f t="array" ref="F23">$A$2*'allocate to industries feed US'!F23*VLOOKUP($B$2&amp;$D23,CHOOSE({1,2},'MC_INDUSTRIAL - CD&amp;Rs'!$B30:$B1019&amp;'MC_INDUSTRIAL - CD&amp;Rs'!$C30:$C1019,'MC_INDUSTRIAL - CD&amp;Rs'!D30:D1019),2,0)/VLOOKUP($C$2&amp;$D23,CHOOSE({1,2},'MC_INDUSTRIAL - CD&amp;Rs'!$B30:$B1019&amp;'MC_INDUSTRIAL - CD&amp;Rs'!$C30:$C1019,'MC_INDUSTRIAL - CD&amp;Rs'!D30:D1019),2,0)</f>
        <v>0</v>
      </c>
      <c r="G23" s="141" cm="1">
        <f t="array" ref="G23">$A$2*'allocate to industries feed US'!G23*VLOOKUP($B$2&amp;$D23,CHOOSE({1,2},'MC_INDUSTRIAL - CD&amp;Rs'!$B30:$B1019&amp;'MC_INDUSTRIAL - CD&amp;Rs'!$C30:$C1019,'MC_INDUSTRIAL - CD&amp;Rs'!E30:E1019),2,0)/VLOOKUP($C$2&amp;$D23,CHOOSE({1,2},'MC_INDUSTRIAL - CD&amp;Rs'!$B30:$B1019&amp;'MC_INDUSTRIAL - CD&amp;Rs'!$C30:$C1019,'MC_INDUSTRIAL - CD&amp;Rs'!E30:E1019),2,0)</f>
        <v>0</v>
      </c>
      <c r="H23" s="141" cm="1">
        <f t="array" ref="H23">$A$2*'allocate to industries feed US'!H23*VLOOKUP($B$2&amp;$D23,CHOOSE({1,2},'MC_INDUSTRIAL - CD&amp;Rs'!$B30:$B1019&amp;'MC_INDUSTRIAL - CD&amp;Rs'!$C30:$C1019,'MC_INDUSTRIAL - CD&amp;Rs'!F30:F1019),2,0)/VLOOKUP($C$2&amp;$D23,CHOOSE({1,2},'MC_INDUSTRIAL - CD&amp;Rs'!$B30:$B1019&amp;'MC_INDUSTRIAL - CD&amp;Rs'!$C30:$C1019,'MC_INDUSTRIAL - CD&amp;Rs'!F30:F1019),2,0)</f>
        <v>0</v>
      </c>
      <c r="I23" s="141" cm="1">
        <f t="array" ref="I23">$A$2*'allocate to industries feed US'!I23*VLOOKUP($B$2&amp;$D23,CHOOSE({1,2},'MC_INDUSTRIAL - CD&amp;Rs'!$B30:$B1019&amp;'MC_INDUSTRIAL - CD&amp;Rs'!$C30:$C1019,'MC_INDUSTRIAL - CD&amp;Rs'!G30:G1019),2,0)/VLOOKUP($C$2&amp;$D23,CHOOSE({1,2},'MC_INDUSTRIAL - CD&amp;Rs'!$B30:$B1019&amp;'MC_INDUSTRIAL - CD&amp;Rs'!$C30:$C1019,'MC_INDUSTRIAL - CD&amp;Rs'!G30:G1019),2,0)</f>
        <v>0</v>
      </c>
      <c r="J23" s="141" cm="1">
        <f t="array" ref="J23">$A$2*'allocate to industries feed US'!J23*VLOOKUP($B$2&amp;$D23,CHOOSE({1,2},'MC_INDUSTRIAL - CD&amp;Rs'!$B30:$B1019&amp;'MC_INDUSTRIAL - CD&amp;Rs'!$C30:$C1019,'MC_INDUSTRIAL - CD&amp;Rs'!H30:H1019),2,0)/VLOOKUP($C$2&amp;$D23,CHOOSE({1,2},'MC_INDUSTRIAL - CD&amp;Rs'!$B30:$B1019&amp;'MC_INDUSTRIAL - CD&amp;Rs'!$C30:$C1019,'MC_INDUSTRIAL - CD&amp;Rs'!H30:H1019),2,0)</f>
        <v>0</v>
      </c>
      <c r="K23" s="141" cm="1">
        <f t="array" ref="K23">$A$2*'allocate to industries feed US'!K23*VLOOKUP($B$2&amp;$D23,CHOOSE({1,2},'MC_INDUSTRIAL - CD&amp;Rs'!$B30:$B1019&amp;'MC_INDUSTRIAL - CD&amp;Rs'!$C30:$C1019,'MC_INDUSTRIAL - CD&amp;Rs'!I30:I1019),2,0)/VLOOKUP($C$2&amp;$D23,CHOOSE({1,2},'MC_INDUSTRIAL - CD&amp;Rs'!$B30:$B1019&amp;'MC_INDUSTRIAL - CD&amp;Rs'!$C30:$C1019,'MC_INDUSTRIAL - CD&amp;Rs'!I30:I1019),2,0)</f>
        <v>0</v>
      </c>
      <c r="L23" s="141" cm="1">
        <f t="array" ref="L23">$A$2*'allocate to industries feed US'!L23*VLOOKUP($B$2&amp;$D23,CHOOSE({1,2},'MC_INDUSTRIAL - CD&amp;Rs'!$B30:$B1019&amp;'MC_INDUSTRIAL - CD&amp;Rs'!$C30:$C1019,'MC_INDUSTRIAL - CD&amp;Rs'!J30:J1019),2,0)/VLOOKUP($C$2&amp;$D23,CHOOSE({1,2},'MC_INDUSTRIAL - CD&amp;Rs'!$B30:$B1019&amp;'MC_INDUSTRIAL - CD&amp;Rs'!$C30:$C1019,'MC_INDUSTRIAL - CD&amp;Rs'!J30:J1019),2,0)</f>
        <v>0</v>
      </c>
      <c r="M23" s="141" cm="1">
        <f t="array" ref="M23">$A$2*'allocate to industries feed US'!M23*VLOOKUP($B$2&amp;$D23,CHOOSE({1,2},'MC_INDUSTRIAL - CD&amp;Rs'!$B30:$B1019&amp;'MC_INDUSTRIAL - CD&amp;Rs'!$C30:$C1019,'MC_INDUSTRIAL - CD&amp;Rs'!K30:K1019),2,0)/VLOOKUP($C$2&amp;$D23,CHOOSE({1,2},'MC_INDUSTRIAL - CD&amp;Rs'!$B30:$B1019&amp;'MC_INDUSTRIAL - CD&amp;Rs'!$C30:$C1019,'MC_INDUSTRIAL - CD&amp;Rs'!K30:K1019),2,0)</f>
        <v>0</v>
      </c>
      <c r="N23" s="141" cm="1">
        <f t="array" ref="N23">$A$2*'allocate to industries feed US'!N23*VLOOKUP($B$2&amp;$D23,CHOOSE({1,2},'MC_INDUSTRIAL - CD&amp;Rs'!$B30:$B1019&amp;'MC_INDUSTRIAL - CD&amp;Rs'!$C30:$C1019,'MC_INDUSTRIAL - CD&amp;Rs'!L30:L1019),2,0)/VLOOKUP($C$2&amp;$D23,CHOOSE({1,2},'MC_INDUSTRIAL - CD&amp;Rs'!$B30:$B1019&amp;'MC_INDUSTRIAL - CD&amp;Rs'!$C30:$C1019,'MC_INDUSTRIAL - CD&amp;Rs'!L30:L1019),2,0)</f>
        <v>0</v>
      </c>
      <c r="O23" s="141" cm="1">
        <f t="array" ref="O23">$A$2*'allocate to industries feed US'!O23*VLOOKUP($B$2&amp;$D23,CHOOSE({1,2},'MC_INDUSTRIAL - CD&amp;Rs'!$B30:$B1019&amp;'MC_INDUSTRIAL - CD&amp;Rs'!$C30:$C1019,'MC_INDUSTRIAL - CD&amp;Rs'!M30:M1019),2,0)/VLOOKUP($C$2&amp;$D23,CHOOSE({1,2},'MC_INDUSTRIAL - CD&amp;Rs'!$B30:$B1019&amp;'MC_INDUSTRIAL - CD&amp;Rs'!$C30:$C1019,'MC_INDUSTRIAL - CD&amp;Rs'!M30:M1019),2,0)</f>
        <v>0</v>
      </c>
    </row>
    <row r="24" spans="2:15">
      <c r="B24" s="123">
        <v>15</v>
      </c>
      <c r="C24" t="s">
        <v>312</v>
      </c>
      <c r="D24" s="138">
        <v>37</v>
      </c>
      <c r="F24" s="141" cm="1">
        <f t="array" ref="F24">$A$2*'allocate to industries feed US'!F24*VLOOKUP($B$2&amp;$D24,CHOOSE({1,2},'MC_INDUSTRIAL - CD&amp;Rs'!$B31:$B1020&amp;'MC_INDUSTRIAL - CD&amp;Rs'!$C31:$C1020,'MC_INDUSTRIAL - CD&amp;Rs'!D31:D1020),2,0)/VLOOKUP($C$2&amp;$D24,CHOOSE({1,2},'MC_INDUSTRIAL - CD&amp;Rs'!$B31:$B1020&amp;'MC_INDUSTRIAL - CD&amp;Rs'!$C31:$C1020,'MC_INDUSTRIAL - CD&amp;Rs'!D31:D1020),2,0)</f>
        <v>0.51236970270944249</v>
      </c>
      <c r="G24" s="141" cm="1">
        <f t="array" ref="G24">$A$2*'allocate to industries feed US'!G24*VLOOKUP($B$2&amp;$D24,CHOOSE({1,2},'MC_INDUSTRIAL - CD&amp;Rs'!$B31:$B1020&amp;'MC_INDUSTRIAL - CD&amp;Rs'!$C31:$C1020,'MC_INDUSTRIAL - CD&amp;Rs'!E31:E1020),2,0)/VLOOKUP($C$2&amp;$D24,CHOOSE({1,2},'MC_INDUSTRIAL - CD&amp;Rs'!$B31:$B1020&amp;'MC_INDUSTRIAL - CD&amp;Rs'!$C31:$C1020,'MC_INDUSTRIAL - CD&amp;Rs'!E31:E1020),2,0)</f>
        <v>0.49774885136242009</v>
      </c>
      <c r="H24" s="141" cm="1">
        <f t="array" ref="H24">$A$2*'allocate to industries feed US'!H24*VLOOKUP($B$2&amp;$D24,CHOOSE({1,2},'MC_INDUSTRIAL - CD&amp;Rs'!$B31:$B1020&amp;'MC_INDUSTRIAL - CD&amp;Rs'!$C31:$C1020,'MC_INDUSTRIAL - CD&amp;Rs'!F31:F1020),2,0)/VLOOKUP($C$2&amp;$D24,CHOOSE({1,2},'MC_INDUSTRIAL - CD&amp;Rs'!$B31:$B1020&amp;'MC_INDUSTRIAL - CD&amp;Rs'!$C31:$C1020,'MC_INDUSTRIAL - CD&amp;Rs'!F31:F1020),2,0)</f>
        <v>0.43337936812162864</v>
      </c>
      <c r="I24" s="141" cm="1">
        <f t="array" ref="I24">$A$2*'allocate to industries feed US'!I24*VLOOKUP($B$2&amp;$D24,CHOOSE({1,2},'MC_INDUSTRIAL - CD&amp;Rs'!$B31:$B1020&amp;'MC_INDUSTRIAL - CD&amp;Rs'!$C31:$C1020,'MC_INDUSTRIAL - CD&amp;Rs'!G31:G1020),2,0)/VLOOKUP($C$2&amp;$D24,CHOOSE({1,2},'MC_INDUSTRIAL - CD&amp;Rs'!$B31:$B1020&amp;'MC_INDUSTRIAL - CD&amp;Rs'!$C31:$C1020,'MC_INDUSTRIAL - CD&amp;Rs'!G31:G1020),2,0)</f>
        <v>0.46934540379656381</v>
      </c>
      <c r="J24" s="141" cm="1">
        <f t="array" ref="J24">$A$2*'allocate to industries feed US'!J24*VLOOKUP($B$2&amp;$D24,CHOOSE({1,2},'MC_INDUSTRIAL - CD&amp;Rs'!$B31:$B1020&amp;'MC_INDUSTRIAL - CD&amp;Rs'!$C31:$C1020,'MC_INDUSTRIAL - CD&amp;Rs'!H31:H1020),2,0)/VLOOKUP($C$2&amp;$D24,CHOOSE({1,2},'MC_INDUSTRIAL - CD&amp;Rs'!$B31:$B1020&amp;'MC_INDUSTRIAL - CD&amp;Rs'!$C31:$C1020,'MC_INDUSTRIAL - CD&amp;Rs'!H31:H1020),2,0)</f>
        <v>0.46943980694983528</v>
      </c>
      <c r="K24" s="141" cm="1">
        <f t="array" ref="K24">$A$2*'allocate to industries feed US'!K24*VLOOKUP($B$2&amp;$D24,CHOOSE({1,2},'MC_INDUSTRIAL - CD&amp;Rs'!$B31:$B1020&amp;'MC_INDUSTRIAL - CD&amp;Rs'!$C31:$C1020,'MC_INDUSTRIAL - CD&amp;Rs'!I31:I1020),2,0)/VLOOKUP($C$2&amp;$D24,CHOOSE({1,2},'MC_INDUSTRIAL - CD&amp;Rs'!$B31:$B1020&amp;'MC_INDUSTRIAL - CD&amp;Rs'!$C31:$C1020,'MC_INDUSTRIAL - CD&amp;Rs'!I31:I1020),2,0)</f>
        <v>0.4638366942318688</v>
      </c>
      <c r="L24" s="141" cm="1">
        <f t="array" ref="L24">$A$2*'allocate to industries feed US'!L24*VLOOKUP($B$2&amp;$D24,CHOOSE({1,2},'MC_INDUSTRIAL - CD&amp;Rs'!$B31:$B1020&amp;'MC_INDUSTRIAL - CD&amp;Rs'!$C31:$C1020,'MC_INDUSTRIAL - CD&amp;Rs'!J31:J1020),2,0)/VLOOKUP($C$2&amp;$D24,CHOOSE({1,2},'MC_INDUSTRIAL - CD&amp;Rs'!$B31:$B1020&amp;'MC_INDUSTRIAL - CD&amp;Rs'!$C31:$C1020,'MC_INDUSTRIAL - CD&amp;Rs'!J31:J1020),2,0)</f>
        <v>0.45944374786406028</v>
      </c>
      <c r="M24" s="141" cm="1">
        <f t="array" ref="M24">$A$2*'allocate to industries feed US'!M24*VLOOKUP($B$2&amp;$D24,CHOOSE({1,2},'MC_INDUSTRIAL - CD&amp;Rs'!$B31:$B1020&amp;'MC_INDUSTRIAL - CD&amp;Rs'!$C31:$C1020,'MC_INDUSTRIAL - CD&amp;Rs'!K31:K1020),2,0)/VLOOKUP($C$2&amp;$D24,CHOOSE({1,2},'MC_INDUSTRIAL - CD&amp;Rs'!$B31:$B1020&amp;'MC_INDUSTRIAL - CD&amp;Rs'!$C31:$C1020,'MC_INDUSTRIAL - CD&amp;Rs'!K31:K1020),2,0)</f>
        <v>0.46660658992770254</v>
      </c>
      <c r="N24" s="141" cm="1">
        <f t="array" ref="N24">$A$2*'allocate to industries feed US'!N24*VLOOKUP($B$2&amp;$D24,CHOOSE({1,2},'MC_INDUSTRIAL - CD&amp;Rs'!$B31:$B1020&amp;'MC_INDUSTRIAL - CD&amp;Rs'!$C31:$C1020,'MC_INDUSTRIAL - CD&amp;Rs'!L31:L1020),2,0)/VLOOKUP($C$2&amp;$D24,CHOOSE({1,2},'MC_INDUSTRIAL - CD&amp;Rs'!$B31:$B1020&amp;'MC_INDUSTRIAL - CD&amp;Rs'!$C31:$C1020,'MC_INDUSTRIAL - CD&amp;Rs'!L31:L1020),2,0)</f>
        <v>0.4759696043711108</v>
      </c>
      <c r="O24" s="141" cm="1">
        <f t="array" ref="O24">$A$2*'allocate to industries feed US'!O24*VLOOKUP($B$2&amp;$D24,CHOOSE({1,2},'MC_INDUSTRIAL - CD&amp;Rs'!$B31:$B1020&amp;'MC_INDUSTRIAL - CD&amp;Rs'!$C31:$C1020,'MC_INDUSTRIAL - CD&amp;Rs'!M31:M1020),2,0)/VLOOKUP($C$2&amp;$D24,CHOOSE({1,2},'MC_INDUSTRIAL - CD&amp;Rs'!$B31:$B1020&amp;'MC_INDUSTRIAL - CD&amp;Rs'!$C31:$C1020,'MC_INDUSTRIAL - CD&amp;Rs'!M31:M1020),2,0)</f>
        <v>0.48444145117044857</v>
      </c>
    </row>
    <row r="25" spans="2:15">
      <c r="B25" s="123">
        <v>16</v>
      </c>
      <c r="C25" t="s">
        <v>313</v>
      </c>
      <c r="D25" s="138">
        <v>38</v>
      </c>
      <c r="F25" s="141" cm="1">
        <f t="array" ref="F25">$A$2*'allocate to industries feed US'!F25*VLOOKUP($B$2&amp;$D25,CHOOSE({1,2},'MC_INDUSTRIAL - CD&amp;Rs'!$B32:$B1021&amp;'MC_INDUSTRIAL - CD&amp;Rs'!$C32:$C1021,'MC_INDUSTRIAL - CD&amp;Rs'!D32:D1021),2,0)/VLOOKUP($C$2&amp;$D25,CHOOSE({1,2},'MC_INDUSTRIAL - CD&amp;Rs'!$B32:$B1021&amp;'MC_INDUSTRIAL - CD&amp;Rs'!$C32:$C1021,'MC_INDUSTRIAL - CD&amp;Rs'!D32:D1021),2,0)</f>
        <v>0</v>
      </c>
      <c r="G25" s="141" cm="1">
        <f t="array" ref="G25">$A$2*'allocate to industries feed US'!G25*VLOOKUP($B$2&amp;$D25,CHOOSE({1,2},'MC_INDUSTRIAL - CD&amp;Rs'!$B32:$B1021&amp;'MC_INDUSTRIAL - CD&amp;Rs'!$C32:$C1021,'MC_INDUSTRIAL - CD&amp;Rs'!E32:E1021),2,0)/VLOOKUP($C$2&amp;$D25,CHOOSE({1,2},'MC_INDUSTRIAL - CD&amp;Rs'!$B32:$B1021&amp;'MC_INDUSTRIAL - CD&amp;Rs'!$C32:$C1021,'MC_INDUSTRIAL - CD&amp;Rs'!E32:E1021),2,0)</f>
        <v>0</v>
      </c>
      <c r="H25" s="141" cm="1">
        <f t="array" ref="H25">$A$2*'allocate to industries feed US'!H25*VLOOKUP($B$2&amp;$D25,CHOOSE({1,2},'MC_INDUSTRIAL - CD&amp;Rs'!$B32:$B1021&amp;'MC_INDUSTRIAL - CD&amp;Rs'!$C32:$C1021,'MC_INDUSTRIAL - CD&amp;Rs'!F32:F1021),2,0)/VLOOKUP($C$2&amp;$D25,CHOOSE({1,2},'MC_INDUSTRIAL - CD&amp;Rs'!$B32:$B1021&amp;'MC_INDUSTRIAL - CD&amp;Rs'!$C32:$C1021,'MC_INDUSTRIAL - CD&amp;Rs'!F32:F1021),2,0)</f>
        <v>0</v>
      </c>
      <c r="I25" s="141" cm="1">
        <f t="array" ref="I25">$A$2*'allocate to industries feed US'!I25*VLOOKUP($B$2&amp;$D25,CHOOSE({1,2},'MC_INDUSTRIAL - CD&amp;Rs'!$B32:$B1021&amp;'MC_INDUSTRIAL - CD&amp;Rs'!$C32:$C1021,'MC_INDUSTRIAL - CD&amp;Rs'!G32:G1021),2,0)/VLOOKUP($C$2&amp;$D25,CHOOSE({1,2},'MC_INDUSTRIAL - CD&amp;Rs'!$B32:$B1021&amp;'MC_INDUSTRIAL - CD&amp;Rs'!$C32:$C1021,'MC_INDUSTRIAL - CD&amp;Rs'!G32:G1021),2,0)</f>
        <v>0</v>
      </c>
      <c r="J25" s="141" cm="1">
        <f t="array" ref="J25">$A$2*'allocate to industries feed US'!J25*VLOOKUP($B$2&amp;$D25,CHOOSE({1,2},'MC_INDUSTRIAL - CD&amp;Rs'!$B32:$B1021&amp;'MC_INDUSTRIAL - CD&amp;Rs'!$C32:$C1021,'MC_INDUSTRIAL - CD&amp;Rs'!H32:H1021),2,0)/VLOOKUP($C$2&amp;$D25,CHOOSE({1,2},'MC_INDUSTRIAL - CD&amp;Rs'!$B32:$B1021&amp;'MC_INDUSTRIAL - CD&amp;Rs'!$C32:$C1021,'MC_INDUSTRIAL - CD&amp;Rs'!H32:H1021),2,0)</f>
        <v>0</v>
      </c>
      <c r="K25" s="141" cm="1">
        <f t="array" ref="K25">$A$2*'allocate to industries feed US'!K25*VLOOKUP($B$2&amp;$D25,CHOOSE({1,2},'MC_INDUSTRIAL - CD&amp;Rs'!$B32:$B1021&amp;'MC_INDUSTRIAL - CD&amp;Rs'!$C32:$C1021,'MC_INDUSTRIAL - CD&amp;Rs'!I32:I1021),2,0)/VLOOKUP($C$2&amp;$D25,CHOOSE({1,2},'MC_INDUSTRIAL - CD&amp;Rs'!$B32:$B1021&amp;'MC_INDUSTRIAL - CD&amp;Rs'!$C32:$C1021,'MC_INDUSTRIAL - CD&amp;Rs'!I32:I1021),2,0)</f>
        <v>0</v>
      </c>
      <c r="L25" s="141" cm="1">
        <f t="array" ref="L25">$A$2*'allocate to industries feed US'!L25*VLOOKUP($B$2&amp;$D25,CHOOSE({1,2},'MC_INDUSTRIAL - CD&amp;Rs'!$B32:$B1021&amp;'MC_INDUSTRIAL - CD&amp;Rs'!$C32:$C1021,'MC_INDUSTRIAL - CD&amp;Rs'!J32:J1021),2,0)/VLOOKUP($C$2&amp;$D25,CHOOSE({1,2},'MC_INDUSTRIAL - CD&amp;Rs'!$B32:$B1021&amp;'MC_INDUSTRIAL - CD&amp;Rs'!$C32:$C1021,'MC_INDUSTRIAL - CD&amp;Rs'!J32:J1021),2,0)</f>
        <v>0</v>
      </c>
      <c r="M25" s="141" cm="1">
        <f t="array" ref="M25">$A$2*'allocate to industries feed US'!M25*VLOOKUP($B$2&amp;$D25,CHOOSE({1,2},'MC_INDUSTRIAL - CD&amp;Rs'!$B32:$B1021&amp;'MC_INDUSTRIAL - CD&amp;Rs'!$C32:$C1021,'MC_INDUSTRIAL - CD&amp;Rs'!K32:K1021),2,0)/VLOOKUP($C$2&amp;$D25,CHOOSE({1,2},'MC_INDUSTRIAL - CD&amp;Rs'!$B32:$B1021&amp;'MC_INDUSTRIAL - CD&amp;Rs'!$C32:$C1021,'MC_INDUSTRIAL - CD&amp;Rs'!K32:K1021),2,0)</f>
        <v>0</v>
      </c>
      <c r="N25" s="141" cm="1">
        <f t="array" ref="N25">$A$2*'allocate to industries feed US'!N25*VLOOKUP($B$2&amp;$D25,CHOOSE({1,2},'MC_INDUSTRIAL - CD&amp;Rs'!$B32:$B1021&amp;'MC_INDUSTRIAL - CD&amp;Rs'!$C32:$C1021,'MC_INDUSTRIAL - CD&amp;Rs'!L32:L1021),2,0)/VLOOKUP($C$2&amp;$D25,CHOOSE({1,2},'MC_INDUSTRIAL - CD&amp;Rs'!$B32:$B1021&amp;'MC_INDUSTRIAL - CD&amp;Rs'!$C32:$C1021,'MC_INDUSTRIAL - CD&amp;Rs'!L32:L1021),2,0)</f>
        <v>0</v>
      </c>
      <c r="O25" s="141" cm="1">
        <f t="array" ref="O25">$A$2*'allocate to industries feed US'!O25*VLOOKUP($B$2&amp;$D25,CHOOSE({1,2},'MC_INDUSTRIAL - CD&amp;Rs'!$B32:$B1021&amp;'MC_INDUSTRIAL - CD&amp;Rs'!$C32:$C1021,'MC_INDUSTRIAL - CD&amp;Rs'!M32:M1021),2,0)/VLOOKUP($C$2&amp;$D25,CHOOSE({1,2},'MC_INDUSTRIAL - CD&amp;Rs'!$B32:$B1021&amp;'MC_INDUSTRIAL - CD&amp;Rs'!$C32:$C1021,'MC_INDUSTRIAL - CD&amp;Rs'!M32:M1021),2,0)</f>
        <v>0</v>
      </c>
    </row>
    <row r="26" spans="2:15">
      <c r="B26" s="123">
        <v>17</v>
      </c>
      <c r="C26" t="s">
        <v>314</v>
      </c>
      <c r="D26" s="138">
        <v>39</v>
      </c>
      <c r="F26" s="141" cm="1">
        <f t="array" ref="F26">$A$2*'allocate to industries feed US'!F26*VLOOKUP($B$2&amp;$D26,CHOOSE({1,2},'MC_INDUSTRIAL - CD&amp;Rs'!$B33:$B1022&amp;'MC_INDUSTRIAL - CD&amp;Rs'!$C33:$C1022,'MC_INDUSTRIAL - CD&amp;Rs'!D33:D1022),2,0)/VLOOKUP($C$2&amp;$D26,CHOOSE({1,2},'MC_INDUSTRIAL - CD&amp;Rs'!$B33:$B1022&amp;'MC_INDUSTRIAL - CD&amp;Rs'!$C33:$C1022,'MC_INDUSTRIAL - CD&amp;Rs'!D33:D1022),2,0)</f>
        <v>0.51505772534269068</v>
      </c>
      <c r="G26" s="141" cm="1">
        <f t="array" ref="G26">$A$2*'allocate to industries feed US'!G26*VLOOKUP($B$2&amp;$D26,CHOOSE({1,2},'MC_INDUSTRIAL - CD&amp;Rs'!$B33:$B1022&amp;'MC_INDUSTRIAL - CD&amp;Rs'!$C33:$C1022,'MC_INDUSTRIAL - CD&amp;Rs'!E33:E1022),2,0)/VLOOKUP($C$2&amp;$D26,CHOOSE({1,2},'MC_INDUSTRIAL - CD&amp;Rs'!$B33:$B1022&amp;'MC_INDUSTRIAL - CD&amp;Rs'!$C33:$C1022,'MC_INDUSTRIAL - CD&amp;Rs'!E33:E1022),2,0)</f>
        <v>0.51174135293908118</v>
      </c>
      <c r="H26" s="141" cm="1">
        <f t="array" ref="H26">$A$2*'allocate to industries feed US'!H26*VLOOKUP($B$2&amp;$D26,CHOOSE({1,2},'MC_INDUSTRIAL - CD&amp;Rs'!$B33:$B1022&amp;'MC_INDUSTRIAL - CD&amp;Rs'!$C33:$C1022,'MC_INDUSTRIAL - CD&amp;Rs'!F33:F1022),2,0)/VLOOKUP($C$2&amp;$D26,CHOOSE({1,2},'MC_INDUSTRIAL - CD&amp;Rs'!$B33:$B1022&amp;'MC_INDUSTRIAL - CD&amp;Rs'!$C33:$C1022,'MC_INDUSTRIAL - CD&amp;Rs'!F33:F1022),2,0)</f>
        <v>0.44050357480733116</v>
      </c>
      <c r="I26" s="141" cm="1">
        <f t="array" ref="I26">$A$2*'allocate to industries feed US'!I26*VLOOKUP($B$2&amp;$D26,CHOOSE({1,2},'MC_INDUSTRIAL - CD&amp;Rs'!$B33:$B1022&amp;'MC_INDUSTRIAL - CD&amp;Rs'!$C33:$C1022,'MC_INDUSTRIAL - CD&amp;Rs'!G33:G1022),2,0)/VLOOKUP($C$2&amp;$D26,CHOOSE({1,2},'MC_INDUSTRIAL - CD&amp;Rs'!$B33:$B1022&amp;'MC_INDUSTRIAL - CD&amp;Rs'!$C33:$C1022,'MC_INDUSTRIAL - CD&amp;Rs'!G33:G1022),2,0)</f>
        <v>0.4884763178366493</v>
      </c>
      <c r="J26" s="141" cm="1">
        <f t="array" ref="J26">$A$2*'allocate to industries feed US'!J26*VLOOKUP($B$2&amp;$D26,CHOOSE({1,2},'MC_INDUSTRIAL - CD&amp;Rs'!$B33:$B1022&amp;'MC_INDUSTRIAL - CD&amp;Rs'!$C33:$C1022,'MC_INDUSTRIAL - CD&amp;Rs'!H33:H1022),2,0)/VLOOKUP($C$2&amp;$D26,CHOOSE({1,2},'MC_INDUSTRIAL - CD&amp;Rs'!$B33:$B1022&amp;'MC_INDUSTRIAL - CD&amp;Rs'!$C33:$C1022,'MC_INDUSTRIAL - CD&amp;Rs'!H33:H1022),2,0)</f>
        <v>0.55230919461436945</v>
      </c>
      <c r="K26" s="141" cm="1">
        <f t="array" ref="K26">$A$2*'allocate to industries feed US'!K26*VLOOKUP($B$2&amp;$D26,CHOOSE({1,2},'MC_INDUSTRIAL - CD&amp;Rs'!$B33:$B1022&amp;'MC_INDUSTRIAL - CD&amp;Rs'!$C33:$C1022,'MC_INDUSTRIAL - CD&amp;Rs'!I33:I1022),2,0)/VLOOKUP($C$2&amp;$D26,CHOOSE({1,2},'MC_INDUSTRIAL - CD&amp;Rs'!$B33:$B1022&amp;'MC_INDUSTRIAL - CD&amp;Rs'!$C33:$C1022,'MC_INDUSTRIAL - CD&amp;Rs'!I33:I1022),2,0)</f>
        <v>0.58989882165519114</v>
      </c>
      <c r="L26" s="141" cm="1">
        <f t="array" ref="L26">$A$2*'allocate to industries feed US'!L26*VLOOKUP($B$2&amp;$D26,CHOOSE({1,2},'MC_INDUSTRIAL - CD&amp;Rs'!$B33:$B1022&amp;'MC_INDUSTRIAL - CD&amp;Rs'!$C33:$C1022,'MC_INDUSTRIAL - CD&amp;Rs'!J33:J1022),2,0)/VLOOKUP($C$2&amp;$D26,CHOOSE({1,2},'MC_INDUSTRIAL - CD&amp;Rs'!$B33:$B1022&amp;'MC_INDUSTRIAL - CD&amp;Rs'!$C33:$C1022,'MC_INDUSTRIAL - CD&amp;Rs'!J33:J1022),2,0)</f>
        <v>0.630109992874756</v>
      </c>
      <c r="M26" s="141" cm="1">
        <f t="array" ref="M26">$A$2*'allocate to industries feed US'!M26*VLOOKUP($B$2&amp;$D26,CHOOSE({1,2},'MC_INDUSTRIAL - CD&amp;Rs'!$B33:$B1022&amp;'MC_INDUSTRIAL - CD&amp;Rs'!$C33:$C1022,'MC_INDUSTRIAL - CD&amp;Rs'!K33:K1022),2,0)/VLOOKUP($C$2&amp;$D26,CHOOSE({1,2},'MC_INDUSTRIAL - CD&amp;Rs'!$B33:$B1022&amp;'MC_INDUSTRIAL - CD&amp;Rs'!$C33:$C1022,'MC_INDUSTRIAL - CD&amp;Rs'!K33:K1022),2,0)</f>
        <v>0.63273436944119354</v>
      </c>
      <c r="N26" s="141" cm="1">
        <f t="array" ref="N26">$A$2*'allocate to industries feed US'!N26*VLOOKUP($B$2&amp;$D26,CHOOSE({1,2},'MC_INDUSTRIAL - CD&amp;Rs'!$B33:$B1022&amp;'MC_INDUSTRIAL - CD&amp;Rs'!$C33:$C1022,'MC_INDUSTRIAL - CD&amp;Rs'!L33:L1022),2,0)/VLOOKUP($C$2&amp;$D26,CHOOSE({1,2},'MC_INDUSTRIAL - CD&amp;Rs'!$B33:$B1022&amp;'MC_INDUSTRIAL - CD&amp;Rs'!$C33:$C1022,'MC_INDUSTRIAL - CD&amp;Rs'!L33:L1022),2,0)</f>
        <v>0.63735941773178018</v>
      </c>
      <c r="O26" s="141" cm="1">
        <f t="array" ref="O26">$A$2*'allocate to industries feed US'!O26*VLOOKUP($B$2&amp;$D26,CHOOSE({1,2},'MC_INDUSTRIAL - CD&amp;Rs'!$B33:$B1022&amp;'MC_INDUSTRIAL - CD&amp;Rs'!$C33:$C1022,'MC_INDUSTRIAL - CD&amp;Rs'!M33:M1022),2,0)/VLOOKUP($C$2&amp;$D26,CHOOSE({1,2},'MC_INDUSTRIAL - CD&amp;Rs'!$B33:$B1022&amp;'MC_INDUSTRIAL - CD&amp;Rs'!$C33:$C1022,'MC_INDUSTRIAL - CD&amp;Rs'!M33:M1022),2,0)</f>
        <v>0.63745695262498103</v>
      </c>
    </row>
    <row r="27" spans="2:15">
      <c r="B27" s="123">
        <v>18</v>
      </c>
      <c r="C27" t="s">
        <v>315</v>
      </c>
      <c r="D27" s="138">
        <v>40</v>
      </c>
      <c r="F27" s="141" cm="1">
        <f t="array" ref="F27">$A$2*'allocate to industries feed US'!F27*VLOOKUP($B$2&amp;$D27,CHOOSE({1,2},'MC_INDUSTRIAL - CD&amp;Rs'!$B34:$B1023&amp;'MC_INDUSTRIAL - CD&amp;Rs'!$C34:$C1023,'MC_INDUSTRIAL - CD&amp;Rs'!D34:D1023),2,0)/VLOOKUP($C$2&amp;$D27,CHOOSE({1,2},'MC_INDUSTRIAL - CD&amp;Rs'!$B34:$B1023&amp;'MC_INDUSTRIAL - CD&amp;Rs'!$C34:$C1023,'MC_INDUSTRIAL - CD&amp;Rs'!D34:D1023),2,0)</f>
        <v>0</v>
      </c>
      <c r="G27" s="141" cm="1">
        <f t="array" ref="G27">$A$2*'allocate to industries feed US'!G27*VLOOKUP($B$2&amp;$D27,CHOOSE({1,2},'MC_INDUSTRIAL - CD&amp;Rs'!$B34:$B1023&amp;'MC_INDUSTRIAL - CD&amp;Rs'!$C34:$C1023,'MC_INDUSTRIAL - CD&amp;Rs'!E34:E1023),2,0)/VLOOKUP($C$2&amp;$D27,CHOOSE({1,2},'MC_INDUSTRIAL - CD&amp;Rs'!$B34:$B1023&amp;'MC_INDUSTRIAL - CD&amp;Rs'!$C34:$C1023,'MC_INDUSTRIAL - CD&amp;Rs'!E34:E1023),2,0)</f>
        <v>0</v>
      </c>
      <c r="H27" s="141" cm="1">
        <f t="array" ref="H27">$A$2*'allocate to industries feed US'!H27*VLOOKUP($B$2&amp;$D27,CHOOSE({1,2},'MC_INDUSTRIAL - CD&amp;Rs'!$B34:$B1023&amp;'MC_INDUSTRIAL - CD&amp;Rs'!$C34:$C1023,'MC_INDUSTRIAL - CD&amp;Rs'!F34:F1023),2,0)/VLOOKUP($C$2&amp;$D27,CHOOSE({1,2},'MC_INDUSTRIAL - CD&amp;Rs'!$B34:$B1023&amp;'MC_INDUSTRIAL - CD&amp;Rs'!$C34:$C1023,'MC_INDUSTRIAL - CD&amp;Rs'!F34:F1023),2,0)</f>
        <v>0</v>
      </c>
      <c r="I27" s="141" cm="1">
        <f t="array" ref="I27">$A$2*'allocate to industries feed US'!I27*VLOOKUP($B$2&amp;$D27,CHOOSE({1,2},'MC_INDUSTRIAL - CD&amp;Rs'!$B34:$B1023&amp;'MC_INDUSTRIAL - CD&amp;Rs'!$C34:$C1023,'MC_INDUSTRIAL - CD&amp;Rs'!G34:G1023),2,0)/VLOOKUP($C$2&amp;$D27,CHOOSE({1,2},'MC_INDUSTRIAL - CD&amp;Rs'!$B34:$B1023&amp;'MC_INDUSTRIAL - CD&amp;Rs'!$C34:$C1023,'MC_INDUSTRIAL - CD&amp;Rs'!G34:G1023),2,0)</f>
        <v>0</v>
      </c>
      <c r="J27" s="141" cm="1">
        <f t="array" ref="J27">$A$2*'allocate to industries feed US'!J27*VLOOKUP($B$2&amp;$D27,CHOOSE({1,2},'MC_INDUSTRIAL - CD&amp;Rs'!$B34:$B1023&amp;'MC_INDUSTRIAL - CD&amp;Rs'!$C34:$C1023,'MC_INDUSTRIAL - CD&amp;Rs'!H34:H1023),2,0)/VLOOKUP($C$2&amp;$D27,CHOOSE({1,2},'MC_INDUSTRIAL - CD&amp;Rs'!$B34:$B1023&amp;'MC_INDUSTRIAL - CD&amp;Rs'!$C34:$C1023,'MC_INDUSTRIAL - CD&amp;Rs'!H34:H1023),2,0)</f>
        <v>0</v>
      </c>
      <c r="K27" s="141" cm="1">
        <f t="array" ref="K27">$A$2*'allocate to industries feed US'!K27*VLOOKUP($B$2&amp;$D27,CHOOSE({1,2},'MC_INDUSTRIAL - CD&amp;Rs'!$B34:$B1023&amp;'MC_INDUSTRIAL - CD&amp;Rs'!$C34:$C1023,'MC_INDUSTRIAL - CD&amp;Rs'!I34:I1023),2,0)/VLOOKUP($C$2&amp;$D27,CHOOSE({1,2},'MC_INDUSTRIAL - CD&amp;Rs'!$B34:$B1023&amp;'MC_INDUSTRIAL - CD&amp;Rs'!$C34:$C1023,'MC_INDUSTRIAL - CD&amp;Rs'!I34:I1023),2,0)</f>
        <v>0</v>
      </c>
      <c r="L27" s="141" cm="1">
        <f t="array" ref="L27">$A$2*'allocate to industries feed US'!L27*VLOOKUP($B$2&amp;$D27,CHOOSE({1,2},'MC_INDUSTRIAL - CD&amp;Rs'!$B34:$B1023&amp;'MC_INDUSTRIAL - CD&amp;Rs'!$C34:$C1023,'MC_INDUSTRIAL - CD&amp;Rs'!J34:J1023),2,0)/VLOOKUP($C$2&amp;$D27,CHOOSE({1,2},'MC_INDUSTRIAL - CD&amp;Rs'!$B34:$B1023&amp;'MC_INDUSTRIAL - CD&amp;Rs'!$C34:$C1023,'MC_INDUSTRIAL - CD&amp;Rs'!J34:J1023),2,0)</f>
        <v>0</v>
      </c>
      <c r="M27" s="141" cm="1">
        <f t="array" ref="M27">$A$2*'allocate to industries feed US'!M27*VLOOKUP($B$2&amp;$D27,CHOOSE({1,2},'MC_INDUSTRIAL - CD&amp;Rs'!$B34:$B1023&amp;'MC_INDUSTRIAL - CD&amp;Rs'!$C34:$C1023,'MC_INDUSTRIAL - CD&amp;Rs'!K34:K1023),2,0)/VLOOKUP($C$2&amp;$D27,CHOOSE({1,2},'MC_INDUSTRIAL - CD&amp;Rs'!$B34:$B1023&amp;'MC_INDUSTRIAL - CD&amp;Rs'!$C34:$C1023,'MC_INDUSTRIAL - CD&amp;Rs'!K34:K1023),2,0)</f>
        <v>0</v>
      </c>
      <c r="N27" s="141" cm="1">
        <f t="array" ref="N27">$A$2*'allocate to industries feed US'!N27*VLOOKUP($B$2&amp;$D27,CHOOSE({1,2},'MC_INDUSTRIAL - CD&amp;Rs'!$B34:$B1023&amp;'MC_INDUSTRIAL - CD&amp;Rs'!$C34:$C1023,'MC_INDUSTRIAL - CD&amp;Rs'!L34:L1023),2,0)/VLOOKUP($C$2&amp;$D27,CHOOSE({1,2},'MC_INDUSTRIAL - CD&amp;Rs'!$B34:$B1023&amp;'MC_INDUSTRIAL - CD&amp;Rs'!$C34:$C1023,'MC_INDUSTRIAL - CD&amp;Rs'!L34:L1023),2,0)</f>
        <v>0</v>
      </c>
      <c r="O27" s="141" cm="1">
        <f t="array" ref="O27">$A$2*'allocate to industries feed US'!O27*VLOOKUP($B$2&amp;$D27,CHOOSE({1,2},'MC_INDUSTRIAL - CD&amp;Rs'!$B34:$B1023&amp;'MC_INDUSTRIAL - CD&amp;Rs'!$C34:$C1023,'MC_INDUSTRIAL - CD&amp;Rs'!M34:M1023),2,0)/VLOOKUP($C$2&amp;$D27,CHOOSE({1,2},'MC_INDUSTRIAL - CD&amp;Rs'!$B34:$B1023&amp;'MC_INDUSTRIAL - CD&amp;Rs'!$C34:$C1023,'MC_INDUSTRIAL - CD&amp;Rs'!M34:M1023),2,0)</f>
        <v>0</v>
      </c>
    </row>
    <row r="28" spans="2:15">
      <c r="B28" s="123">
        <v>19</v>
      </c>
      <c r="C28" t="s">
        <v>316</v>
      </c>
      <c r="D28" s="138">
        <v>8</v>
      </c>
      <c r="F28" s="141" cm="1">
        <f t="array" ref="F28">$A$2*'allocate to industries feed US'!F28*VLOOKUP($B$2&amp;$D28,CHOOSE({1,2},'MC_INDUSTRIAL - CD&amp;Rs'!$B35:$B1024&amp;'MC_INDUSTRIAL - CD&amp;Rs'!$C35:$C1024,'MC_INDUSTRIAL - CD&amp;Rs'!D35:D1024),2,0)/VLOOKUP($C$2&amp;$D28,CHOOSE({1,2},'MC_INDUSTRIAL - CD&amp;Rs'!$B35:$B1024&amp;'MC_INDUSTRIAL - CD&amp;Rs'!$C35:$C1024,'MC_INDUSTRIAL - CD&amp;Rs'!D35:D1024),2,0)</f>
        <v>0</v>
      </c>
      <c r="G28" s="141" cm="1">
        <f t="array" ref="G28">$A$2*'allocate to industries feed US'!G28*VLOOKUP($B$2&amp;$D28,CHOOSE({1,2},'MC_INDUSTRIAL - CD&amp;Rs'!$B35:$B1024&amp;'MC_INDUSTRIAL - CD&amp;Rs'!$C35:$C1024,'MC_INDUSTRIAL - CD&amp;Rs'!E35:E1024),2,0)/VLOOKUP($C$2&amp;$D28,CHOOSE({1,2},'MC_INDUSTRIAL - CD&amp;Rs'!$B35:$B1024&amp;'MC_INDUSTRIAL - CD&amp;Rs'!$C35:$C1024,'MC_INDUSTRIAL - CD&amp;Rs'!E35:E1024),2,0)</f>
        <v>0</v>
      </c>
      <c r="H28" s="141" cm="1">
        <f t="array" ref="H28">$A$2*'allocate to industries feed US'!H28*VLOOKUP($B$2&amp;$D28,CHOOSE({1,2},'MC_INDUSTRIAL - CD&amp;Rs'!$B35:$B1024&amp;'MC_INDUSTRIAL - CD&amp;Rs'!$C35:$C1024,'MC_INDUSTRIAL - CD&amp;Rs'!F35:F1024),2,0)/VLOOKUP($C$2&amp;$D28,CHOOSE({1,2},'MC_INDUSTRIAL - CD&amp;Rs'!$B35:$B1024&amp;'MC_INDUSTRIAL - CD&amp;Rs'!$C35:$C1024,'MC_INDUSTRIAL - CD&amp;Rs'!F35:F1024),2,0)</f>
        <v>0</v>
      </c>
      <c r="I28" s="141" cm="1">
        <f t="array" ref="I28">$A$2*'allocate to industries feed US'!I28*VLOOKUP($B$2&amp;$D28,CHOOSE({1,2},'MC_INDUSTRIAL - CD&amp;Rs'!$B35:$B1024&amp;'MC_INDUSTRIAL - CD&amp;Rs'!$C35:$C1024,'MC_INDUSTRIAL - CD&amp;Rs'!G35:G1024),2,0)/VLOOKUP($C$2&amp;$D28,CHOOSE({1,2},'MC_INDUSTRIAL - CD&amp;Rs'!$B35:$B1024&amp;'MC_INDUSTRIAL - CD&amp;Rs'!$C35:$C1024,'MC_INDUSTRIAL - CD&amp;Rs'!G35:G1024),2,0)</f>
        <v>0</v>
      </c>
      <c r="J28" s="141" cm="1">
        <f t="array" ref="J28">$A$2*'allocate to industries feed US'!J28*VLOOKUP($B$2&amp;$D28,CHOOSE({1,2},'MC_INDUSTRIAL - CD&amp;Rs'!$B35:$B1024&amp;'MC_INDUSTRIAL - CD&amp;Rs'!$C35:$C1024,'MC_INDUSTRIAL - CD&amp;Rs'!H35:H1024),2,0)/VLOOKUP($C$2&amp;$D28,CHOOSE({1,2},'MC_INDUSTRIAL - CD&amp;Rs'!$B35:$B1024&amp;'MC_INDUSTRIAL - CD&amp;Rs'!$C35:$C1024,'MC_INDUSTRIAL - CD&amp;Rs'!H35:H1024),2,0)</f>
        <v>0</v>
      </c>
      <c r="K28" s="141" cm="1">
        <f t="array" ref="K28">$A$2*'allocate to industries feed US'!K28*VLOOKUP($B$2&amp;$D28,CHOOSE({1,2},'MC_INDUSTRIAL - CD&amp;Rs'!$B35:$B1024&amp;'MC_INDUSTRIAL - CD&amp;Rs'!$C35:$C1024,'MC_INDUSTRIAL - CD&amp;Rs'!I35:I1024),2,0)/VLOOKUP($C$2&amp;$D28,CHOOSE({1,2},'MC_INDUSTRIAL - CD&amp;Rs'!$B35:$B1024&amp;'MC_INDUSTRIAL - CD&amp;Rs'!$C35:$C1024,'MC_INDUSTRIAL - CD&amp;Rs'!I35:I1024),2,0)</f>
        <v>0</v>
      </c>
      <c r="L28" s="141" cm="1">
        <f t="array" ref="L28">$A$2*'allocate to industries feed US'!L28*VLOOKUP($B$2&amp;$D28,CHOOSE({1,2},'MC_INDUSTRIAL - CD&amp;Rs'!$B35:$B1024&amp;'MC_INDUSTRIAL - CD&amp;Rs'!$C35:$C1024,'MC_INDUSTRIAL - CD&amp;Rs'!J35:J1024),2,0)/VLOOKUP($C$2&amp;$D28,CHOOSE({1,2},'MC_INDUSTRIAL - CD&amp;Rs'!$B35:$B1024&amp;'MC_INDUSTRIAL - CD&amp;Rs'!$C35:$C1024,'MC_INDUSTRIAL - CD&amp;Rs'!J35:J1024),2,0)</f>
        <v>0</v>
      </c>
      <c r="M28" s="141" cm="1">
        <f t="array" ref="M28">$A$2*'allocate to industries feed US'!M28*VLOOKUP($B$2&amp;$D28,CHOOSE({1,2},'MC_INDUSTRIAL - CD&amp;Rs'!$B35:$B1024&amp;'MC_INDUSTRIAL - CD&amp;Rs'!$C35:$C1024,'MC_INDUSTRIAL - CD&amp;Rs'!K35:K1024),2,0)/VLOOKUP($C$2&amp;$D28,CHOOSE({1,2},'MC_INDUSTRIAL - CD&amp;Rs'!$B35:$B1024&amp;'MC_INDUSTRIAL - CD&amp;Rs'!$C35:$C1024,'MC_INDUSTRIAL - CD&amp;Rs'!K35:K1024),2,0)</f>
        <v>0</v>
      </c>
      <c r="N28" s="141" cm="1">
        <f t="array" ref="N28">$A$2*'allocate to industries feed US'!N28*VLOOKUP($B$2&amp;$D28,CHOOSE({1,2},'MC_INDUSTRIAL - CD&amp;Rs'!$B35:$B1024&amp;'MC_INDUSTRIAL - CD&amp;Rs'!$C35:$C1024,'MC_INDUSTRIAL - CD&amp;Rs'!L35:L1024),2,0)/VLOOKUP($C$2&amp;$D28,CHOOSE({1,2},'MC_INDUSTRIAL - CD&amp;Rs'!$B35:$B1024&amp;'MC_INDUSTRIAL - CD&amp;Rs'!$C35:$C1024,'MC_INDUSTRIAL - CD&amp;Rs'!L35:L1024),2,0)</f>
        <v>0</v>
      </c>
      <c r="O28" s="141" cm="1">
        <f t="array" ref="O28">$A$2*'allocate to industries feed US'!O28*VLOOKUP($B$2&amp;$D28,CHOOSE({1,2},'MC_INDUSTRIAL - CD&amp;Rs'!$B35:$B1024&amp;'MC_INDUSTRIAL - CD&amp;Rs'!$C35:$C1024,'MC_INDUSTRIAL - CD&amp;Rs'!M35:M1024),2,0)/VLOOKUP($C$2&amp;$D28,CHOOSE({1,2},'MC_INDUSTRIAL - CD&amp;Rs'!$B35:$B1024&amp;'MC_INDUSTRIAL - CD&amp;Rs'!$C35:$C1024,'MC_INDUSTRIAL - CD&amp;Rs'!M35:M1024),2,0)</f>
        <v>0</v>
      </c>
    </row>
    <row r="29" spans="2:15">
      <c r="B29" s="123">
        <v>20</v>
      </c>
      <c r="C29" t="s">
        <v>317</v>
      </c>
      <c r="D29" s="138">
        <v>27</v>
      </c>
      <c r="F29" s="141" cm="1">
        <f t="array" ref="F29">$A$2*'allocate to industries feed US'!F29*VLOOKUP($B$2&amp;$D29,CHOOSE({1,2},'MC_INDUSTRIAL - CD&amp;Rs'!$B36:$B1025&amp;'MC_INDUSTRIAL - CD&amp;Rs'!$C36:$C1025,'MC_INDUSTRIAL - CD&amp;Rs'!D36:D1025),2,0)/VLOOKUP($C$2&amp;$D29,CHOOSE({1,2},'MC_INDUSTRIAL - CD&amp;Rs'!$B36:$B1025&amp;'MC_INDUSTRIAL - CD&amp;Rs'!$C36:$C1025,'MC_INDUSTRIAL - CD&amp;Rs'!D36:D1025),2,0)</f>
        <v>0</v>
      </c>
      <c r="G29" s="141" cm="1">
        <f t="array" ref="G29">$A$2*'allocate to industries feed US'!G29*VLOOKUP($B$2&amp;$D29,CHOOSE({1,2},'MC_INDUSTRIAL - CD&amp;Rs'!$B36:$B1025&amp;'MC_INDUSTRIAL - CD&amp;Rs'!$C36:$C1025,'MC_INDUSTRIAL - CD&amp;Rs'!E36:E1025),2,0)/VLOOKUP($C$2&amp;$D29,CHOOSE({1,2},'MC_INDUSTRIAL - CD&amp;Rs'!$B36:$B1025&amp;'MC_INDUSTRIAL - CD&amp;Rs'!$C36:$C1025,'MC_INDUSTRIAL - CD&amp;Rs'!E36:E1025),2,0)</f>
        <v>0</v>
      </c>
      <c r="H29" s="141" cm="1">
        <f t="array" ref="H29">$A$2*'allocate to industries feed US'!H29*VLOOKUP($B$2&amp;$D29,CHOOSE({1,2},'MC_INDUSTRIAL - CD&amp;Rs'!$B36:$B1025&amp;'MC_INDUSTRIAL - CD&amp;Rs'!$C36:$C1025,'MC_INDUSTRIAL - CD&amp;Rs'!F36:F1025),2,0)/VLOOKUP($C$2&amp;$D29,CHOOSE({1,2},'MC_INDUSTRIAL - CD&amp;Rs'!$B36:$B1025&amp;'MC_INDUSTRIAL - CD&amp;Rs'!$C36:$C1025,'MC_INDUSTRIAL - CD&amp;Rs'!F36:F1025),2,0)</f>
        <v>0</v>
      </c>
      <c r="I29" s="141" cm="1">
        <f t="array" ref="I29">$A$2*'allocate to industries feed US'!I29*VLOOKUP($B$2&amp;$D29,CHOOSE({1,2},'MC_INDUSTRIAL - CD&amp;Rs'!$B36:$B1025&amp;'MC_INDUSTRIAL - CD&amp;Rs'!$C36:$C1025,'MC_INDUSTRIAL - CD&amp;Rs'!G36:G1025),2,0)/VLOOKUP($C$2&amp;$D29,CHOOSE({1,2},'MC_INDUSTRIAL - CD&amp;Rs'!$B36:$B1025&amp;'MC_INDUSTRIAL - CD&amp;Rs'!$C36:$C1025,'MC_INDUSTRIAL - CD&amp;Rs'!G36:G1025),2,0)</f>
        <v>0</v>
      </c>
      <c r="J29" s="141" cm="1">
        <f t="array" ref="J29">$A$2*'allocate to industries feed US'!J29*VLOOKUP($B$2&amp;$D29,CHOOSE({1,2},'MC_INDUSTRIAL - CD&amp;Rs'!$B36:$B1025&amp;'MC_INDUSTRIAL - CD&amp;Rs'!$C36:$C1025,'MC_INDUSTRIAL - CD&amp;Rs'!H36:H1025),2,0)/VLOOKUP($C$2&amp;$D29,CHOOSE({1,2},'MC_INDUSTRIAL - CD&amp;Rs'!$B36:$B1025&amp;'MC_INDUSTRIAL - CD&amp;Rs'!$C36:$C1025,'MC_INDUSTRIAL - CD&amp;Rs'!H36:H1025),2,0)</f>
        <v>0</v>
      </c>
      <c r="K29" s="141" cm="1">
        <f t="array" ref="K29">$A$2*'allocate to industries feed US'!K29*VLOOKUP($B$2&amp;$D29,CHOOSE({1,2},'MC_INDUSTRIAL - CD&amp;Rs'!$B36:$B1025&amp;'MC_INDUSTRIAL - CD&amp;Rs'!$C36:$C1025,'MC_INDUSTRIAL - CD&amp;Rs'!I36:I1025),2,0)/VLOOKUP($C$2&amp;$D29,CHOOSE({1,2},'MC_INDUSTRIAL - CD&amp;Rs'!$B36:$B1025&amp;'MC_INDUSTRIAL - CD&amp;Rs'!$C36:$C1025,'MC_INDUSTRIAL - CD&amp;Rs'!I36:I1025),2,0)</f>
        <v>0</v>
      </c>
      <c r="L29" s="141" cm="1">
        <f t="array" ref="L29">$A$2*'allocate to industries feed US'!L29*VLOOKUP($B$2&amp;$D29,CHOOSE({1,2},'MC_INDUSTRIAL - CD&amp;Rs'!$B36:$B1025&amp;'MC_INDUSTRIAL - CD&amp;Rs'!$C36:$C1025,'MC_INDUSTRIAL - CD&amp;Rs'!J36:J1025),2,0)/VLOOKUP($C$2&amp;$D29,CHOOSE({1,2},'MC_INDUSTRIAL - CD&amp;Rs'!$B36:$B1025&amp;'MC_INDUSTRIAL - CD&amp;Rs'!$C36:$C1025,'MC_INDUSTRIAL - CD&amp;Rs'!J36:J1025),2,0)</f>
        <v>0</v>
      </c>
      <c r="M29" s="141" cm="1">
        <f t="array" ref="M29">$A$2*'allocate to industries feed US'!M29*VLOOKUP($B$2&amp;$D29,CHOOSE({1,2},'MC_INDUSTRIAL - CD&amp;Rs'!$B36:$B1025&amp;'MC_INDUSTRIAL - CD&amp;Rs'!$C36:$C1025,'MC_INDUSTRIAL - CD&amp;Rs'!K36:K1025),2,0)/VLOOKUP($C$2&amp;$D29,CHOOSE({1,2},'MC_INDUSTRIAL - CD&amp;Rs'!$B36:$B1025&amp;'MC_INDUSTRIAL - CD&amp;Rs'!$C36:$C1025,'MC_INDUSTRIAL - CD&amp;Rs'!K36:K1025),2,0)</f>
        <v>0</v>
      </c>
      <c r="N29" s="141" cm="1">
        <f t="array" ref="N29">$A$2*'allocate to industries feed US'!N29*VLOOKUP($B$2&amp;$D29,CHOOSE({1,2},'MC_INDUSTRIAL - CD&amp;Rs'!$B36:$B1025&amp;'MC_INDUSTRIAL - CD&amp;Rs'!$C36:$C1025,'MC_INDUSTRIAL - CD&amp;Rs'!L36:L1025),2,0)/VLOOKUP($C$2&amp;$D29,CHOOSE({1,2},'MC_INDUSTRIAL - CD&amp;Rs'!$B36:$B1025&amp;'MC_INDUSTRIAL - CD&amp;Rs'!$C36:$C1025,'MC_INDUSTRIAL - CD&amp;Rs'!L36:L1025),2,0)</f>
        <v>0</v>
      </c>
      <c r="O29" s="141" cm="1">
        <f t="array" ref="O29">$A$2*'allocate to industries feed US'!O29*VLOOKUP($B$2&amp;$D29,CHOOSE({1,2},'MC_INDUSTRIAL - CD&amp;Rs'!$B36:$B1025&amp;'MC_INDUSTRIAL - CD&amp;Rs'!$C36:$C1025,'MC_INDUSTRIAL - CD&amp;Rs'!M36:M1025),2,0)/VLOOKUP($C$2&amp;$D29,CHOOSE({1,2},'MC_INDUSTRIAL - CD&amp;Rs'!$B36:$B1025&amp;'MC_INDUSTRIAL - CD&amp;Rs'!$C36:$C1025,'MC_INDUSTRIAL - CD&amp;Rs'!M36:M1025),2,0)</f>
        <v>0</v>
      </c>
    </row>
    <row r="30" spans="2:15">
      <c r="B30" s="123">
        <v>21</v>
      </c>
      <c r="C30" t="s">
        <v>318</v>
      </c>
      <c r="D30" s="138">
        <v>20</v>
      </c>
      <c r="F30" s="141" cm="1">
        <f t="array" ref="F30">$A$2*'allocate to industries feed US'!F30*VLOOKUP($B$2&amp;$D30,CHOOSE({1,2},'MC_INDUSTRIAL - CD&amp;Rs'!$B37:$B1026&amp;'MC_INDUSTRIAL - CD&amp;Rs'!$C37:$C1026,'MC_INDUSTRIAL - CD&amp;Rs'!D37:D1026),2,0)/VLOOKUP($C$2&amp;$D30,CHOOSE({1,2},'MC_INDUSTRIAL - CD&amp;Rs'!$B37:$B1026&amp;'MC_INDUSTRIAL - CD&amp;Rs'!$C37:$C1026,'MC_INDUSTRIAL - CD&amp;Rs'!D37:D1026),2,0)</f>
        <v>0.41604301730839299</v>
      </c>
      <c r="G30" s="141" cm="1">
        <f t="array" ref="G30">$A$2*'allocate to industries feed US'!G30*VLOOKUP($B$2&amp;$D30,CHOOSE({1,2},'MC_INDUSTRIAL - CD&amp;Rs'!$B37:$B1026&amp;'MC_INDUSTRIAL - CD&amp;Rs'!$C37:$C1026,'MC_INDUSTRIAL - CD&amp;Rs'!E37:E1026),2,0)/VLOOKUP($C$2&amp;$D30,CHOOSE({1,2},'MC_INDUSTRIAL - CD&amp;Rs'!$B37:$B1026&amp;'MC_INDUSTRIAL - CD&amp;Rs'!$C37:$C1026,'MC_INDUSTRIAL - CD&amp;Rs'!E37:E1026),2,0)</f>
        <v>0.4010481156466717</v>
      </c>
      <c r="H30" s="141" cm="1">
        <f t="array" ref="H30">$A$2*'allocate to industries feed US'!H30*VLOOKUP($B$2&amp;$D30,CHOOSE({1,2},'MC_INDUSTRIAL - CD&amp;Rs'!$B37:$B1026&amp;'MC_INDUSTRIAL - CD&amp;Rs'!$C37:$C1026,'MC_INDUSTRIAL - CD&amp;Rs'!F37:F1026),2,0)/VLOOKUP($C$2&amp;$D30,CHOOSE({1,2},'MC_INDUSTRIAL - CD&amp;Rs'!$B37:$B1026&amp;'MC_INDUSTRIAL - CD&amp;Rs'!$C37:$C1026,'MC_INDUSTRIAL - CD&amp;Rs'!F37:F1026),2,0)</f>
        <v>0.3800565237870851</v>
      </c>
      <c r="I30" s="141" cm="1">
        <f t="array" ref="I30">$A$2*'allocate to industries feed US'!I30*VLOOKUP($B$2&amp;$D30,CHOOSE({1,2},'MC_INDUSTRIAL - CD&amp;Rs'!$B37:$B1026&amp;'MC_INDUSTRIAL - CD&amp;Rs'!$C37:$C1026,'MC_INDUSTRIAL - CD&amp;Rs'!G37:G1026),2,0)/VLOOKUP($C$2&amp;$D30,CHOOSE({1,2},'MC_INDUSTRIAL - CD&amp;Rs'!$B37:$B1026&amp;'MC_INDUSTRIAL - CD&amp;Rs'!$C37:$C1026,'MC_INDUSTRIAL - CD&amp;Rs'!G37:G1026),2,0)</f>
        <v>0.38001132202460219</v>
      </c>
      <c r="J30" s="141" cm="1">
        <f t="array" ref="J30">$A$2*'allocate to industries feed US'!J30*VLOOKUP($B$2&amp;$D30,CHOOSE({1,2},'MC_INDUSTRIAL - CD&amp;Rs'!$B37:$B1026&amp;'MC_INDUSTRIAL - CD&amp;Rs'!$C37:$C1026,'MC_INDUSTRIAL - CD&amp;Rs'!H37:H1026),2,0)/VLOOKUP($C$2&amp;$D30,CHOOSE({1,2},'MC_INDUSTRIAL - CD&amp;Rs'!$B37:$B1026&amp;'MC_INDUSTRIAL - CD&amp;Rs'!$C37:$C1026,'MC_INDUSTRIAL - CD&amp;Rs'!H37:H1026),2,0)</f>
        <v>0.39135190338773007</v>
      </c>
      <c r="K30" s="141" cm="1">
        <f t="array" ref="K30">$A$2*'allocate to industries feed US'!K30*VLOOKUP($B$2&amp;$D30,CHOOSE({1,2},'MC_INDUSTRIAL - CD&amp;Rs'!$B37:$B1026&amp;'MC_INDUSTRIAL - CD&amp;Rs'!$C37:$C1026,'MC_INDUSTRIAL - CD&amp;Rs'!I37:I1026),2,0)/VLOOKUP($C$2&amp;$D30,CHOOSE({1,2},'MC_INDUSTRIAL - CD&amp;Rs'!$B37:$B1026&amp;'MC_INDUSTRIAL - CD&amp;Rs'!$C37:$C1026,'MC_INDUSTRIAL - CD&amp;Rs'!I37:I1026),2,0)</f>
        <v>0.38948043403303345</v>
      </c>
      <c r="L30" s="141" cm="1">
        <f t="array" ref="L30">$A$2*'allocate to industries feed US'!L30*VLOOKUP($B$2&amp;$D30,CHOOSE({1,2},'MC_INDUSTRIAL - CD&amp;Rs'!$B37:$B1026&amp;'MC_INDUSTRIAL - CD&amp;Rs'!$C37:$C1026,'MC_INDUSTRIAL - CD&amp;Rs'!J37:J1026),2,0)/VLOOKUP($C$2&amp;$D30,CHOOSE({1,2},'MC_INDUSTRIAL - CD&amp;Rs'!$B37:$B1026&amp;'MC_INDUSTRIAL - CD&amp;Rs'!$C37:$C1026,'MC_INDUSTRIAL - CD&amp;Rs'!J37:J1026),2,0)</f>
        <v>0.38685635585715694</v>
      </c>
      <c r="M30" s="141" cm="1">
        <f t="array" ref="M30">$A$2*'allocate to industries feed US'!M30*VLOOKUP($B$2&amp;$D30,CHOOSE({1,2},'MC_INDUSTRIAL - CD&amp;Rs'!$B37:$B1026&amp;'MC_INDUSTRIAL - CD&amp;Rs'!$C37:$C1026,'MC_INDUSTRIAL - CD&amp;Rs'!K37:K1026),2,0)/VLOOKUP($C$2&amp;$D30,CHOOSE({1,2},'MC_INDUSTRIAL - CD&amp;Rs'!$B37:$B1026&amp;'MC_INDUSTRIAL - CD&amp;Rs'!$C37:$C1026,'MC_INDUSTRIAL - CD&amp;Rs'!K37:K1026),2,0)</f>
        <v>0.3914392671322674</v>
      </c>
      <c r="N30" s="141" cm="1">
        <f t="array" ref="N30">$A$2*'allocate to industries feed US'!N30*VLOOKUP($B$2&amp;$D30,CHOOSE({1,2},'MC_INDUSTRIAL - CD&amp;Rs'!$B37:$B1026&amp;'MC_INDUSTRIAL - CD&amp;Rs'!$C37:$C1026,'MC_INDUSTRIAL - CD&amp;Rs'!L37:L1026),2,0)/VLOOKUP($C$2&amp;$D30,CHOOSE({1,2},'MC_INDUSTRIAL - CD&amp;Rs'!$B37:$B1026&amp;'MC_INDUSTRIAL - CD&amp;Rs'!$C37:$C1026,'MC_INDUSTRIAL - CD&amp;Rs'!L37:L1026),2,0)</f>
        <v>0.39582287633055074</v>
      </c>
      <c r="O30" s="141" cm="1">
        <f t="array" ref="O30">$A$2*'allocate to industries feed US'!O30*VLOOKUP($B$2&amp;$D30,CHOOSE({1,2},'MC_INDUSTRIAL - CD&amp;Rs'!$B37:$B1026&amp;'MC_INDUSTRIAL - CD&amp;Rs'!$C37:$C1026,'MC_INDUSTRIAL - CD&amp;Rs'!M37:M1026),2,0)/VLOOKUP($C$2&amp;$D30,CHOOSE({1,2},'MC_INDUSTRIAL - CD&amp;Rs'!$B37:$B1026&amp;'MC_INDUSTRIAL - CD&amp;Rs'!$C37:$C1026,'MC_INDUSTRIAL - CD&amp;Rs'!M37:M1026),2,0)</f>
        <v>0.398497261226685</v>
      </c>
    </row>
    <row r="31" spans="2:15">
      <c r="B31" s="123">
        <v>22</v>
      </c>
      <c r="C31" t="s">
        <v>319</v>
      </c>
      <c r="D31" s="138">
        <v>32</v>
      </c>
      <c r="F31" s="141" cm="1">
        <f t="array" ref="F31">$A$2*'allocate to industries feed US'!F31*VLOOKUP($B$2&amp;$D31,CHOOSE({1,2},'MC_INDUSTRIAL - CD&amp;Rs'!$B38:$B1027&amp;'MC_INDUSTRIAL - CD&amp;Rs'!$C38:$C1027,'MC_INDUSTRIAL - CD&amp;Rs'!D38:D1027),2,0)/VLOOKUP($C$2&amp;$D31,CHOOSE({1,2},'MC_INDUSTRIAL - CD&amp;Rs'!$B38:$B1027&amp;'MC_INDUSTRIAL - CD&amp;Rs'!$C38:$C1027,'MC_INDUSTRIAL - CD&amp;Rs'!D38:D1027),2,0)</f>
        <v>0</v>
      </c>
      <c r="G31" s="141" cm="1">
        <f t="array" ref="G31">$A$2*'allocate to industries feed US'!G31*VLOOKUP($B$2&amp;$D31,CHOOSE({1,2},'MC_INDUSTRIAL - CD&amp;Rs'!$B38:$B1027&amp;'MC_INDUSTRIAL - CD&amp;Rs'!$C38:$C1027,'MC_INDUSTRIAL - CD&amp;Rs'!E38:E1027),2,0)/VLOOKUP($C$2&amp;$D31,CHOOSE({1,2},'MC_INDUSTRIAL - CD&amp;Rs'!$B38:$B1027&amp;'MC_INDUSTRIAL - CD&amp;Rs'!$C38:$C1027,'MC_INDUSTRIAL - CD&amp;Rs'!E38:E1027),2,0)</f>
        <v>0</v>
      </c>
      <c r="H31" s="141" cm="1">
        <f t="array" ref="H31">$A$2*'allocate to industries feed US'!H31*VLOOKUP($B$2&amp;$D31,CHOOSE({1,2},'MC_INDUSTRIAL - CD&amp;Rs'!$B38:$B1027&amp;'MC_INDUSTRIAL - CD&amp;Rs'!$C38:$C1027,'MC_INDUSTRIAL - CD&amp;Rs'!F38:F1027),2,0)/VLOOKUP($C$2&amp;$D31,CHOOSE({1,2},'MC_INDUSTRIAL - CD&amp;Rs'!$B38:$B1027&amp;'MC_INDUSTRIAL - CD&amp;Rs'!$C38:$C1027,'MC_INDUSTRIAL - CD&amp;Rs'!F38:F1027),2,0)</f>
        <v>0</v>
      </c>
      <c r="I31" s="141" cm="1">
        <f t="array" ref="I31">$A$2*'allocate to industries feed US'!I31*VLOOKUP($B$2&amp;$D31,CHOOSE({1,2},'MC_INDUSTRIAL - CD&amp;Rs'!$B38:$B1027&amp;'MC_INDUSTRIAL - CD&amp;Rs'!$C38:$C1027,'MC_INDUSTRIAL - CD&amp;Rs'!G38:G1027),2,0)/VLOOKUP($C$2&amp;$D31,CHOOSE({1,2},'MC_INDUSTRIAL - CD&amp;Rs'!$B38:$B1027&amp;'MC_INDUSTRIAL - CD&amp;Rs'!$C38:$C1027,'MC_INDUSTRIAL - CD&amp;Rs'!G38:G1027),2,0)</f>
        <v>0</v>
      </c>
      <c r="J31" s="141" cm="1">
        <f t="array" ref="J31">$A$2*'allocate to industries feed US'!J31*VLOOKUP($B$2&amp;$D31,CHOOSE({1,2},'MC_INDUSTRIAL - CD&amp;Rs'!$B38:$B1027&amp;'MC_INDUSTRIAL - CD&amp;Rs'!$C38:$C1027,'MC_INDUSTRIAL - CD&amp;Rs'!H38:H1027),2,0)/VLOOKUP($C$2&amp;$D31,CHOOSE({1,2},'MC_INDUSTRIAL - CD&amp;Rs'!$B38:$B1027&amp;'MC_INDUSTRIAL - CD&amp;Rs'!$C38:$C1027,'MC_INDUSTRIAL - CD&amp;Rs'!H38:H1027),2,0)</f>
        <v>0</v>
      </c>
      <c r="K31" s="141" cm="1">
        <f t="array" ref="K31">$A$2*'allocate to industries feed US'!K31*VLOOKUP($B$2&amp;$D31,CHOOSE({1,2},'MC_INDUSTRIAL - CD&amp;Rs'!$B38:$B1027&amp;'MC_INDUSTRIAL - CD&amp;Rs'!$C38:$C1027,'MC_INDUSTRIAL - CD&amp;Rs'!I38:I1027),2,0)/VLOOKUP($C$2&amp;$D31,CHOOSE({1,2},'MC_INDUSTRIAL - CD&amp;Rs'!$B38:$B1027&amp;'MC_INDUSTRIAL - CD&amp;Rs'!$C38:$C1027,'MC_INDUSTRIAL - CD&amp;Rs'!I38:I1027),2,0)</f>
        <v>0</v>
      </c>
      <c r="L31" s="141" cm="1">
        <f t="array" ref="L31">$A$2*'allocate to industries feed US'!L31*VLOOKUP($B$2&amp;$D31,CHOOSE({1,2},'MC_INDUSTRIAL - CD&amp;Rs'!$B38:$B1027&amp;'MC_INDUSTRIAL - CD&amp;Rs'!$C38:$C1027,'MC_INDUSTRIAL - CD&amp;Rs'!J38:J1027),2,0)/VLOOKUP($C$2&amp;$D31,CHOOSE({1,2},'MC_INDUSTRIAL - CD&amp;Rs'!$B38:$B1027&amp;'MC_INDUSTRIAL - CD&amp;Rs'!$C38:$C1027,'MC_INDUSTRIAL - CD&amp;Rs'!J38:J1027),2,0)</f>
        <v>0</v>
      </c>
      <c r="M31" s="141" cm="1">
        <f t="array" ref="M31">$A$2*'allocate to industries feed US'!M31*VLOOKUP($B$2&amp;$D31,CHOOSE({1,2},'MC_INDUSTRIAL - CD&amp;Rs'!$B38:$B1027&amp;'MC_INDUSTRIAL - CD&amp;Rs'!$C38:$C1027,'MC_INDUSTRIAL - CD&amp;Rs'!K38:K1027),2,0)/VLOOKUP($C$2&amp;$D31,CHOOSE({1,2},'MC_INDUSTRIAL - CD&amp;Rs'!$B38:$B1027&amp;'MC_INDUSTRIAL - CD&amp;Rs'!$C38:$C1027,'MC_INDUSTRIAL - CD&amp;Rs'!K38:K1027),2,0)</f>
        <v>0</v>
      </c>
      <c r="N31" s="141" cm="1">
        <f t="array" ref="N31">$A$2*'allocate to industries feed US'!N31*VLOOKUP($B$2&amp;$D31,CHOOSE({1,2},'MC_INDUSTRIAL - CD&amp;Rs'!$B38:$B1027&amp;'MC_INDUSTRIAL - CD&amp;Rs'!$C38:$C1027,'MC_INDUSTRIAL - CD&amp;Rs'!L38:L1027),2,0)/VLOOKUP($C$2&amp;$D31,CHOOSE({1,2},'MC_INDUSTRIAL - CD&amp;Rs'!$B38:$B1027&amp;'MC_INDUSTRIAL - CD&amp;Rs'!$C38:$C1027,'MC_INDUSTRIAL - CD&amp;Rs'!L38:L1027),2,0)</f>
        <v>0</v>
      </c>
      <c r="O31" s="141" cm="1">
        <f t="array" ref="O31">$A$2*'allocate to industries feed US'!O31*VLOOKUP($B$2&amp;$D31,CHOOSE({1,2},'MC_INDUSTRIAL - CD&amp;Rs'!$B38:$B1027&amp;'MC_INDUSTRIAL - CD&amp;Rs'!$C38:$C1027,'MC_INDUSTRIAL - CD&amp;Rs'!M38:M1027),2,0)/VLOOKUP($C$2&amp;$D31,CHOOSE({1,2},'MC_INDUSTRIAL - CD&amp;Rs'!$B38:$B1027&amp;'MC_INDUSTRIAL - CD&amp;Rs'!$C38:$C1027,'MC_INDUSTRIAL - CD&amp;Rs'!M38:M1027),2,0)</f>
        <v>0</v>
      </c>
    </row>
    <row r="32" spans="2:15">
      <c r="B32" s="123">
        <v>23</v>
      </c>
      <c r="C32" t="s">
        <v>320</v>
      </c>
      <c r="D32" s="138">
        <v>35</v>
      </c>
      <c r="F32" s="141" cm="1">
        <f t="array" ref="F32">$A$2*'allocate to industries feed US'!F32*VLOOKUP($B$2&amp;$D32,CHOOSE({1,2},'MC_INDUSTRIAL - CD&amp;Rs'!$B39:$B1028&amp;'MC_INDUSTRIAL - CD&amp;Rs'!$C39:$C1028,'MC_INDUSTRIAL - CD&amp;Rs'!D39:D1028),2,0)/VLOOKUP($C$2&amp;$D32,CHOOSE({1,2},'MC_INDUSTRIAL - CD&amp;Rs'!$B39:$B1028&amp;'MC_INDUSTRIAL - CD&amp;Rs'!$C39:$C1028,'MC_INDUSTRIAL - CD&amp;Rs'!D39:D1028),2,0)</f>
        <v>0.25492566242210124</v>
      </c>
      <c r="G32" s="141" cm="1">
        <f t="array" ref="G32">$A$2*'allocate to industries feed US'!G32*VLOOKUP($B$2&amp;$D32,CHOOSE({1,2},'MC_INDUSTRIAL - CD&amp;Rs'!$B39:$B1028&amp;'MC_INDUSTRIAL - CD&amp;Rs'!$C39:$C1028,'MC_INDUSTRIAL - CD&amp;Rs'!E39:E1028),2,0)/VLOOKUP($C$2&amp;$D32,CHOOSE({1,2},'MC_INDUSTRIAL - CD&amp;Rs'!$B39:$B1028&amp;'MC_INDUSTRIAL - CD&amp;Rs'!$C39:$C1028,'MC_INDUSTRIAL - CD&amp;Rs'!E39:E1028),2,0)</f>
        <v>0.24827985727579985</v>
      </c>
      <c r="H32" s="141" cm="1">
        <f t="array" ref="H32">$A$2*'allocate to industries feed US'!H32*VLOOKUP($B$2&amp;$D32,CHOOSE({1,2},'MC_INDUSTRIAL - CD&amp;Rs'!$B39:$B1028&amp;'MC_INDUSTRIAL - CD&amp;Rs'!$C39:$C1028,'MC_INDUSTRIAL - CD&amp;Rs'!F39:F1028),2,0)/VLOOKUP($C$2&amp;$D32,CHOOSE({1,2},'MC_INDUSTRIAL - CD&amp;Rs'!$B39:$B1028&amp;'MC_INDUSTRIAL - CD&amp;Rs'!$C39:$C1028,'MC_INDUSTRIAL - CD&amp;Rs'!F39:F1028),2,0)</f>
        <v>0.22001771909798018</v>
      </c>
      <c r="I32" s="141" cm="1">
        <f t="array" ref="I32">$A$2*'allocate to industries feed US'!I32*VLOOKUP($B$2&amp;$D32,CHOOSE({1,2},'MC_INDUSTRIAL - CD&amp;Rs'!$B39:$B1028&amp;'MC_INDUSTRIAL - CD&amp;Rs'!$C39:$C1028,'MC_INDUSTRIAL - CD&amp;Rs'!G39:G1028),2,0)/VLOOKUP($C$2&amp;$D32,CHOOSE({1,2},'MC_INDUSTRIAL - CD&amp;Rs'!$B39:$B1028&amp;'MC_INDUSTRIAL - CD&amp;Rs'!$C39:$C1028,'MC_INDUSTRIAL - CD&amp;Rs'!G39:G1028),2,0)</f>
        <v>0.2282127956287299</v>
      </c>
      <c r="J32" s="141" cm="1">
        <f t="array" ref="J32">$A$2*'allocate to industries feed US'!J32*VLOOKUP($B$2&amp;$D32,CHOOSE({1,2},'MC_INDUSTRIAL - CD&amp;Rs'!$B39:$B1028&amp;'MC_INDUSTRIAL - CD&amp;Rs'!$C39:$C1028,'MC_INDUSTRIAL - CD&amp;Rs'!H39:H1028),2,0)/VLOOKUP($C$2&amp;$D32,CHOOSE({1,2},'MC_INDUSTRIAL - CD&amp;Rs'!$B39:$B1028&amp;'MC_INDUSTRIAL - CD&amp;Rs'!$C39:$C1028,'MC_INDUSTRIAL - CD&amp;Rs'!H39:H1028),2,0)</f>
        <v>0.23999926963314547</v>
      </c>
      <c r="K32" s="141" cm="1">
        <f t="array" ref="K32">$A$2*'allocate to industries feed US'!K32*VLOOKUP($B$2&amp;$D32,CHOOSE({1,2},'MC_INDUSTRIAL - CD&amp;Rs'!$B39:$B1028&amp;'MC_INDUSTRIAL - CD&amp;Rs'!$C39:$C1028,'MC_INDUSTRIAL - CD&amp;Rs'!I39:I1028),2,0)/VLOOKUP($C$2&amp;$D32,CHOOSE({1,2},'MC_INDUSTRIAL - CD&amp;Rs'!$B39:$B1028&amp;'MC_INDUSTRIAL - CD&amp;Rs'!$C39:$C1028,'MC_INDUSTRIAL - CD&amp;Rs'!I39:I1028),2,0)</f>
        <v>0.23392168807921968</v>
      </c>
      <c r="L32" s="141" cm="1">
        <f t="array" ref="L32">$A$2*'allocate to industries feed US'!L32*VLOOKUP($B$2&amp;$D32,CHOOSE({1,2},'MC_INDUSTRIAL - CD&amp;Rs'!$B39:$B1028&amp;'MC_INDUSTRIAL - CD&amp;Rs'!$C39:$C1028,'MC_INDUSTRIAL - CD&amp;Rs'!J39:J1028),2,0)/VLOOKUP($C$2&amp;$D32,CHOOSE({1,2},'MC_INDUSTRIAL - CD&amp;Rs'!$B39:$B1028&amp;'MC_INDUSTRIAL - CD&amp;Rs'!$C39:$C1028,'MC_INDUSTRIAL - CD&amp;Rs'!J39:J1028),2,0)</f>
        <v>0.2347444132853001</v>
      </c>
      <c r="M32" s="141" cm="1">
        <f t="array" ref="M32">$A$2*'allocate to industries feed US'!M32*VLOOKUP($B$2&amp;$D32,CHOOSE({1,2},'MC_INDUSTRIAL - CD&amp;Rs'!$B39:$B1028&amp;'MC_INDUSTRIAL - CD&amp;Rs'!$C39:$C1028,'MC_INDUSTRIAL - CD&amp;Rs'!K39:K1028),2,0)/VLOOKUP($C$2&amp;$D32,CHOOSE({1,2},'MC_INDUSTRIAL - CD&amp;Rs'!$B39:$B1028&amp;'MC_INDUSTRIAL - CD&amp;Rs'!$C39:$C1028,'MC_INDUSTRIAL - CD&amp;Rs'!K39:K1028),2,0)</f>
        <v>0.23729452281720873</v>
      </c>
      <c r="N32" s="141" cm="1">
        <f t="array" ref="N32">$A$2*'allocate to industries feed US'!N32*VLOOKUP($B$2&amp;$D32,CHOOSE({1,2},'MC_INDUSTRIAL - CD&amp;Rs'!$B39:$B1028&amp;'MC_INDUSTRIAL - CD&amp;Rs'!$C39:$C1028,'MC_INDUSTRIAL - CD&amp;Rs'!L39:L1028),2,0)/VLOOKUP($C$2&amp;$D32,CHOOSE({1,2},'MC_INDUSTRIAL - CD&amp;Rs'!$B39:$B1028&amp;'MC_INDUSTRIAL - CD&amp;Rs'!$C39:$C1028,'MC_INDUSTRIAL - CD&amp;Rs'!L39:L1028),2,0)</f>
        <v>0.2372842954975054</v>
      </c>
      <c r="O32" s="141" cm="1">
        <f t="array" ref="O32">$A$2*'allocate to industries feed US'!O32*VLOOKUP($B$2&amp;$D32,CHOOSE({1,2},'MC_INDUSTRIAL - CD&amp;Rs'!$B39:$B1028&amp;'MC_INDUSTRIAL - CD&amp;Rs'!$C39:$C1028,'MC_INDUSTRIAL - CD&amp;Rs'!M39:M1028),2,0)/VLOOKUP($C$2&amp;$D32,CHOOSE({1,2},'MC_INDUSTRIAL - CD&amp;Rs'!$B39:$B1028&amp;'MC_INDUSTRIAL - CD&amp;Rs'!$C39:$C1028,'MC_INDUSTRIAL - CD&amp;Rs'!M39:M1028),2,0)</f>
        <v>0.24007087136777014</v>
      </c>
    </row>
    <row r="33" spans="2:15">
      <c r="B33" s="123">
        <v>24</v>
      </c>
      <c r="C33" t="s">
        <v>321</v>
      </c>
      <c r="D33" s="138">
        <v>41</v>
      </c>
      <c r="F33" s="141" cm="1">
        <f t="array" ref="F33">$A$2*'allocate to industries feed US'!F33*VLOOKUP($B$2&amp;$D33,CHOOSE({1,2},'MC_INDUSTRIAL - CD&amp;Rs'!$B40:$B1029&amp;'MC_INDUSTRIAL - CD&amp;Rs'!$C40:$C1029,'MC_INDUSTRIAL - CD&amp;Rs'!D40:D1029),2,0)/VLOOKUP($C$2&amp;$D33,CHOOSE({1,2},'MC_INDUSTRIAL - CD&amp;Rs'!$B40:$B1029&amp;'MC_INDUSTRIAL - CD&amp;Rs'!$C40:$C1029,'MC_INDUSTRIAL - CD&amp;Rs'!D40:D1029),2,0)</f>
        <v>0</v>
      </c>
      <c r="G33" s="141" cm="1">
        <f t="array" ref="G33">$A$2*'allocate to industries feed US'!G33*VLOOKUP($B$2&amp;$D33,CHOOSE({1,2},'MC_INDUSTRIAL - CD&amp;Rs'!$B40:$B1029&amp;'MC_INDUSTRIAL - CD&amp;Rs'!$C40:$C1029,'MC_INDUSTRIAL - CD&amp;Rs'!E40:E1029),2,0)/VLOOKUP($C$2&amp;$D33,CHOOSE({1,2},'MC_INDUSTRIAL - CD&amp;Rs'!$B40:$B1029&amp;'MC_INDUSTRIAL - CD&amp;Rs'!$C40:$C1029,'MC_INDUSTRIAL - CD&amp;Rs'!E40:E1029),2,0)</f>
        <v>0</v>
      </c>
      <c r="H33" s="141" cm="1">
        <f t="array" ref="H33">$A$2*'allocate to industries feed US'!H33*VLOOKUP($B$2&amp;$D33,CHOOSE({1,2},'MC_INDUSTRIAL - CD&amp;Rs'!$B40:$B1029&amp;'MC_INDUSTRIAL - CD&amp;Rs'!$C40:$C1029,'MC_INDUSTRIAL - CD&amp;Rs'!F40:F1029),2,0)/VLOOKUP($C$2&amp;$D33,CHOOSE({1,2},'MC_INDUSTRIAL - CD&amp;Rs'!$B40:$B1029&amp;'MC_INDUSTRIAL - CD&amp;Rs'!$C40:$C1029,'MC_INDUSTRIAL - CD&amp;Rs'!F40:F1029),2,0)</f>
        <v>0</v>
      </c>
      <c r="I33" s="141" cm="1">
        <f t="array" ref="I33">$A$2*'allocate to industries feed US'!I33*VLOOKUP($B$2&amp;$D33,CHOOSE({1,2},'MC_INDUSTRIAL - CD&amp;Rs'!$B40:$B1029&amp;'MC_INDUSTRIAL - CD&amp;Rs'!$C40:$C1029,'MC_INDUSTRIAL - CD&amp;Rs'!G40:G1029),2,0)/VLOOKUP($C$2&amp;$D33,CHOOSE({1,2},'MC_INDUSTRIAL - CD&amp;Rs'!$B40:$B1029&amp;'MC_INDUSTRIAL - CD&amp;Rs'!$C40:$C1029,'MC_INDUSTRIAL - CD&amp;Rs'!G40:G1029),2,0)</f>
        <v>0</v>
      </c>
      <c r="J33" s="141" cm="1">
        <f t="array" ref="J33">$A$2*'allocate to industries feed US'!J33*VLOOKUP($B$2&amp;$D33,CHOOSE({1,2},'MC_INDUSTRIAL - CD&amp;Rs'!$B40:$B1029&amp;'MC_INDUSTRIAL - CD&amp;Rs'!$C40:$C1029,'MC_INDUSTRIAL - CD&amp;Rs'!H40:H1029),2,0)/VLOOKUP($C$2&amp;$D33,CHOOSE({1,2},'MC_INDUSTRIAL - CD&amp;Rs'!$B40:$B1029&amp;'MC_INDUSTRIAL - CD&amp;Rs'!$C40:$C1029,'MC_INDUSTRIAL - CD&amp;Rs'!H40:H1029),2,0)</f>
        <v>0</v>
      </c>
      <c r="K33" s="141" cm="1">
        <f t="array" ref="K33">$A$2*'allocate to industries feed US'!K33*VLOOKUP($B$2&amp;$D33,CHOOSE({1,2},'MC_INDUSTRIAL - CD&amp;Rs'!$B40:$B1029&amp;'MC_INDUSTRIAL - CD&amp;Rs'!$C40:$C1029,'MC_INDUSTRIAL - CD&amp;Rs'!I40:I1029),2,0)/VLOOKUP($C$2&amp;$D33,CHOOSE({1,2},'MC_INDUSTRIAL - CD&amp;Rs'!$B40:$B1029&amp;'MC_INDUSTRIAL - CD&amp;Rs'!$C40:$C1029,'MC_INDUSTRIAL - CD&amp;Rs'!I40:I1029),2,0)</f>
        <v>0</v>
      </c>
      <c r="L33" s="141" cm="1">
        <f t="array" ref="L33">$A$2*'allocate to industries feed US'!L33*VLOOKUP($B$2&amp;$D33,CHOOSE({1,2},'MC_INDUSTRIAL - CD&amp;Rs'!$B40:$B1029&amp;'MC_INDUSTRIAL - CD&amp;Rs'!$C40:$C1029,'MC_INDUSTRIAL - CD&amp;Rs'!J40:J1029),2,0)/VLOOKUP($C$2&amp;$D33,CHOOSE({1,2},'MC_INDUSTRIAL - CD&amp;Rs'!$B40:$B1029&amp;'MC_INDUSTRIAL - CD&amp;Rs'!$C40:$C1029,'MC_INDUSTRIAL - CD&amp;Rs'!J40:J1029),2,0)</f>
        <v>0</v>
      </c>
      <c r="M33" s="141" cm="1">
        <f t="array" ref="M33">$A$2*'allocate to industries feed US'!M33*VLOOKUP($B$2&amp;$D33,CHOOSE({1,2},'MC_INDUSTRIAL - CD&amp;Rs'!$B40:$B1029&amp;'MC_INDUSTRIAL - CD&amp;Rs'!$C40:$C1029,'MC_INDUSTRIAL - CD&amp;Rs'!K40:K1029),2,0)/VLOOKUP($C$2&amp;$D33,CHOOSE({1,2},'MC_INDUSTRIAL - CD&amp;Rs'!$B40:$B1029&amp;'MC_INDUSTRIAL - CD&amp;Rs'!$C40:$C1029,'MC_INDUSTRIAL - CD&amp;Rs'!K40:K1029),2,0)</f>
        <v>0</v>
      </c>
      <c r="N33" s="141" cm="1">
        <f t="array" ref="N33">$A$2*'allocate to industries feed US'!N33*VLOOKUP($B$2&amp;$D33,CHOOSE({1,2},'MC_INDUSTRIAL - CD&amp;Rs'!$B40:$B1029&amp;'MC_INDUSTRIAL - CD&amp;Rs'!$C40:$C1029,'MC_INDUSTRIAL - CD&amp;Rs'!L40:L1029),2,0)/VLOOKUP($C$2&amp;$D33,CHOOSE({1,2},'MC_INDUSTRIAL - CD&amp;Rs'!$B40:$B1029&amp;'MC_INDUSTRIAL - CD&amp;Rs'!$C40:$C1029,'MC_INDUSTRIAL - CD&amp;Rs'!L40:L1029),2,0)</f>
        <v>0</v>
      </c>
      <c r="O33" s="141" cm="1">
        <f t="array" ref="O33">$A$2*'allocate to industries feed US'!O33*VLOOKUP($B$2&amp;$D33,CHOOSE({1,2},'MC_INDUSTRIAL - CD&amp;Rs'!$B40:$B1029&amp;'MC_INDUSTRIAL - CD&amp;Rs'!$C40:$C1029,'MC_INDUSTRIAL - CD&amp;Rs'!M40:M1029),2,0)/VLOOKUP($C$2&amp;$D33,CHOOSE({1,2},'MC_INDUSTRIAL - CD&amp;Rs'!$B40:$B1029&amp;'MC_INDUSTRIAL - CD&amp;Rs'!$C40:$C1029,'MC_INDUSTRIAL - CD&amp;Rs'!M40:M1029),2,0)</f>
        <v>0</v>
      </c>
    </row>
    <row r="34" spans="2:15">
      <c r="C34" s="132"/>
      <c r="D34" s="132"/>
      <c r="E34" s="132"/>
      <c r="F34" s="129"/>
    </row>
    <row r="35" spans="2:15">
      <c r="C35" s="134" t="s">
        <v>377</v>
      </c>
      <c r="D35" s="134"/>
      <c r="E35" s="134"/>
      <c r="F35" s="135">
        <f>SUM(F4:F33)-SUM(F13:F18)</f>
        <v>195.03323438525393</v>
      </c>
      <c r="G35" s="135">
        <f t="shared" ref="G35:O35" si="1">SUM(G4:G33)-SUM(G13:G18)</f>
        <v>201.40829469638601</v>
      </c>
      <c r="H35" s="135">
        <f t="shared" si="1"/>
        <v>201.47174595982588</v>
      </c>
      <c r="I35" s="135">
        <f t="shared" si="1"/>
        <v>185.12974642070648</v>
      </c>
      <c r="J35" s="135">
        <f t="shared" si="1"/>
        <v>185.07422456768899</v>
      </c>
      <c r="K35" s="135">
        <f t="shared" si="1"/>
        <v>203.89666339559062</v>
      </c>
      <c r="L35" s="135">
        <f t="shared" si="1"/>
        <v>217.80305622512316</v>
      </c>
      <c r="M35" s="135">
        <f t="shared" si="1"/>
        <v>226.26668860652961</v>
      </c>
      <c r="N35" s="135">
        <f t="shared" si="1"/>
        <v>236.16896609605482</v>
      </c>
      <c r="O35" s="135">
        <f t="shared" si="1"/>
        <v>241.70507261938874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F238A-920E-43DD-9214-CE9D2F14BAC5}">
  <dimension ref="A1:Z35"/>
  <sheetViews>
    <sheetView workbookViewId="0">
      <selection activeCell="B3" sqref="B3"/>
    </sheetView>
  </sheetViews>
  <sheetFormatPr defaultRowHeight="14.5"/>
  <cols>
    <col min="1" max="1" width="18.453125" bestFit="1" customWidth="1"/>
    <col min="2" max="2" width="15.81640625" customWidth="1"/>
    <col min="3" max="3" width="36.453125" bestFit="1" customWidth="1"/>
    <col min="4" max="4" width="14.453125" customWidth="1"/>
    <col min="5" max="5" width="16.6328125" bestFit="1" customWidth="1"/>
    <col min="18" max="18" width="76.453125" bestFit="1" customWidth="1"/>
    <col min="19" max="19" width="13.90625" bestFit="1" customWidth="1"/>
    <col min="20" max="20" width="15.54296875" bestFit="1" customWidth="1"/>
  </cols>
  <sheetData>
    <row r="1" spans="1:26">
      <c r="A1" t="s">
        <v>507</v>
      </c>
      <c r="B1" s="136" t="s">
        <v>505</v>
      </c>
      <c r="C1" s="136" t="s">
        <v>506</v>
      </c>
      <c r="D1" t="s">
        <v>487</v>
      </c>
      <c r="E1" t="s">
        <v>487</v>
      </c>
      <c r="F1" s="129" t="s">
        <v>380</v>
      </c>
      <c r="G1" s="129" t="s">
        <v>380</v>
      </c>
      <c r="H1" s="129" t="s">
        <v>380</v>
      </c>
      <c r="I1" s="129" t="s">
        <v>380</v>
      </c>
      <c r="J1" s="129" t="s">
        <v>380</v>
      </c>
      <c r="K1" s="129" t="s">
        <v>380</v>
      </c>
      <c r="L1" s="129" t="s">
        <v>380</v>
      </c>
      <c r="M1" s="129" t="s">
        <v>380</v>
      </c>
      <c r="N1" s="129" t="s">
        <v>380</v>
      </c>
      <c r="O1" s="129" t="s">
        <v>380</v>
      </c>
      <c r="S1" s="137"/>
      <c r="T1" s="137"/>
      <c r="U1" s="137"/>
      <c r="V1" s="137"/>
      <c r="W1" s="137"/>
      <c r="X1" s="137"/>
      <c r="Y1" s="137"/>
      <c r="Z1" s="137"/>
    </row>
    <row r="2" spans="1:26">
      <c r="A2">
        <f>'overall industrial feedstock H2'!G3/'overall industrial feedstock H2'!G6</f>
        <v>0.125</v>
      </c>
      <c r="B2" s="139">
        <v>3</v>
      </c>
      <c r="C2" s="140">
        <v>14</v>
      </c>
      <c r="D2" t="s">
        <v>488</v>
      </c>
      <c r="E2" t="s">
        <v>489</v>
      </c>
      <c r="F2" s="129" t="s">
        <v>461</v>
      </c>
      <c r="G2" s="129" t="s">
        <v>461</v>
      </c>
      <c r="H2" s="129" t="s">
        <v>461</v>
      </c>
      <c r="I2" s="129" t="s">
        <v>461</v>
      </c>
      <c r="J2" s="129" t="s">
        <v>461</v>
      </c>
      <c r="K2" s="129" t="s">
        <v>461</v>
      </c>
      <c r="L2" s="129" t="s">
        <v>461</v>
      </c>
      <c r="M2" s="129" t="s">
        <v>461</v>
      </c>
      <c r="N2" s="129" t="s">
        <v>461</v>
      </c>
      <c r="O2" s="129" t="s">
        <v>461</v>
      </c>
      <c r="S2" s="137"/>
      <c r="T2" s="137"/>
      <c r="U2" s="137"/>
      <c r="V2" s="137"/>
      <c r="W2" s="137"/>
      <c r="X2" s="137"/>
      <c r="Y2" s="137"/>
      <c r="Z2" s="137"/>
    </row>
    <row r="3" spans="1:26">
      <c r="B3" t="s">
        <v>463</v>
      </c>
      <c r="C3" t="s">
        <v>297</v>
      </c>
      <c r="F3" s="129">
        <v>2018</v>
      </c>
      <c r="G3">
        <v>2019</v>
      </c>
      <c r="H3">
        <v>2020</v>
      </c>
      <c r="I3">
        <v>2021</v>
      </c>
      <c r="J3">
        <v>2022</v>
      </c>
      <c r="K3">
        <v>2023</v>
      </c>
      <c r="L3">
        <v>2024</v>
      </c>
      <c r="M3">
        <v>2025</v>
      </c>
      <c r="N3">
        <v>2026</v>
      </c>
      <c r="O3">
        <v>2027</v>
      </c>
    </row>
    <row r="4" spans="1:26">
      <c r="B4" s="123">
        <v>1</v>
      </c>
      <c r="C4" t="s">
        <v>300</v>
      </c>
      <c r="D4" s="63">
        <v>42</v>
      </c>
      <c r="F4" s="141" cm="1">
        <f t="array" ref="F4">$A$2*'allocate to industries feed US'!F4*VLOOKUP($B$2&amp;$D4,CHOOSE({1,2},'MC_INDUSTRIAL - CD&amp;Rs'!$B11:$B1000&amp;'MC_INDUSTRIAL - CD&amp;Rs'!$C11:$C1000,'MC_INDUSTRIAL - CD&amp;Rs'!D11:D1000),2,0)/VLOOKUP($C$2&amp;$D4,CHOOSE({1,2},'MC_INDUSTRIAL - CD&amp;Rs'!$B11:$B1000&amp;'MC_INDUSTRIAL - CD&amp;Rs'!$C11:$C1000,'MC_INDUSTRIAL - CD&amp;Rs'!D11:D1000),2,0)</f>
        <v>0</v>
      </c>
      <c r="G4" s="141" cm="1">
        <f t="array" ref="G4">'allocate to industries feed US'!G4*VLOOKUP($B$2&amp;$D4,CHOOSE({1,2},'MC_INDUSTRIAL - CD&amp;Rs'!$B11:$B1000&amp;'MC_INDUSTRIAL - CD&amp;Rs'!$C11:$C1000,'MC_INDUSTRIAL - CD&amp;Rs'!E11:E1000),2,0)/VLOOKUP($C$2&amp;$D4,CHOOSE({1,2},'MC_INDUSTRIAL - CD&amp;Rs'!$B11:$B1000&amp;'MC_INDUSTRIAL - CD&amp;Rs'!$C11:$C1000,'MC_INDUSTRIAL - CD&amp;Rs'!E11:E1000),2,0)</f>
        <v>0</v>
      </c>
      <c r="H4" s="141" cm="1">
        <f t="array" ref="H4">'allocate to industries feed US'!H4*VLOOKUP($B$2&amp;$D4,CHOOSE({1,2},'MC_INDUSTRIAL - CD&amp;Rs'!$B11:$B1000&amp;'MC_INDUSTRIAL - CD&amp;Rs'!$C11:$C1000,'MC_INDUSTRIAL - CD&amp;Rs'!F11:F1000),2,0)/VLOOKUP($C$2&amp;$D4,CHOOSE({1,2},'MC_INDUSTRIAL - CD&amp;Rs'!$B11:$B1000&amp;'MC_INDUSTRIAL - CD&amp;Rs'!$C11:$C1000,'MC_INDUSTRIAL - CD&amp;Rs'!F11:F1000),2,0)</f>
        <v>0</v>
      </c>
      <c r="I4" s="141" cm="1">
        <f t="array" ref="I4">'allocate to industries feed US'!I4*VLOOKUP($B$2&amp;$D4,CHOOSE({1,2},'MC_INDUSTRIAL - CD&amp;Rs'!$B11:$B1000&amp;'MC_INDUSTRIAL - CD&amp;Rs'!$C11:$C1000,'MC_INDUSTRIAL - CD&amp;Rs'!G11:G1000),2,0)/VLOOKUP($C$2&amp;$D4,CHOOSE({1,2},'MC_INDUSTRIAL - CD&amp;Rs'!$B11:$B1000&amp;'MC_INDUSTRIAL - CD&amp;Rs'!$C11:$C1000,'MC_INDUSTRIAL - CD&amp;Rs'!G11:G1000),2,0)</f>
        <v>0</v>
      </c>
      <c r="J4" s="141" cm="1">
        <f t="array" ref="J4">'allocate to industries feed US'!J4*VLOOKUP($B$2&amp;$D4,CHOOSE({1,2},'MC_INDUSTRIAL - CD&amp;Rs'!$B11:$B1000&amp;'MC_INDUSTRIAL - CD&amp;Rs'!$C11:$C1000,'MC_INDUSTRIAL - CD&amp;Rs'!H11:H1000),2,0)/VLOOKUP($C$2&amp;$D4,CHOOSE({1,2},'MC_INDUSTRIAL - CD&amp;Rs'!$B11:$B1000&amp;'MC_INDUSTRIAL - CD&amp;Rs'!$C11:$C1000,'MC_INDUSTRIAL - CD&amp;Rs'!H11:H1000),2,0)</f>
        <v>0</v>
      </c>
      <c r="K4" s="141" cm="1">
        <f t="array" ref="K4">'allocate to industries feed US'!K4*VLOOKUP($B$2&amp;$D4,CHOOSE({1,2},'MC_INDUSTRIAL - CD&amp;Rs'!$B11:$B1000&amp;'MC_INDUSTRIAL - CD&amp;Rs'!$C11:$C1000,'MC_INDUSTRIAL - CD&amp;Rs'!I11:I1000),2,0)/VLOOKUP($C$2&amp;$D4,CHOOSE({1,2},'MC_INDUSTRIAL - CD&amp;Rs'!$B11:$B1000&amp;'MC_INDUSTRIAL - CD&amp;Rs'!$C11:$C1000,'MC_INDUSTRIAL - CD&amp;Rs'!I11:I1000),2,0)</f>
        <v>0</v>
      </c>
      <c r="L4" s="141" cm="1">
        <f t="array" ref="L4">'allocate to industries feed US'!L4*VLOOKUP($B$2&amp;$D4,CHOOSE({1,2},'MC_INDUSTRIAL - CD&amp;Rs'!$B11:$B1000&amp;'MC_INDUSTRIAL - CD&amp;Rs'!$C11:$C1000,'MC_INDUSTRIAL - CD&amp;Rs'!J11:J1000),2,0)/VLOOKUP($C$2&amp;$D4,CHOOSE({1,2},'MC_INDUSTRIAL - CD&amp;Rs'!$B11:$B1000&amp;'MC_INDUSTRIAL - CD&amp;Rs'!$C11:$C1000,'MC_INDUSTRIAL - CD&amp;Rs'!J11:J1000),2,0)</f>
        <v>0</v>
      </c>
      <c r="M4" s="141" cm="1">
        <f t="array" ref="M4">'allocate to industries feed US'!M4*VLOOKUP($B$2&amp;$D4,CHOOSE({1,2},'MC_INDUSTRIAL - CD&amp;Rs'!$B11:$B1000&amp;'MC_INDUSTRIAL - CD&amp;Rs'!$C11:$C1000,'MC_INDUSTRIAL - CD&amp;Rs'!K11:K1000),2,0)/VLOOKUP($C$2&amp;$D4,CHOOSE({1,2},'MC_INDUSTRIAL - CD&amp;Rs'!$B11:$B1000&amp;'MC_INDUSTRIAL - CD&amp;Rs'!$C11:$C1000,'MC_INDUSTRIAL - CD&amp;Rs'!K11:K1000),2,0)</f>
        <v>0</v>
      </c>
      <c r="N4" s="141" cm="1">
        <f t="array" ref="N4">'allocate to industries feed US'!N4*VLOOKUP($B$2&amp;$D4,CHOOSE({1,2},'MC_INDUSTRIAL - CD&amp;Rs'!$B11:$B1000&amp;'MC_INDUSTRIAL - CD&amp;Rs'!$C11:$C1000,'MC_INDUSTRIAL - CD&amp;Rs'!L11:L1000),2,0)/VLOOKUP($C$2&amp;$D4,CHOOSE({1,2},'MC_INDUSTRIAL - CD&amp;Rs'!$B11:$B1000&amp;'MC_INDUSTRIAL - CD&amp;Rs'!$C11:$C1000,'MC_INDUSTRIAL - CD&amp;Rs'!L11:L1000),2,0)</f>
        <v>0</v>
      </c>
      <c r="O4" s="141" cm="1">
        <f t="array" ref="O4">'allocate to industries feed US'!O4*VLOOKUP($B$2&amp;$D4,CHOOSE({1,2},'MC_INDUSTRIAL - CD&amp;Rs'!$B11:$B1000&amp;'MC_INDUSTRIAL - CD&amp;Rs'!$C11:$C1000,'MC_INDUSTRIAL - CD&amp;Rs'!M11:M1000),2,0)/VLOOKUP($C$2&amp;$D4,CHOOSE({1,2},'MC_INDUSTRIAL - CD&amp;Rs'!$B11:$B1000&amp;'MC_INDUSTRIAL - CD&amp;Rs'!$C11:$C1000,'MC_INDUSTRIAL - CD&amp;Rs'!M11:M1000),2,0)</f>
        <v>0</v>
      </c>
    </row>
    <row r="5" spans="1:26">
      <c r="B5" s="123">
        <v>2</v>
      </c>
      <c r="C5" t="s">
        <v>301</v>
      </c>
      <c r="D5" s="63">
        <v>43</v>
      </c>
      <c r="E5">
        <v>44</v>
      </c>
      <c r="F5" s="141" cm="1">
        <f t="array" ref="F5">$A$2*'allocate to industries feed US'!F5*VLOOKUP($B$2&amp;$D5,CHOOSE({1,2},'MC_INDUSTRIAL - CD&amp;Rs'!$B12:$B1001&amp;'MC_INDUSTRIAL - CD&amp;Rs'!$C12:$C1001,'MC_INDUSTRIAL - CD&amp;Rs'!D12:D1001),2,0)/VLOOKUP($C$2&amp;$D5,CHOOSE({1,2},'MC_INDUSTRIAL - CD&amp;Rs'!$B12:$B1001&amp;'MC_INDUSTRIAL - CD&amp;Rs'!$C12:$C1001,'MC_INDUSTRIAL - CD&amp;Rs'!D12:D1001),2,0)</f>
        <v>0</v>
      </c>
      <c r="G5" s="141" cm="1">
        <f t="array" ref="G5">'allocate to industries feed US'!G5*VLOOKUP($B$2&amp;$D5,CHOOSE({1,2},'MC_INDUSTRIAL - CD&amp;Rs'!$B12:$B1001&amp;'MC_INDUSTRIAL - CD&amp;Rs'!$C12:$C1001,'MC_INDUSTRIAL - CD&amp;Rs'!E12:E1001),2,0)/VLOOKUP($C$2&amp;$D5,CHOOSE({1,2},'MC_INDUSTRIAL - CD&amp;Rs'!$B12:$B1001&amp;'MC_INDUSTRIAL - CD&amp;Rs'!$C12:$C1001,'MC_INDUSTRIAL - CD&amp;Rs'!E12:E1001),2,0)</f>
        <v>0</v>
      </c>
      <c r="H5" s="141" cm="1">
        <f t="array" ref="H5">'allocate to industries feed US'!H5*VLOOKUP($B$2&amp;$D5,CHOOSE({1,2},'MC_INDUSTRIAL - CD&amp;Rs'!$B12:$B1001&amp;'MC_INDUSTRIAL - CD&amp;Rs'!$C12:$C1001,'MC_INDUSTRIAL - CD&amp;Rs'!F12:F1001),2,0)/VLOOKUP($C$2&amp;$D5,CHOOSE({1,2},'MC_INDUSTRIAL - CD&amp;Rs'!$B12:$B1001&amp;'MC_INDUSTRIAL - CD&amp;Rs'!$C12:$C1001,'MC_INDUSTRIAL - CD&amp;Rs'!F12:F1001),2,0)</f>
        <v>0</v>
      </c>
      <c r="I5" s="141" cm="1">
        <f t="array" ref="I5">'allocate to industries feed US'!I5*VLOOKUP($B$2&amp;$D5,CHOOSE({1,2},'MC_INDUSTRIAL - CD&amp;Rs'!$B12:$B1001&amp;'MC_INDUSTRIAL - CD&amp;Rs'!$C12:$C1001,'MC_INDUSTRIAL - CD&amp;Rs'!G12:G1001),2,0)/VLOOKUP($C$2&amp;$D5,CHOOSE({1,2},'MC_INDUSTRIAL - CD&amp;Rs'!$B12:$B1001&amp;'MC_INDUSTRIAL - CD&amp;Rs'!$C12:$C1001,'MC_INDUSTRIAL - CD&amp;Rs'!G12:G1001),2,0)</f>
        <v>0</v>
      </c>
      <c r="J5" s="141" cm="1">
        <f t="array" ref="J5">'allocate to industries feed US'!J5*VLOOKUP($B$2&amp;$D5,CHOOSE({1,2},'MC_INDUSTRIAL - CD&amp;Rs'!$B12:$B1001&amp;'MC_INDUSTRIAL - CD&amp;Rs'!$C12:$C1001,'MC_INDUSTRIAL - CD&amp;Rs'!H12:H1001),2,0)/VLOOKUP($C$2&amp;$D5,CHOOSE({1,2},'MC_INDUSTRIAL - CD&amp;Rs'!$B12:$B1001&amp;'MC_INDUSTRIAL - CD&amp;Rs'!$C12:$C1001,'MC_INDUSTRIAL - CD&amp;Rs'!H12:H1001),2,0)</f>
        <v>0</v>
      </c>
      <c r="K5" s="141" cm="1">
        <f t="array" ref="K5">'allocate to industries feed US'!K5*VLOOKUP($B$2&amp;$D5,CHOOSE({1,2},'MC_INDUSTRIAL - CD&amp;Rs'!$B12:$B1001&amp;'MC_INDUSTRIAL - CD&amp;Rs'!$C12:$C1001,'MC_INDUSTRIAL - CD&amp;Rs'!I12:I1001),2,0)/VLOOKUP($C$2&amp;$D5,CHOOSE({1,2},'MC_INDUSTRIAL - CD&amp;Rs'!$B12:$B1001&amp;'MC_INDUSTRIAL - CD&amp;Rs'!$C12:$C1001,'MC_INDUSTRIAL - CD&amp;Rs'!I12:I1001),2,0)</f>
        <v>0</v>
      </c>
      <c r="L5" s="141" cm="1">
        <f t="array" ref="L5">'allocate to industries feed US'!L5*VLOOKUP($B$2&amp;$D5,CHOOSE({1,2},'MC_INDUSTRIAL - CD&amp;Rs'!$B12:$B1001&amp;'MC_INDUSTRIAL - CD&amp;Rs'!$C12:$C1001,'MC_INDUSTRIAL - CD&amp;Rs'!J12:J1001),2,0)/VLOOKUP($C$2&amp;$D5,CHOOSE({1,2},'MC_INDUSTRIAL - CD&amp;Rs'!$B12:$B1001&amp;'MC_INDUSTRIAL - CD&amp;Rs'!$C12:$C1001,'MC_INDUSTRIAL - CD&amp;Rs'!J12:J1001),2,0)</f>
        <v>0</v>
      </c>
      <c r="M5" s="141" cm="1">
        <f t="array" ref="M5">'allocate to industries feed US'!M5*VLOOKUP($B$2&amp;$D5,CHOOSE({1,2},'MC_INDUSTRIAL - CD&amp;Rs'!$B12:$B1001&amp;'MC_INDUSTRIAL - CD&amp;Rs'!$C12:$C1001,'MC_INDUSTRIAL - CD&amp;Rs'!K12:K1001),2,0)/VLOOKUP($C$2&amp;$D5,CHOOSE({1,2},'MC_INDUSTRIAL - CD&amp;Rs'!$B12:$B1001&amp;'MC_INDUSTRIAL - CD&amp;Rs'!$C12:$C1001,'MC_INDUSTRIAL - CD&amp;Rs'!K12:K1001),2,0)</f>
        <v>0</v>
      </c>
      <c r="N5" s="141" cm="1">
        <f t="array" ref="N5">'allocate to industries feed US'!N5*VLOOKUP($B$2&amp;$D5,CHOOSE({1,2},'MC_INDUSTRIAL - CD&amp;Rs'!$B12:$B1001&amp;'MC_INDUSTRIAL - CD&amp;Rs'!$C12:$C1001,'MC_INDUSTRIAL - CD&amp;Rs'!L12:L1001),2,0)/VLOOKUP($C$2&amp;$D5,CHOOSE({1,2},'MC_INDUSTRIAL - CD&amp;Rs'!$B12:$B1001&amp;'MC_INDUSTRIAL - CD&amp;Rs'!$C12:$C1001,'MC_INDUSTRIAL - CD&amp;Rs'!L12:L1001),2,0)</f>
        <v>0</v>
      </c>
      <c r="O5" s="141" cm="1">
        <f t="array" ref="O5">'allocate to industries feed US'!O5*VLOOKUP($B$2&amp;$D5,CHOOSE({1,2},'MC_INDUSTRIAL - CD&amp;Rs'!$B12:$B1001&amp;'MC_INDUSTRIAL - CD&amp;Rs'!$C12:$C1001,'MC_INDUSTRIAL - CD&amp;Rs'!M12:M1001),2,0)/VLOOKUP($C$2&amp;$D5,CHOOSE({1,2},'MC_INDUSTRIAL - CD&amp;Rs'!$B12:$B1001&amp;'MC_INDUSTRIAL - CD&amp;Rs'!$C12:$C1001,'MC_INDUSTRIAL - CD&amp;Rs'!M12:M1001),2,0)</f>
        <v>0</v>
      </c>
    </row>
    <row r="6" spans="1:26">
      <c r="B6" s="123">
        <v>3</v>
      </c>
      <c r="C6" t="s">
        <v>298</v>
      </c>
      <c r="D6" s="63">
        <v>45</v>
      </c>
      <c r="F6" s="141" cm="1">
        <f t="array" ref="F6">$A$2*'allocate to industries feed US'!F6*VLOOKUP($B$2&amp;$D6,CHOOSE({1,2},'MC_INDUSTRIAL - CD&amp;Rs'!$B13:$B1002&amp;'MC_INDUSTRIAL - CD&amp;Rs'!$C13:$C1002,'MC_INDUSTRIAL - CD&amp;Rs'!D13:D1002),2,0)/VLOOKUP($C$2&amp;$D6,CHOOSE({1,2},'MC_INDUSTRIAL - CD&amp;Rs'!$B13:$B1002&amp;'MC_INDUSTRIAL - CD&amp;Rs'!$C13:$C1002,'MC_INDUSTRIAL - CD&amp;Rs'!D13:D1002),2,0)</f>
        <v>0</v>
      </c>
      <c r="G6" s="141" cm="1">
        <f t="array" ref="G6">'allocate to industries feed US'!G6*VLOOKUP($B$2&amp;$D6,CHOOSE({1,2},'MC_INDUSTRIAL - CD&amp;Rs'!$B13:$B1002&amp;'MC_INDUSTRIAL - CD&amp;Rs'!$C13:$C1002,'MC_INDUSTRIAL - CD&amp;Rs'!E13:E1002),2,0)/VLOOKUP($C$2&amp;$D6,CHOOSE({1,2},'MC_INDUSTRIAL - CD&amp;Rs'!$B13:$B1002&amp;'MC_INDUSTRIAL - CD&amp;Rs'!$C13:$C1002,'MC_INDUSTRIAL - CD&amp;Rs'!E13:E1002),2,0)</f>
        <v>0</v>
      </c>
      <c r="H6" s="141" cm="1">
        <f t="array" ref="H6">'allocate to industries feed US'!H6*VLOOKUP($B$2&amp;$D6,CHOOSE({1,2},'MC_INDUSTRIAL - CD&amp;Rs'!$B13:$B1002&amp;'MC_INDUSTRIAL - CD&amp;Rs'!$C13:$C1002,'MC_INDUSTRIAL - CD&amp;Rs'!F13:F1002),2,0)/VLOOKUP($C$2&amp;$D6,CHOOSE({1,2},'MC_INDUSTRIAL - CD&amp;Rs'!$B13:$B1002&amp;'MC_INDUSTRIAL - CD&amp;Rs'!$C13:$C1002,'MC_INDUSTRIAL - CD&amp;Rs'!F13:F1002),2,0)</f>
        <v>0</v>
      </c>
      <c r="I6" s="141" cm="1">
        <f t="array" ref="I6">'allocate to industries feed US'!I6*VLOOKUP($B$2&amp;$D6,CHOOSE({1,2},'MC_INDUSTRIAL - CD&amp;Rs'!$B13:$B1002&amp;'MC_INDUSTRIAL - CD&amp;Rs'!$C13:$C1002,'MC_INDUSTRIAL - CD&amp;Rs'!G13:G1002),2,0)/VLOOKUP($C$2&amp;$D6,CHOOSE({1,2},'MC_INDUSTRIAL - CD&amp;Rs'!$B13:$B1002&amp;'MC_INDUSTRIAL - CD&amp;Rs'!$C13:$C1002,'MC_INDUSTRIAL - CD&amp;Rs'!G13:G1002),2,0)</f>
        <v>0</v>
      </c>
      <c r="J6" s="141" cm="1">
        <f t="array" ref="J6">'allocate to industries feed US'!J6*VLOOKUP($B$2&amp;$D6,CHOOSE({1,2},'MC_INDUSTRIAL - CD&amp;Rs'!$B13:$B1002&amp;'MC_INDUSTRIAL - CD&amp;Rs'!$C13:$C1002,'MC_INDUSTRIAL - CD&amp;Rs'!H13:H1002),2,0)/VLOOKUP($C$2&amp;$D6,CHOOSE({1,2},'MC_INDUSTRIAL - CD&amp;Rs'!$B13:$B1002&amp;'MC_INDUSTRIAL - CD&amp;Rs'!$C13:$C1002,'MC_INDUSTRIAL - CD&amp;Rs'!H13:H1002),2,0)</f>
        <v>0</v>
      </c>
      <c r="K6" s="141" cm="1">
        <f t="array" ref="K6">'allocate to industries feed US'!K6*VLOOKUP($B$2&amp;$D6,CHOOSE({1,2},'MC_INDUSTRIAL - CD&amp;Rs'!$B13:$B1002&amp;'MC_INDUSTRIAL - CD&amp;Rs'!$C13:$C1002,'MC_INDUSTRIAL - CD&amp;Rs'!I13:I1002),2,0)/VLOOKUP($C$2&amp;$D6,CHOOSE({1,2},'MC_INDUSTRIAL - CD&amp;Rs'!$B13:$B1002&amp;'MC_INDUSTRIAL - CD&amp;Rs'!$C13:$C1002,'MC_INDUSTRIAL - CD&amp;Rs'!I13:I1002),2,0)</f>
        <v>0</v>
      </c>
      <c r="L6" s="141" cm="1">
        <f t="array" ref="L6">'allocate to industries feed US'!L6*VLOOKUP($B$2&amp;$D6,CHOOSE({1,2},'MC_INDUSTRIAL - CD&amp;Rs'!$B13:$B1002&amp;'MC_INDUSTRIAL - CD&amp;Rs'!$C13:$C1002,'MC_INDUSTRIAL - CD&amp;Rs'!J13:J1002),2,0)/VLOOKUP($C$2&amp;$D6,CHOOSE({1,2},'MC_INDUSTRIAL - CD&amp;Rs'!$B13:$B1002&amp;'MC_INDUSTRIAL - CD&amp;Rs'!$C13:$C1002,'MC_INDUSTRIAL - CD&amp;Rs'!J13:J1002),2,0)</f>
        <v>0</v>
      </c>
      <c r="M6" s="141" cm="1">
        <f t="array" ref="M6">'allocate to industries feed US'!M6*VLOOKUP($B$2&amp;$D6,CHOOSE({1,2},'MC_INDUSTRIAL - CD&amp;Rs'!$B13:$B1002&amp;'MC_INDUSTRIAL - CD&amp;Rs'!$C13:$C1002,'MC_INDUSTRIAL - CD&amp;Rs'!K13:K1002),2,0)/VLOOKUP($C$2&amp;$D6,CHOOSE({1,2},'MC_INDUSTRIAL - CD&amp;Rs'!$B13:$B1002&amp;'MC_INDUSTRIAL - CD&amp;Rs'!$C13:$C1002,'MC_INDUSTRIAL - CD&amp;Rs'!K13:K1002),2,0)</f>
        <v>0</v>
      </c>
      <c r="N6" s="141" cm="1">
        <f t="array" ref="N6">'allocate to industries feed US'!N6*VLOOKUP($B$2&amp;$D6,CHOOSE({1,2},'MC_INDUSTRIAL - CD&amp;Rs'!$B13:$B1002&amp;'MC_INDUSTRIAL - CD&amp;Rs'!$C13:$C1002,'MC_INDUSTRIAL - CD&amp;Rs'!L13:L1002),2,0)/VLOOKUP($C$2&amp;$D6,CHOOSE({1,2},'MC_INDUSTRIAL - CD&amp;Rs'!$B13:$B1002&amp;'MC_INDUSTRIAL - CD&amp;Rs'!$C13:$C1002,'MC_INDUSTRIAL - CD&amp;Rs'!L13:L1002),2,0)</f>
        <v>0</v>
      </c>
      <c r="O6" s="141" cm="1">
        <f t="array" ref="O6">'allocate to industries feed US'!O6*VLOOKUP($B$2&amp;$D6,CHOOSE({1,2},'MC_INDUSTRIAL - CD&amp;Rs'!$B13:$B1002&amp;'MC_INDUSTRIAL - CD&amp;Rs'!$C13:$C1002,'MC_INDUSTRIAL - CD&amp;Rs'!M13:M1002),2,0)/VLOOKUP($C$2&amp;$D6,CHOOSE({1,2},'MC_INDUSTRIAL - CD&amp;Rs'!$B13:$B1002&amp;'MC_INDUSTRIAL - CD&amp;Rs'!$C13:$C1002,'MC_INDUSTRIAL - CD&amp;Rs'!M13:M1002),2,0)</f>
        <v>0</v>
      </c>
    </row>
    <row r="7" spans="1:26">
      <c r="B7" s="123">
        <v>4</v>
      </c>
      <c r="C7" t="s">
        <v>299</v>
      </c>
      <c r="D7" s="63">
        <v>46</v>
      </c>
      <c r="F7" s="141" cm="1">
        <f t="array" ref="F7">$A$2*'allocate to industries feed US'!F7*VLOOKUP($B$2&amp;$D7,CHOOSE({1,2},'MC_INDUSTRIAL - CD&amp;Rs'!$B14:$B1003&amp;'MC_INDUSTRIAL - CD&amp;Rs'!$C14:$C1003,'MC_INDUSTRIAL - CD&amp;Rs'!D14:D1003),2,0)/VLOOKUP($C$2&amp;$D7,CHOOSE({1,2},'MC_INDUSTRIAL - CD&amp;Rs'!$B14:$B1003&amp;'MC_INDUSTRIAL - CD&amp;Rs'!$C14:$C1003,'MC_INDUSTRIAL - CD&amp;Rs'!D14:D1003),2,0)</f>
        <v>0</v>
      </c>
      <c r="G7" s="141" cm="1">
        <f t="array" ref="G7">'allocate to industries feed US'!G7*VLOOKUP($B$2&amp;$D7,CHOOSE({1,2},'MC_INDUSTRIAL - CD&amp;Rs'!$B14:$B1003&amp;'MC_INDUSTRIAL - CD&amp;Rs'!$C14:$C1003,'MC_INDUSTRIAL - CD&amp;Rs'!E14:E1003),2,0)/VLOOKUP($C$2&amp;$D7,CHOOSE({1,2},'MC_INDUSTRIAL - CD&amp;Rs'!$B14:$B1003&amp;'MC_INDUSTRIAL - CD&amp;Rs'!$C14:$C1003,'MC_INDUSTRIAL - CD&amp;Rs'!E14:E1003),2,0)</f>
        <v>0</v>
      </c>
      <c r="H7" s="141" cm="1">
        <f t="array" ref="H7">'allocate to industries feed US'!H7*VLOOKUP($B$2&amp;$D7,CHOOSE({1,2},'MC_INDUSTRIAL - CD&amp;Rs'!$B14:$B1003&amp;'MC_INDUSTRIAL - CD&amp;Rs'!$C14:$C1003,'MC_INDUSTRIAL - CD&amp;Rs'!F14:F1003),2,0)/VLOOKUP($C$2&amp;$D7,CHOOSE({1,2},'MC_INDUSTRIAL - CD&amp;Rs'!$B14:$B1003&amp;'MC_INDUSTRIAL - CD&amp;Rs'!$C14:$C1003,'MC_INDUSTRIAL - CD&amp;Rs'!F14:F1003),2,0)</f>
        <v>0</v>
      </c>
      <c r="I7" s="141" cm="1">
        <f t="array" ref="I7">'allocate to industries feed US'!I7*VLOOKUP($B$2&amp;$D7,CHOOSE({1,2},'MC_INDUSTRIAL - CD&amp;Rs'!$B14:$B1003&amp;'MC_INDUSTRIAL - CD&amp;Rs'!$C14:$C1003,'MC_INDUSTRIAL - CD&amp;Rs'!G14:G1003),2,0)/VLOOKUP($C$2&amp;$D7,CHOOSE({1,2},'MC_INDUSTRIAL - CD&amp;Rs'!$B14:$B1003&amp;'MC_INDUSTRIAL - CD&amp;Rs'!$C14:$C1003,'MC_INDUSTRIAL - CD&amp;Rs'!G14:G1003),2,0)</f>
        <v>0</v>
      </c>
      <c r="J7" s="141" cm="1">
        <f t="array" ref="J7">'allocate to industries feed US'!J7*VLOOKUP($B$2&amp;$D7,CHOOSE({1,2},'MC_INDUSTRIAL - CD&amp;Rs'!$B14:$B1003&amp;'MC_INDUSTRIAL - CD&amp;Rs'!$C14:$C1003,'MC_INDUSTRIAL - CD&amp;Rs'!H14:H1003),2,0)/VLOOKUP($C$2&amp;$D7,CHOOSE({1,2},'MC_INDUSTRIAL - CD&amp;Rs'!$B14:$B1003&amp;'MC_INDUSTRIAL - CD&amp;Rs'!$C14:$C1003,'MC_INDUSTRIAL - CD&amp;Rs'!H14:H1003),2,0)</f>
        <v>0</v>
      </c>
      <c r="K7" s="141" cm="1">
        <f t="array" ref="K7">'allocate to industries feed US'!K7*VLOOKUP($B$2&amp;$D7,CHOOSE({1,2},'MC_INDUSTRIAL - CD&amp;Rs'!$B14:$B1003&amp;'MC_INDUSTRIAL - CD&amp;Rs'!$C14:$C1003,'MC_INDUSTRIAL - CD&amp;Rs'!I14:I1003),2,0)/VLOOKUP($C$2&amp;$D7,CHOOSE({1,2},'MC_INDUSTRIAL - CD&amp;Rs'!$B14:$B1003&amp;'MC_INDUSTRIAL - CD&amp;Rs'!$C14:$C1003,'MC_INDUSTRIAL - CD&amp;Rs'!I14:I1003),2,0)</f>
        <v>0</v>
      </c>
      <c r="L7" s="141" cm="1">
        <f t="array" ref="L7">'allocate to industries feed US'!L7*VLOOKUP($B$2&amp;$D7,CHOOSE({1,2},'MC_INDUSTRIAL - CD&amp;Rs'!$B14:$B1003&amp;'MC_INDUSTRIAL - CD&amp;Rs'!$C14:$C1003,'MC_INDUSTRIAL - CD&amp;Rs'!J14:J1003),2,0)/VLOOKUP($C$2&amp;$D7,CHOOSE({1,2},'MC_INDUSTRIAL - CD&amp;Rs'!$B14:$B1003&amp;'MC_INDUSTRIAL - CD&amp;Rs'!$C14:$C1003,'MC_INDUSTRIAL - CD&amp;Rs'!J14:J1003),2,0)</f>
        <v>0</v>
      </c>
      <c r="M7" s="141" cm="1">
        <f t="array" ref="M7">'allocate to industries feed US'!M7*VLOOKUP($B$2&amp;$D7,CHOOSE({1,2},'MC_INDUSTRIAL - CD&amp;Rs'!$B14:$B1003&amp;'MC_INDUSTRIAL - CD&amp;Rs'!$C14:$C1003,'MC_INDUSTRIAL - CD&amp;Rs'!K14:K1003),2,0)/VLOOKUP($C$2&amp;$D7,CHOOSE({1,2},'MC_INDUSTRIAL - CD&amp;Rs'!$B14:$B1003&amp;'MC_INDUSTRIAL - CD&amp;Rs'!$C14:$C1003,'MC_INDUSTRIAL - CD&amp;Rs'!K14:K1003),2,0)</f>
        <v>0</v>
      </c>
      <c r="N7" s="141" cm="1">
        <f t="array" ref="N7">'allocate to industries feed US'!N7*VLOOKUP($B$2&amp;$D7,CHOOSE({1,2},'MC_INDUSTRIAL - CD&amp;Rs'!$B14:$B1003&amp;'MC_INDUSTRIAL - CD&amp;Rs'!$C14:$C1003,'MC_INDUSTRIAL - CD&amp;Rs'!L14:L1003),2,0)/VLOOKUP($C$2&amp;$D7,CHOOSE({1,2},'MC_INDUSTRIAL - CD&amp;Rs'!$B14:$B1003&amp;'MC_INDUSTRIAL - CD&amp;Rs'!$C14:$C1003,'MC_INDUSTRIAL - CD&amp;Rs'!L14:L1003),2,0)</f>
        <v>0</v>
      </c>
      <c r="O7" s="141" cm="1">
        <f t="array" ref="O7">'allocate to industries feed US'!O7*VLOOKUP($B$2&amp;$D7,CHOOSE({1,2},'MC_INDUSTRIAL - CD&amp;Rs'!$B14:$B1003&amp;'MC_INDUSTRIAL - CD&amp;Rs'!$C14:$C1003,'MC_INDUSTRIAL - CD&amp;Rs'!M14:M1003),2,0)/VLOOKUP($C$2&amp;$D7,CHOOSE({1,2},'MC_INDUSTRIAL - CD&amp;Rs'!$B14:$B1003&amp;'MC_INDUSTRIAL - CD&amp;Rs'!$C14:$C1003,'MC_INDUSTRIAL - CD&amp;Rs'!M14:M1003),2,0)</f>
        <v>0</v>
      </c>
    </row>
    <row r="8" spans="1:26">
      <c r="B8" s="123">
        <v>5</v>
      </c>
      <c r="C8" t="s">
        <v>302</v>
      </c>
      <c r="D8" s="63">
        <v>47</v>
      </c>
      <c r="F8" s="141" cm="1">
        <f t="array" ref="F8">$A$2*'allocate to industries feed US'!F8*VLOOKUP($B$2&amp;$D8,CHOOSE({1,2},'MC_INDUSTRIAL - CD&amp;Rs'!$B15:$B1004&amp;'MC_INDUSTRIAL - CD&amp;Rs'!$C15:$C1004,'MC_INDUSTRIAL - CD&amp;Rs'!D15:D1004),2,0)/VLOOKUP($C$2&amp;$D8,CHOOSE({1,2},'MC_INDUSTRIAL - CD&amp;Rs'!$B15:$B1004&amp;'MC_INDUSTRIAL - CD&amp;Rs'!$C15:$C1004,'MC_INDUSTRIAL - CD&amp;Rs'!D15:D1004),2,0)</f>
        <v>0</v>
      </c>
      <c r="G8" s="141" cm="1">
        <f t="array" ref="G8">'allocate to industries feed US'!G8*VLOOKUP($B$2&amp;$D8,CHOOSE({1,2},'MC_INDUSTRIAL - CD&amp;Rs'!$B15:$B1004&amp;'MC_INDUSTRIAL - CD&amp;Rs'!$C15:$C1004,'MC_INDUSTRIAL - CD&amp;Rs'!E15:E1004),2,0)/VLOOKUP($C$2&amp;$D8,CHOOSE({1,2},'MC_INDUSTRIAL - CD&amp;Rs'!$B15:$B1004&amp;'MC_INDUSTRIAL - CD&amp;Rs'!$C15:$C1004,'MC_INDUSTRIAL - CD&amp;Rs'!E15:E1004),2,0)</f>
        <v>0</v>
      </c>
      <c r="H8" s="141" cm="1">
        <f t="array" ref="H8">'allocate to industries feed US'!H8*VLOOKUP($B$2&amp;$D8,CHOOSE({1,2},'MC_INDUSTRIAL - CD&amp;Rs'!$B15:$B1004&amp;'MC_INDUSTRIAL - CD&amp;Rs'!$C15:$C1004,'MC_INDUSTRIAL - CD&amp;Rs'!F15:F1004),2,0)/VLOOKUP($C$2&amp;$D8,CHOOSE({1,2},'MC_INDUSTRIAL - CD&amp;Rs'!$B15:$B1004&amp;'MC_INDUSTRIAL - CD&amp;Rs'!$C15:$C1004,'MC_INDUSTRIAL - CD&amp;Rs'!F15:F1004),2,0)</f>
        <v>0</v>
      </c>
      <c r="I8" s="141" cm="1">
        <f t="array" ref="I8">'allocate to industries feed US'!I8*VLOOKUP($B$2&amp;$D8,CHOOSE({1,2},'MC_INDUSTRIAL - CD&amp;Rs'!$B15:$B1004&amp;'MC_INDUSTRIAL - CD&amp;Rs'!$C15:$C1004,'MC_INDUSTRIAL - CD&amp;Rs'!G15:G1004),2,0)/VLOOKUP($C$2&amp;$D8,CHOOSE({1,2},'MC_INDUSTRIAL - CD&amp;Rs'!$B15:$B1004&amp;'MC_INDUSTRIAL - CD&amp;Rs'!$C15:$C1004,'MC_INDUSTRIAL - CD&amp;Rs'!G15:G1004),2,0)</f>
        <v>0</v>
      </c>
      <c r="J8" s="141" cm="1">
        <f t="array" ref="J8">'allocate to industries feed US'!J8*VLOOKUP($B$2&amp;$D8,CHOOSE({1,2},'MC_INDUSTRIAL - CD&amp;Rs'!$B15:$B1004&amp;'MC_INDUSTRIAL - CD&amp;Rs'!$C15:$C1004,'MC_INDUSTRIAL - CD&amp;Rs'!H15:H1004),2,0)/VLOOKUP($C$2&amp;$D8,CHOOSE({1,2},'MC_INDUSTRIAL - CD&amp;Rs'!$B15:$B1004&amp;'MC_INDUSTRIAL - CD&amp;Rs'!$C15:$C1004,'MC_INDUSTRIAL - CD&amp;Rs'!H15:H1004),2,0)</f>
        <v>0</v>
      </c>
      <c r="K8" s="141" cm="1">
        <f t="array" ref="K8">'allocate to industries feed US'!K8*VLOOKUP($B$2&amp;$D8,CHOOSE({1,2},'MC_INDUSTRIAL - CD&amp;Rs'!$B15:$B1004&amp;'MC_INDUSTRIAL - CD&amp;Rs'!$C15:$C1004,'MC_INDUSTRIAL - CD&amp;Rs'!I15:I1004),2,0)/VLOOKUP($C$2&amp;$D8,CHOOSE({1,2},'MC_INDUSTRIAL - CD&amp;Rs'!$B15:$B1004&amp;'MC_INDUSTRIAL - CD&amp;Rs'!$C15:$C1004,'MC_INDUSTRIAL - CD&amp;Rs'!I15:I1004),2,0)</f>
        <v>0</v>
      </c>
      <c r="L8" s="141" cm="1">
        <f t="array" ref="L8">'allocate to industries feed US'!L8*VLOOKUP($B$2&amp;$D8,CHOOSE({1,2},'MC_INDUSTRIAL - CD&amp;Rs'!$B15:$B1004&amp;'MC_INDUSTRIAL - CD&amp;Rs'!$C15:$C1004,'MC_INDUSTRIAL - CD&amp;Rs'!J15:J1004),2,0)/VLOOKUP($C$2&amp;$D8,CHOOSE({1,2},'MC_INDUSTRIAL - CD&amp;Rs'!$B15:$B1004&amp;'MC_INDUSTRIAL - CD&amp;Rs'!$C15:$C1004,'MC_INDUSTRIAL - CD&amp;Rs'!J15:J1004),2,0)</f>
        <v>0</v>
      </c>
      <c r="M8" s="141" cm="1">
        <f t="array" ref="M8">'allocate to industries feed US'!M8*VLOOKUP($B$2&amp;$D8,CHOOSE({1,2},'MC_INDUSTRIAL - CD&amp;Rs'!$B15:$B1004&amp;'MC_INDUSTRIAL - CD&amp;Rs'!$C15:$C1004,'MC_INDUSTRIAL - CD&amp;Rs'!K15:K1004),2,0)/VLOOKUP($C$2&amp;$D8,CHOOSE({1,2},'MC_INDUSTRIAL - CD&amp;Rs'!$B15:$B1004&amp;'MC_INDUSTRIAL - CD&amp;Rs'!$C15:$C1004,'MC_INDUSTRIAL - CD&amp;Rs'!K15:K1004),2,0)</f>
        <v>0</v>
      </c>
      <c r="N8" s="141" cm="1">
        <f t="array" ref="N8">'allocate to industries feed US'!N8*VLOOKUP($B$2&amp;$D8,CHOOSE({1,2},'MC_INDUSTRIAL - CD&amp;Rs'!$B15:$B1004&amp;'MC_INDUSTRIAL - CD&amp;Rs'!$C15:$C1004,'MC_INDUSTRIAL - CD&amp;Rs'!L15:L1004),2,0)/VLOOKUP($C$2&amp;$D8,CHOOSE({1,2},'MC_INDUSTRIAL - CD&amp;Rs'!$B15:$B1004&amp;'MC_INDUSTRIAL - CD&amp;Rs'!$C15:$C1004,'MC_INDUSTRIAL - CD&amp;Rs'!L15:L1004),2,0)</f>
        <v>0</v>
      </c>
      <c r="O8" s="141" cm="1">
        <f t="array" ref="O8">'allocate to industries feed US'!O8*VLOOKUP($B$2&amp;$D8,CHOOSE({1,2},'MC_INDUSTRIAL - CD&amp;Rs'!$B15:$B1004&amp;'MC_INDUSTRIAL - CD&amp;Rs'!$C15:$C1004,'MC_INDUSTRIAL - CD&amp;Rs'!M15:M1004),2,0)/VLOOKUP($C$2&amp;$D8,CHOOSE({1,2},'MC_INDUSTRIAL - CD&amp;Rs'!$B15:$B1004&amp;'MC_INDUSTRIAL - CD&amp;Rs'!$C15:$C1004,'MC_INDUSTRIAL - CD&amp;Rs'!M15:M1004),2,0)</f>
        <v>0</v>
      </c>
    </row>
    <row r="9" spans="1:26">
      <c r="B9" s="123">
        <v>6</v>
      </c>
      <c r="C9" t="s">
        <v>304</v>
      </c>
      <c r="D9" s="63">
        <v>48</v>
      </c>
      <c r="F9" s="141" cm="1">
        <f t="array" ref="F9">$A$2*'allocate to industries feed US'!F9*VLOOKUP($B$2&amp;$D9,CHOOSE({1,2},'MC_INDUSTRIAL - CD&amp;Rs'!$B16:$B1005&amp;'MC_INDUSTRIAL - CD&amp;Rs'!$C16:$C1005,'MC_INDUSTRIAL - CD&amp;Rs'!D16:D1005),2,0)/VLOOKUP($C$2&amp;$D9,CHOOSE({1,2},'MC_INDUSTRIAL - CD&amp;Rs'!$B16:$B1005&amp;'MC_INDUSTRIAL - CD&amp;Rs'!$C16:$C1005,'MC_INDUSTRIAL - CD&amp;Rs'!D16:D1005),2,0)</f>
        <v>0</v>
      </c>
      <c r="G9" s="141" cm="1">
        <f t="array" ref="G9">'allocate to industries feed US'!G9*VLOOKUP($B$2&amp;$D9,CHOOSE({1,2},'MC_INDUSTRIAL - CD&amp;Rs'!$B16:$B1005&amp;'MC_INDUSTRIAL - CD&amp;Rs'!$C16:$C1005,'MC_INDUSTRIAL - CD&amp;Rs'!E16:E1005),2,0)/VLOOKUP($C$2&amp;$D9,CHOOSE({1,2},'MC_INDUSTRIAL - CD&amp;Rs'!$B16:$B1005&amp;'MC_INDUSTRIAL - CD&amp;Rs'!$C16:$C1005,'MC_INDUSTRIAL - CD&amp;Rs'!E16:E1005),2,0)</f>
        <v>0</v>
      </c>
      <c r="H9" s="141" cm="1">
        <f t="array" ref="H9">'allocate to industries feed US'!H9*VLOOKUP($B$2&amp;$D9,CHOOSE({1,2},'MC_INDUSTRIAL - CD&amp;Rs'!$B16:$B1005&amp;'MC_INDUSTRIAL - CD&amp;Rs'!$C16:$C1005,'MC_INDUSTRIAL - CD&amp;Rs'!F16:F1005),2,0)/VLOOKUP($C$2&amp;$D9,CHOOSE({1,2},'MC_INDUSTRIAL - CD&amp;Rs'!$B16:$B1005&amp;'MC_INDUSTRIAL - CD&amp;Rs'!$C16:$C1005,'MC_INDUSTRIAL - CD&amp;Rs'!F16:F1005),2,0)</f>
        <v>0</v>
      </c>
      <c r="I9" s="141" cm="1">
        <f t="array" ref="I9">'allocate to industries feed US'!I9*VLOOKUP($B$2&amp;$D9,CHOOSE({1,2},'MC_INDUSTRIAL - CD&amp;Rs'!$B16:$B1005&amp;'MC_INDUSTRIAL - CD&amp;Rs'!$C16:$C1005,'MC_INDUSTRIAL - CD&amp;Rs'!G16:G1005),2,0)/VLOOKUP($C$2&amp;$D9,CHOOSE({1,2},'MC_INDUSTRIAL - CD&amp;Rs'!$B16:$B1005&amp;'MC_INDUSTRIAL - CD&amp;Rs'!$C16:$C1005,'MC_INDUSTRIAL - CD&amp;Rs'!G16:G1005),2,0)</f>
        <v>0</v>
      </c>
      <c r="J9" s="141" cm="1">
        <f t="array" ref="J9">'allocate to industries feed US'!J9*VLOOKUP($B$2&amp;$D9,CHOOSE({1,2},'MC_INDUSTRIAL - CD&amp;Rs'!$B16:$B1005&amp;'MC_INDUSTRIAL - CD&amp;Rs'!$C16:$C1005,'MC_INDUSTRIAL - CD&amp;Rs'!H16:H1005),2,0)/VLOOKUP($C$2&amp;$D9,CHOOSE({1,2},'MC_INDUSTRIAL - CD&amp;Rs'!$B16:$B1005&amp;'MC_INDUSTRIAL - CD&amp;Rs'!$C16:$C1005,'MC_INDUSTRIAL - CD&amp;Rs'!H16:H1005),2,0)</f>
        <v>0</v>
      </c>
      <c r="K9" s="141" cm="1">
        <f t="array" ref="K9">'allocate to industries feed US'!K9*VLOOKUP($B$2&amp;$D9,CHOOSE({1,2},'MC_INDUSTRIAL - CD&amp;Rs'!$B16:$B1005&amp;'MC_INDUSTRIAL - CD&amp;Rs'!$C16:$C1005,'MC_INDUSTRIAL - CD&amp;Rs'!I16:I1005),2,0)/VLOOKUP($C$2&amp;$D9,CHOOSE({1,2},'MC_INDUSTRIAL - CD&amp;Rs'!$B16:$B1005&amp;'MC_INDUSTRIAL - CD&amp;Rs'!$C16:$C1005,'MC_INDUSTRIAL - CD&amp;Rs'!I16:I1005),2,0)</f>
        <v>0</v>
      </c>
      <c r="L9" s="141" cm="1">
        <f t="array" ref="L9">'allocate to industries feed US'!L9*VLOOKUP($B$2&amp;$D9,CHOOSE({1,2},'MC_INDUSTRIAL - CD&amp;Rs'!$B16:$B1005&amp;'MC_INDUSTRIAL - CD&amp;Rs'!$C16:$C1005,'MC_INDUSTRIAL - CD&amp;Rs'!J16:J1005),2,0)/VLOOKUP($C$2&amp;$D9,CHOOSE({1,2},'MC_INDUSTRIAL - CD&amp;Rs'!$B16:$B1005&amp;'MC_INDUSTRIAL - CD&amp;Rs'!$C16:$C1005,'MC_INDUSTRIAL - CD&amp;Rs'!J16:J1005),2,0)</f>
        <v>0</v>
      </c>
      <c r="M9" s="141" cm="1">
        <f t="array" ref="M9">'allocate to industries feed US'!M9*VLOOKUP($B$2&amp;$D9,CHOOSE({1,2},'MC_INDUSTRIAL - CD&amp;Rs'!$B16:$B1005&amp;'MC_INDUSTRIAL - CD&amp;Rs'!$C16:$C1005,'MC_INDUSTRIAL - CD&amp;Rs'!K16:K1005),2,0)/VLOOKUP($C$2&amp;$D9,CHOOSE({1,2},'MC_INDUSTRIAL - CD&amp;Rs'!$B16:$B1005&amp;'MC_INDUSTRIAL - CD&amp;Rs'!$C16:$C1005,'MC_INDUSTRIAL - CD&amp;Rs'!K16:K1005),2,0)</f>
        <v>0</v>
      </c>
      <c r="N9" s="141" cm="1">
        <f t="array" ref="N9">'allocate to industries feed US'!N9*VLOOKUP($B$2&amp;$D9,CHOOSE({1,2},'MC_INDUSTRIAL - CD&amp;Rs'!$B16:$B1005&amp;'MC_INDUSTRIAL - CD&amp;Rs'!$C16:$C1005,'MC_INDUSTRIAL - CD&amp;Rs'!L16:L1005),2,0)/VLOOKUP($C$2&amp;$D9,CHOOSE({1,2},'MC_INDUSTRIAL - CD&amp;Rs'!$B16:$B1005&amp;'MC_INDUSTRIAL - CD&amp;Rs'!$C16:$C1005,'MC_INDUSTRIAL - CD&amp;Rs'!L16:L1005),2,0)</f>
        <v>0</v>
      </c>
      <c r="O9" s="141" cm="1">
        <f t="array" ref="O9">'allocate to industries feed US'!O9*VLOOKUP($B$2&amp;$D9,CHOOSE({1,2},'MC_INDUSTRIAL - CD&amp;Rs'!$B16:$B1005&amp;'MC_INDUSTRIAL - CD&amp;Rs'!$C16:$C1005,'MC_INDUSTRIAL - CD&amp;Rs'!M16:M1005),2,0)/VLOOKUP($C$2&amp;$D9,CHOOSE({1,2},'MC_INDUSTRIAL - CD&amp;Rs'!$B16:$B1005&amp;'MC_INDUSTRIAL - CD&amp;Rs'!$C16:$C1005,'MC_INDUSTRIAL - CD&amp;Rs'!M16:M1005),2,0)</f>
        <v>0</v>
      </c>
    </row>
    <row r="10" spans="1:26">
      <c r="B10" s="123">
        <v>7</v>
      </c>
      <c r="C10" t="s">
        <v>303</v>
      </c>
      <c r="D10" s="63">
        <v>100</v>
      </c>
      <c r="F10" s="141" cm="1">
        <f t="array" ref="F10">$A$2*'allocate to industries feed US'!F10*VLOOKUP($B$2&amp;$D10,CHOOSE({1,2},'MC_INDUSTRIAL - CD&amp;Rs'!$B17:$B1006&amp;'MC_INDUSTRIAL - CD&amp;Rs'!$C17:$C1006,'MC_INDUSTRIAL - CD&amp;Rs'!D17:D1006),2,0)/VLOOKUP($C$2&amp;$D10,CHOOSE({1,2},'MC_INDUSTRIAL - CD&amp;Rs'!$B17:$B1006&amp;'MC_INDUSTRIAL - CD&amp;Rs'!$C17:$C1006,'MC_INDUSTRIAL - CD&amp;Rs'!D17:D1006),2,0)</f>
        <v>0.37556504266653623</v>
      </c>
      <c r="G10" s="141" cm="1">
        <f t="array" ref="G10">'allocate to industries feed US'!G10*VLOOKUP($B$2&amp;$D10,CHOOSE({1,2},'MC_INDUSTRIAL - CD&amp;Rs'!$B17:$B1006&amp;'MC_INDUSTRIAL - CD&amp;Rs'!$C17:$C1006,'MC_INDUSTRIAL - CD&amp;Rs'!E17:E1006),2,0)/VLOOKUP($C$2&amp;$D10,CHOOSE({1,2},'MC_INDUSTRIAL - CD&amp;Rs'!$B17:$B1006&amp;'MC_INDUSTRIAL - CD&amp;Rs'!$C17:$C1006,'MC_INDUSTRIAL - CD&amp;Rs'!E17:E1006),2,0)</f>
        <v>3.0499803621397028</v>
      </c>
      <c r="H10" s="141" cm="1">
        <f t="array" ref="H10">'allocate to industries feed US'!H10*VLOOKUP($B$2&amp;$D10,CHOOSE({1,2},'MC_INDUSTRIAL - CD&amp;Rs'!$B17:$B1006&amp;'MC_INDUSTRIAL - CD&amp;Rs'!$C17:$C1006,'MC_INDUSTRIAL - CD&amp;Rs'!F17:F1006),2,0)/VLOOKUP($C$2&amp;$D10,CHOOSE({1,2},'MC_INDUSTRIAL - CD&amp;Rs'!$B17:$B1006&amp;'MC_INDUSTRIAL - CD&amp;Rs'!$C17:$C1006,'MC_INDUSTRIAL - CD&amp;Rs'!F17:F1006),2,0)</f>
        <v>3.1357410304174587</v>
      </c>
      <c r="I10" s="141" cm="1">
        <f t="array" ref="I10">'allocate to industries feed US'!I10*VLOOKUP($B$2&amp;$D10,CHOOSE({1,2},'MC_INDUSTRIAL - CD&amp;Rs'!$B17:$B1006&amp;'MC_INDUSTRIAL - CD&amp;Rs'!$C17:$C1006,'MC_INDUSTRIAL - CD&amp;Rs'!G17:G1006),2,0)/VLOOKUP($C$2&amp;$D10,CHOOSE({1,2},'MC_INDUSTRIAL - CD&amp;Rs'!$B17:$B1006&amp;'MC_INDUSTRIAL - CD&amp;Rs'!$C17:$C1006,'MC_INDUSTRIAL - CD&amp;Rs'!G17:G1006),2,0)</f>
        <v>3.0134810738588027</v>
      </c>
      <c r="J10" s="141" cm="1">
        <f t="array" ref="J10">'allocate to industries feed US'!J10*VLOOKUP($B$2&amp;$D10,CHOOSE({1,2},'MC_INDUSTRIAL - CD&amp;Rs'!$B17:$B1006&amp;'MC_INDUSTRIAL - CD&amp;Rs'!$C17:$C1006,'MC_INDUSTRIAL - CD&amp;Rs'!H17:H1006),2,0)/VLOOKUP($C$2&amp;$D10,CHOOSE({1,2},'MC_INDUSTRIAL - CD&amp;Rs'!$B17:$B1006&amp;'MC_INDUSTRIAL - CD&amp;Rs'!$C17:$C1006,'MC_INDUSTRIAL - CD&amp;Rs'!H17:H1006),2,0)</f>
        <v>3.0025581965929042</v>
      </c>
      <c r="K10" s="141" cm="1">
        <f t="array" ref="K10">'allocate to industries feed US'!K10*VLOOKUP($B$2&amp;$D10,CHOOSE({1,2},'MC_INDUSTRIAL - CD&amp;Rs'!$B17:$B1006&amp;'MC_INDUSTRIAL - CD&amp;Rs'!$C17:$C1006,'MC_INDUSTRIAL - CD&amp;Rs'!I17:I1006),2,0)/VLOOKUP($C$2&amp;$D10,CHOOSE({1,2},'MC_INDUSTRIAL - CD&amp;Rs'!$B17:$B1006&amp;'MC_INDUSTRIAL - CD&amp;Rs'!$C17:$C1006,'MC_INDUSTRIAL - CD&amp;Rs'!I17:I1006),2,0)</f>
        <v>2.9660665768433123</v>
      </c>
      <c r="L10" s="141" cm="1">
        <f t="array" ref="L10">'allocate to industries feed US'!L10*VLOOKUP($B$2&amp;$D10,CHOOSE({1,2},'MC_INDUSTRIAL - CD&amp;Rs'!$B17:$B1006&amp;'MC_INDUSTRIAL - CD&amp;Rs'!$C17:$C1006,'MC_INDUSTRIAL - CD&amp;Rs'!J17:J1006),2,0)/VLOOKUP($C$2&amp;$D10,CHOOSE({1,2},'MC_INDUSTRIAL - CD&amp;Rs'!$B17:$B1006&amp;'MC_INDUSTRIAL - CD&amp;Rs'!$C17:$C1006,'MC_INDUSTRIAL - CD&amp;Rs'!J17:J1006),2,0)</f>
        <v>2.9327082856187761</v>
      </c>
      <c r="M10" s="141" cm="1">
        <f t="array" ref="M10">'allocate to industries feed US'!M10*VLOOKUP($B$2&amp;$D10,CHOOSE({1,2},'MC_INDUSTRIAL - CD&amp;Rs'!$B17:$B1006&amp;'MC_INDUSTRIAL - CD&amp;Rs'!$C17:$C1006,'MC_INDUSTRIAL - CD&amp;Rs'!K17:K1006),2,0)/VLOOKUP($C$2&amp;$D10,CHOOSE({1,2},'MC_INDUSTRIAL - CD&amp;Rs'!$B17:$B1006&amp;'MC_INDUSTRIAL - CD&amp;Rs'!$C17:$C1006,'MC_INDUSTRIAL - CD&amp;Rs'!K17:K1006),2,0)</f>
        <v>2.9780140915795505</v>
      </c>
      <c r="N10" s="141" cm="1">
        <f t="array" ref="N10">'allocate to industries feed US'!N10*VLOOKUP($B$2&amp;$D10,CHOOSE({1,2},'MC_INDUSTRIAL - CD&amp;Rs'!$B17:$B1006&amp;'MC_INDUSTRIAL - CD&amp;Rs'!$C17:$C1006,'MC_INDUSTRIAL - CD&amp;Rs'!L17:L1006),2,0)/VLOOKUP($C$2&amp;$D10,CHOOSE({1,2},'MC_INDUSTRIAL - CD&amp;Rs'!$B17:$B1006&amp;'MC_INDUSTRIAL - CD&amp;Rs'!$C17:$C1006,'MC_INDUSTRIAL - CD&amp;Rs'!L17:L1006),2,0)</f>
        <v>3.0481664663485231</v>
      </c>
      <c r="O10" s="141" cm="1">
        <f t="array" ref="O10">'allocate to industries feed US'!O10*VLOOKUP($B$2&amp;$D10,CHOOSE({1,2},'MC_INDUSTRIAL - CD&amp;Rs'!$B17:$B1006&amp;'MC_INDUSTRIAL - CD&amp;Rs'!$C17:$C1006,'MC_INDUSTRIAL - CD&amp;Rs'!M17:M1006),2,0)/VLOOKUP($C$2&amp;$D10,CHOOSE({1,2},'MC_INDUSTRIAL - CD&amp;Rs'!$B17:$B1006&amp;'MC_INDUSTRIAL - CD&amp;Rs'!$C17:$C1006,'MC_INDUSTRIAL - CD&amp;Rs'!M17:M1006),2,0)</f>
        <v>3.1129016007288639</v>
      </c>
    </row>
    <row r="11" spans="1:26">
      <c r="B11" s="123">
        <v>8</v>
      </c>
      <c r="C11" t="s">
        <v>305</v>
      </c>
      <c r="D11" s="63">
        <v>10</v>
      </c>
      <c r="F11" s="141" cm="1">
        <f t="array" ref="F11">$A$2*'allocate to industries feed US'!F11*VLOOKUP($B$2&amp;$D11,CHOOSE({1,2},'MC_INDUSTRIAL - CD&amp;Rs'!$B18:$B1007&amp;'MC_INDUSTRIAL - CD&amp;Rs'!$C18:$C1007,'MC_INDUSTRIAL - CD&amp;Rs'!D18:D1007),2,0)/VLOOKUP($C$2&amp;$D11,CHOOSE({1,2},'MC_INDUSTRIAL - CD&amp;Rs'!$B18:$B1007&amp;'MC_INDUSTRIAL - CD&amp;Rs'!$C18:$C1007,'MC_INDUSTRIAL - CD&amp;Rs'!D18:D1007),2,0)</f>
        <v>0.25580363662507843</v>
      </c>
      <c r="G11" s="141" cm="1">
        <f t="array" ref="G11">$A$2*'allocate to industries feed US'!G11*VLOOKUP($B$2&amp;$D11,CHOOSE({1,2},'MC_INDUSTRIAL - CD&amp;Rs'!$B18:$B1007&amp;'MC_INDUSTRIAL - CD&amp;Rs'!$C18:$C1007,'MC_INDUSTRIAL - CD&amp;Rs'!E18:E1007),2,0)/VLOOKUP($C$2&amp;$D11,CHOOSE({1,2},'MC_INDUSTRIAL - CD&amp;Rs'!$B18:$B1007&amp;'MC_INDUSTRIAL - CD&amp;Rs'!$C18:$C1007,'MC_INDUSTRIAL - CD&amp;Rs'!E18:E1007),2,0)</f>
        <v>0.25849732521050173</v>
      </c>
      <c r="H11" s="141" cm="1">
        <f t="array" ref="H11">$A$2*'allocate to industries feed US'!H11*VLOOKUP($B$2&amp;$D11,CHOOSE({1,2},'MC_INDUSTRIAL - CD&amp;Rs'!$B18:$B1007&amp;'MC_INDUSTRIAL - CD&amp;Rs'!$C18:$C1007,'MC_INDUSTRIAL - CD&amp;Rs'!F18:F1007),2,0)/VLOOKUP($C$2&amp;$D11,CHOOSE({1,2},'MC_INDUSTRIAL - CD&amp;Rs'!$B18:$B1007&amp;'MC_INDUSTRIAL - CD&amp;Rs'!$C18:$C1007,'MC_INDUSTRIAL - CD&amp;Rs'!F18:F1007),2,0)</f>
        <v>0.24747552375892623</v>
      </c>
      <c r="I11" s="141" cm="1">
        <f t="array" ref="I11">$A$2*'allocate to industries feed US'!I11*VLOOKUP($B$2&amp;$D11,CHOOSE({1,2},'MC_INDUSTRIAL - CD&amp;Rs'!$B18:$B1007&amp;'MC_INDUSTRIAL - CD&amp;Rs'!$C18:$C1007,'MC_INDUSTRIAL - CD&amp;Rs'!G18:G1007),2,0)/VLOOKUP($C$2&amp;$D11,CHOOSE({1,2},'MC_INDUSTRIAL - CD&amp;Rs'!$B18:$B1007&amp;'MC_INDUSTRIAL - CD&amp;Rs'!$C18:$C1007,'MC_INDUSTRIAL - CD&amp;Rs'!G18:G1007),2,0)</f>
        <v>0.24461643905610919</v>
      </c>
      <c r="J11" s="141" cm="1">
        <f t="array" ref="J11">$A$2*'allocate to industries feed US'!J11*VLOOKUP($B$2&amp;$D11,CHOOSE({1,2},'MC_INDUSTRIAL - CD&amp;Rs'!$B18:$B1007&amp;'MC_INDUSTRIAL - CD&amp;Rs'!$C18:$C1007,'MC_INDUSTRIAL - CD&amp;Rs'!H18:H1007),2,0)/VLOOKUP($C$2&amp;$D11,CHOOSE({1,2},'MC_INDUSTRIAL - CD&amp;Rs'!$B18:$B1007&amp;'MC_INDUSTRIAL - CD&amp;Rs'!$C18:$C1007,'MC_INDUSTRIAL - CD&amp;Rs'!H18:H1007),2,0)</f>
        <v>0.21945630860431553</v>
      </c>
      <c r="K11" s="141" cm="1">
        <f t="array" ref="K11">$A$2*'allocate to industries feed US'!K11*VLOOKUP($B$2&amp;$D11,CHOOSE({1,2},'MC_INDUSTRIAL - CD&amp;Rs'!$B18:$B1007&amp;'MC_INDUSTRIAL - CD&amp;Rs'!$C18:$C1007,'MC_INDUSTRIAL - CD&amp;Rs'!I18:I1007),2,0)/VLOOKUP($C$2&amp;$D11,CHOOSE({1,2},'MC_INDUSTRIAL - CD&amp;Rs'!$B18:$B1007&amp;'MC_INDUSTRIAL - CD&amp;Rs'!$C18:$C1007,'MC_INDUSTRIAL - CD&amp;Rs'!I18:I1007),2,0)</f>
        <v>0.20801808521174847</v>
      </c>
      <c r="L11" s="141" cm="1">
        <f t="array" ref="L11">$A$2*'allocate to industries feed US'!L11*VLOOKUP($B$2&amp;$D11,CHOOSE({1,2},'MC_INDUSTRIAL - CD&amp;Rs'!$B18:$B1007&amp;'MC_INDUSTRIAL - CD&amp;Rs'!$C18:$C1007,'MC_INDUSTRIAL - CD&amp;Rs'!J18:J1007),2,0)/VLOOKUP($C$2&amp;$D11,CHOOSE({1,2},'MC_INDUSTRIAL - CD&amp;Rs'!$B18:$B1007&amp;'MC_INDUSTRIAL - CD&amp;Rs'!$C18:$C1007,'MC_INDUSTRIAL - CD&amp;Rs'!J18:J1007),2,0)</f>
        <v>0.20594648183082742</v>
      </c>
      <c r="M11" s="141" cm="1">
        <f t="array" ref="M11">$A$2*'allocate to industries feed US'!M11*VLOOKUP($B$2&amp;$D11,CHOOSE({1,2},'MC_INDUSTRIAL - CD&amp;Rs'!$B18:$B1007&amp;'MC_INDUSTRIAL - CD&amp;Rs'!$C18:$C1007,'MC_INDUSTRIAL - CD&amp;Rs'!K18:K1007),2,0)/VLOOKUP($C$2&amp;$D11,CHOOSE({1,2},'MC_INDUSTRIAL - CD&amp;Rs'!$B18:$B1007&amp;'MC_INDUSTRIAL - CD&amp;Rs'!$C18:$C1007,'MC_INDUSTRIAL - CD&amp;Rs'!K18:K1007),2,0)</f>
        <v>0.20829461294371426</v>
      </c>
      <c r="N11" s="141" cm="1">
        <f t="array" ref="N11">$A$2*'allocate to industries feed US'!N11*VLOOKUP($B$2&amp;$D11,CHOOSE({1,2},'MC_INDUSTRIAL - CD&amp;Rs'!$B18:$B1007&amp;'MC_INDUSTRIAL - CD&amp;Rs'!$C18:$C1007,'MC_INDUSTRIAL - CD&amp;Rs'!L18:L1007),2,0)/VLOOKUP($C$2&amp;$D11,CHOOSE({1,2},'MC_INDUSTRIAL - CD&amp;Rs'!$B18:$B1007&amp;'MC_INDUSTRIAL - CD&amp;Rs'!$C18:$C1007,'MC_INDUSTRIAL - CD&amp;Rs'!L18:L1007),2,0)</f>
        <v>0.21025036162487398</v>
      </c>
      <c r="O11" s="141" cm="1">
        <f t="array" ref="O11">$A$2*'allocate to industries feed US'!O11*VLOOKUP($B$2&amp;$D11,CHOOSE({1,2},'MC_INDUSTRIAL - CD&amp;Rs'!$B18:$B1007&amp;'MC_INDUSTRIAL - CD&amp;Rs'!$C18:$C1007,'MC_INDUSTRIAL - CD&amp;Rs'!M18:M1007),2,0)/VLOOKUP($C$2&amp;$D11,CHOOSE({1,2},'MC_INDUSTRIAL - CD&amp;Rs'!$B18:$B1007&amp;'MC_INDUSTRIAL - CD&amp;Rs'!$C18:$C1007,'MC_INDUSTRIAL - CD&amp;Rs'!M18:M1007),2,0)</f>
        <v>0.21169235895313637</v>
      </c>
    </row>
    <row r="12" spans="1:26">
      <c r="B12" s="123">
        <v>9</v>
      </c>
      <c r="C12" t="s">
        <v>306</v>
      </c>
      <c r="D12" s="63"/>
      <c r="F12" s="141">
        <f>SUM(F13:F18)</f>
        <v>43.660597590688717</v>
      </c>
      <c r="G12" s="141">
        <f t="shared" ref="G12:O12" si="0">SUM(G13:G18)</f>
        <v>44.504847240996533</v>
      </c>
      <c r="H12" s="141">
        <f t="shared" si="0"/>
        <v>44.545964200757993</v>
      </c>
      <c r="I12" s="141">
        <f t="shared" si="0"/>
        <v>41.605466959497079</v>
      </c>
      <c r="J12" s="141">
        <f t="shared" si="0"/>
        <v>42.949759038232727</v>
      </c>
      <c r="K12" s="141">
        <f t="shared" si="0"/>
        <v>46.987807984355705</v>
      </c>
      <c r="L12" s="141">
        <f t="shared" si="0"/>
        <v>49.042804242074183</v>
      </c>
      <c r="M12" s="141">
        <f t="shared" si="0"/>
        <v>50.485730520806435</v>
      </c>
      <c r="N12" s="141">
        <f t="shared" si="0"/>
        <v>52.135910695080398</v>
      </c>
      <c r="O12" s="141">
        <f t="shared" si="0"/>
        <v>52.646587828149627</v>
      </c>
    </row>
    <row r="13" spans="1:26">
      <c r="B13" s="10" t="s">
        <v>443</v>
      </c>
      <c r="C13" s="10" t="s">
        <v>449</v>
      </c>
      <c r="D13" s="138">
        <v>51</v>
      </c>
      <c r="E13" s="10"/>
      <c r="F13" s="148" cm="1">
        <f t="array" ref="F13">$A$2*'allocate to industries feed US'!F13*VLOOKUP($B$2&amp;$D13,CHOOSE({1,2},'MC_INDUSTRIAL - CD&amp;Rs'!$B20:$B1009&amp;'MC_INDUSTRIAL - CD&amp;Rs'!$C20:$C1009,'MC_INDUSTRIAL - CD&amp;Rs'!D20:D1009),2,0)/VLOOKUP($C$2&amp;$D13,CHOOSE({1,2},'MC_INDUSTRIAL - CD&amp;Rs'!$B20:$B1009&amp;'MC_INDUSTRIAL - CD&amp;Rs'!$C20:$C1009,'MC_INDUSTRIAL - CD&amp;Rs'!D20:D1009),2,0)</f>
        <v>14.082692899180165</v>
      </c>
      <c r="G13" s="148" cm="1">
        <f t="array" ref="G13">$A$2*'allocate to industries feed US'!G13*VLOOKUP($B$2&amp;$D13,CHOOSE({1,2},'MC_INDUSTRIAL - CD&amp;Rs'!$B20:$B1009&amp;'MC_INDUSTRIAL - CD&amp;Rs'!$C20:$C1009,'MC_INDUSTRIAL - CD&amp;Rs'!E20:E1009),2,0)/VLOOKUP($C$2&amp;$D13,CHOOSE({1,2},'MC_INDUSTRIAL - CD&amp;Rs'!$B20:$B1009&amp;'MC_INDUSTRIAL - CD&amp;Rs'!$C20:$C1009,'MC_INDUSTRIAL - CD&amp;Rs'!E20:E1009),2,0)</f>
        <v>14.681308577982339</v>
      </c>
      <c r="H13" s="148" cm="1">
        <f t="array" ref="H13">$A$2*'allocate to industries feed US'!H13*VLOOKUP($B$2&amp;$D13,CHOOSE({1,2},'MC_INDUSTRIAL - CD&amp;Rs'!$B20:$B1009&amp;'MC_INDUSTRIAL - CD&amp;Rs'!$C20:$C1009,'MC_INDUSTRIAL - CD&amp;Rs'!F20:F1009),2,0)/VLOOKUP($C$2&amp;$D13,CHOOSE({1,2},'MC_INDUSTRIAL - CD&amp;Rs'!$B20:$B1009&amp;'MC_INDUSTRIAL - CD&amp;Rs'!$C20:$C1009,'MC_INDUSTRIAL - CD&amp;Rs'!F20:F1009),2,0)</f>
        <v>15.358896172836417</v>
      </c>
      <c r="I13" s="148" cm="1">
        <f t="array" ref="I13">$A$2*'allocate to industries feed US'!I13*VLOOKUP($B$2&amp;$D13,CHOOSE({1,2},'MC_INDUSTRIAL - CD&amp;Rs'!$B20:$B1009&amp;'MC_INDUSTRIAL - CD&amp;Rs'!$C20:$C1009,'MC_INDUSTRIAL - CD&amp;Rs'!G20:G1009),2,0)/VLOOKUP($C$2&amp;$D13,CHOOSE({1,2},'MC_INDUSTRIAL - CD&amp;Rs'!$B20:$B1009&amp;'MC_INDUSTRIAL - CD&amp;Rs'!$C20:$C1009,'MC_INDUSTRIAL - CD&amp;Rs'!G20:G1009),2,0)</f>
        <v>15.610227816683707</v>
      </c>
      <c r="J13" s="148" cm="1">
        <f t="array" ref="J13">$A$2*'allocate to industries feed US'!J13*VLOOKUP($B$2&amp;$D13,CHOOSE({1,2},'MC_INDUSTRIAL - CD&amp;Rs'!$B20:$B1009&amp;'MC_INDUSTRIAL - CD&amp;Rs'!$C20:$C1009,'MC_INDUSTRIAL - CD&amp;Rs'!H20:H1009),2,0)/VLOOKUP($C$2&amp;$D13,CHOOSE({1,2},'MC_INDUSTRIAL - CD&amp;Rs'!$B20:$B1009&amp;'MC_INDUSTRIAL - CD&amp;Rs'!$C20:$C1009,'MC_INDUSTRIAL - CD&amp;Rs'!H20:H1009),2,0)</f>
        <v>16.427324073539999</v>
      </c>
      <c r="K13" s="148" cm="1">
        <f t="array" ref="K13">$A$2*'allocate to industries feed US'!K13*VLOOKUP($B$2&amp;$D13,CHOOSE({1,2},'MC_INDUSTRIAL - CD&amp;Rs'!$B20:$B1009&amp;'MC_INDUSTRIAL - CD&amp;Rs'!$C20:$C1009,'MC_INDUSTRIAL - CD&amp;Rs'!I20:I1009),2,0)/VLOOKUP($C$2&amp;$D13,CHOOSE({1,2},'MC_INDUSTRIAL - CD&amp;Rs'!$B20:$B1009&amp;'MC_INDUSTRIAL - CD&amp;Rs'!$C20:$C1009,'MC_INDUSTRIAL - CD&amp;Rs'!I20:I1009),2,0)</f>
        <v>17.654483315583857</v>
      </c>
      <c r="L13" s="148" cm="1">
        <f t="array" ref="L13">$A$2*'allocate to industries feed US'!L13*VLOOKUP($B$2&amp;$D13,CHOOSE({1,2},'MC_INDUSTRIAL - CD&amp;Rs'!$B20:$B1009&amp;'MC_INDUSTRIAL - CD&amp;Rs'!$C20:$C1009,'MC_INDUSTRIAL - CD&amp;Rs'!J20:J1009),2,0)/VLOOKUP($C$2&amp;$D13,CHOOSE({1,2},'MC_INDUSTRIAL - CD&amp;Rs'!$B20:$B1009&amp;'MC_INDUSTRIAL - CD&amp;Rs'!$C20:$C1009,'MC_INDUSTRIAL - CD&amp;Rs'!J20:J1009),2,0)</f>
        <v>16.77156177595149</v>
      </c>
      <c r="M13" s="148" cm="1">
        <f t="array" ref="M13">$A$2*'allocate to industries feed US'!M13*VLOOKUP($B$2&amp;$D13,CHOOSE({1,2},'MC_INDUSTRIAL - CD&amp;Rs'!$B20:$B1009&amp;'MC_INDUSTRIAL - CD&amp;Rs'!$C20:$C1009,'MC_INDUSTRIAL - CD&amp;Rs'!K20:K1009),2,0)/VLOOKUP($C$2&amp;$D13,CHOOSE({1,2},'MC_INDUSTRIAL - CD&amp;Rs'!$B20:$B1009&amp;'MC_INDUSTRIAL - CD&amp;Rs'!$C20:$C1009,'MC_INDUSTRIAL - CD&amp;Rs'!K20:K1009),2,0)</f>
        <v>16.499415029905265</v>
      </c>
      <c r="N13" s="148" cm="1">
        <f t="array" ref="N13">$A$2*'allocate to industries feed US'!N13*VLOOKUP($B$2&amp;$D13,CHOOSE({1,2},'MC_INDUSTRIAL - CD&amp;Rs'!$B20:$B1009&amp;'MC_INDUSTRIAL - CD&amp;Rs'!$C20:$C1009,'MC_INDUSTRIAL - CD&amp;Rs'!L20:L1009),2,0)/VLOOKUP($C$2&amp;$D13,CHOOSE({1,2},'MC_INDUSTRIAL - CD&amp;Rs'!$B20:$B1009&amp;'MC_INDUSTRIAL - CD&amp;Rs'!$C20:$C1009,'MC_INDUSTRIAL - CD&amp;Rs'!L20:L1009),2,0)</f>
        <v>16.943608529991955</v>
      </c>
      <c r="O13" s="148" cm="1">
        <f t="array" ref="O13">$A$2*'allocate to industries feed US'!O13*VLOOKUP($B$2&amp;$D13,CHOOSE({1,2},'MC_INDUSTRIAL - CD&amp;Rs'!$B20:$B1009&amp;'MC_INDUSTRIAL - CD&amp;Rs'!$C20:$C1009,'MC_INDUSTRIAL - CD&amp;Rs'!M20:M1009),2,0)/VLOOKUP($C$2&amp;$D13,CHOOSE({1,2},'MC_INDUSTRIAL - CD&amp;Rs'!$B20:$B1009&amp;'MC_INDUSTRIAL - CD&amp;Rs'!$C20:$C1009,'MC_INDUSTRIAL - CD&amp;Rs'!M20:M1009),2,0)</f>
        <v>16.754920782029025</v>
      </c>
    </row>
    <row r="14" spans="1:26">
      <c r="B14" s="10" t="s">
        <v>444</v>
      </c>
      <c r="C14" s="10" t="s">
        <v>454</v>
      </c>
      <c r="D14" s="138">
        <v>52</v>
      </c>
      <c r="E14" s="10"/>
      <c r="F14" s="148" cm="1">
        <f t="array" ref="F14">$A$2*'allocate to industries feed US'!F14*VLOOKUP($B$2&amp;$D14,CHOOSE({1,2},'MC_INDUSTRIAL - CD&amp;Rs'!$B21:$B1010&amp;'MC_INDUSTRIAL - CD&amp;Rs'!$C21:$C1010,'MC_INDUSTRIAL - CD&amp;Rs'!D21:D1010),2,0)/VLOOKUP($C$2&amp;$D14,CHOOSE({1,2},'MC_INDUSTRIAL - CD&amp;Rs'!$B21:$B1010&amp;'MC_INDUSTRIAL - CD&amp;Rs'!$C21:$C1010,'MC_INDUSTRIAL - CD&amp;Rs'!D21:D1010),2,0)</f>
        <v>0</v>
      </c>
      <c r="G14" s="148" cm="1">
        <f t="array" ref="G14">$A$2*'allocate to industries feed US'!G14*VLOOKUP($B$2&amp;$D14,CHOOSE({1,2},'MC_INDUSTRIAL - CD&amp;Rs'!$B21:$B1010&amp;'MC_INDUSTRIAL - CD&amp;Rs'!$C21:$C1010,'MC_INDUSTRIAL - CD&amp;Rs'!E21:E1010),2,0)/VLOOKUP($C$2&amp;$D14,CHOOSE({1,2},'MC_INDUSTRIAL - CD&amp;Rs'!$B21:$B1010&amp;'MC_INDUSTRIAL - CD&amp;Rs'!$C21:$C1010,'MC_INDUSTRIAL - CD&amp;Rs'!E21:E1010),2,0)</f>
        <v>0</v>
      </c>
      <c r="H14" s="148" cm="1">
        <f t="array" ref="H14">$A$2*'allocate to industries feed US'!H14*VLOOKUP($B$2&amp;$D14,CHOOSE({1,2},'MC_INDUSTRIAL - CD&amp;Rs'!$B21:$B1010&amp;'MC_INDUSTRIAL - CD&amp;Rs'!$C21:$C1010,'MC_INDUSTRIAL - CD&amp;Rs'!F21:F1010),2,0)/VLOOKUP($C$2&amp;$D14,CHOOSE({1,2},'MC_INDUSTRIAL - CD&amp;Rs'!$B21:$B1010&amp;'MC_INDUSTRIAL - CD&amp;Rs'!$C21:$C1010,'MC_INDUSTRIAL - CD&amp;Rs'!F21:F1010),2,0)</f>
        <v>0</v>
      </c>
      <c r="I14" s="148" cm="1">
        <f t="array" ref="I14">$A$2*'allocate to industries feed US'!I14*VLOOKUP($B$2&amp;$D14,CHOOSE({1,2},'MC_INDUSTRIAL - CD&amp;Rs'!$B21:$B1010&amp;'MC_INDUSTRIAL - CD&amp;Rs'!$C21:$C1010,'MC_INDUSTRIAL - CD&amp;Rs'!G21:G1010),2,0)/VLOOKUP($C$2&amp;$D14,CHOOSE({1,2},'MC_INDUSTRIAL - CD&amp;Rs'!$B21:$B1010&amp;'MC_INDUSTRIAL - CD&amp;Rs'!$C21:$C1010,'MC_INDUSTRIAL - CD&amp;Rs'!G21:G1010),2,0)</f>
        <v>0</v>
      </c>
      <c r="J14" s="148" cm="1">
        <f t="array" ref="J14">$A$2*'allocate to industries feed US'!J14*VLOOKUP($B$2&amp;$D14,CHOOSE({1,2},'MC_INDUSTRIAL - CD&amp;Rs'!$B21:$B1010&amp;'MC_INDUSTRIAL - CD&amp;Rs'!$C21:$C1010,'MC_INDUSTRIAL - CD&amp;Rs'!H21:H1010),2,0)/VLOOKUP($C$2&amp;$D14,CHOOSE({1,2},'MC_INDUSTRIAL - CD&amp;Rs'!$B21:$B1010&amp;'MC_INDUSTRIAL - CD&amp;Rs'!$C21:$C1010,'MC_INDUSTRIAL - CD&amp;Rs'!H21:H1010),2,0)</f>
        <v>0</v>
      </c>
      <c r="K14" s="148" cm="1">
        <f t="array" ref="K14">$A$2*'allocate to industries feed US'!K14*VLOOKUP($B$2&amp;$D14,CHOOSE({1,2},'MC_INDUSTRIAL - CD&amp;Rs'!$B21:$B1010&amp;'MC_INDUSTRIAL - CD&amp;Rs'!$C21:$C1010,'MC_INDUSTRIAL - CD&amp;Rs'!I21:I1010),2,0)/VLOOKUP($C$2&amp;$D14,CHOOSE({1,2},'MC_INDUSTRIAL - CD&amp;Rs'!$B21:$B1010&amp;'MC_INDUSTRIAL - CD&amp;Rs'!$C21:$C1010,'MC_INDUSTRIAL - CD&amp;Rs'!I21:I1010),2,0)</f>
        <v>0</v>
      </c>
      <c r="L14" s="148" cm="1">
        <f t="array" ref="L14">$A$2*'allocate to industries feed US'!L14*VLOOKUP($B$2&amp;$D14,CHOOSE({1,2},'MC_INDUSTRIAL - CD&amp;Rs'!$B21:$B1010&amp;'MC_INDUSTRIAL - CD&amp;Rs'!$C21:$C1010,'MC_INDUSTRIAL - CD&amp;Rs'!J21:J1010),2,0)/VLOOKUP($C$2&amp;$D14,CHOOSE({1,2},'MC_INDUSTRIAL - CD&amp;Rs'!$B21:$B1010&amp;'MC_INDUSTRIAL - CD&amp;Rs'!$C21:$C1010,'MC_INDUSTRIAL - CD&amp;Rs'!J21:J1010),2,0)</f>
        <v>0</v>
      </c>
      <c r="M14" s="148" cm="1">
        <f t="array" ref="M14">$A$2*'allocate to industries feed US'!M14*VLOOKUP($B$2&amp;$D14,CHOOSE({1,2},'MC_INDUSTRIAL - CD&amp;Rs'!$B21:$B1010&amp;'MC_INDUSTRIAL - CD&amp;Rs'!$C21:$C1010,'MC_INDUSTRIAL - CD&amp;Rs'!K21:K1010),2,0)/VLOOKUP($C$2&amp;$D14,CHOOSE({1,2},'MC_INDUSTRIAL - CD&amp;Rs'!$B21:$B1010&amp;'MC_INDUSTRIAL - CD&amp;Rs'!$C21:$C1010,'MC_INDUSTRIAL - CD&amp;Rs'!K21:K1010),2,0)</f>
        <v>0</v>
      </c>
      <c r="N14" s="148" cm="1">
        <f t="array" ref="N14">$A$2*'allocate to industries feed US'!N14*VLOOKUP($B$2&amp;$D14,CHOOSE({1,2},'MC_INDUSTRIAL - CD&amp;Rs'!$B21:$B1010&amp;'MC_INDUSTRIAL - CD&amp;Rs'!$C21:$C1010,'MC_INDUSTRIAL - CD&amp;Rs'!L21:L1010),2,0)/VLOOKUP($C$2&amp;$D14,CHOOSE({1,2},'MC_INDUSTRIAL - CD&amp;Rs'!$B21:$B1010&amp;'MC_INDUSTRIAL - CD&amp;Rs'!$C21:$C1010,'MC_INDUSTRIAL - CD&amp;Rs'!L21:L1010),2,0)</f>
        <v>0</v>
      </c>
      <c r="O14" s="148" cm="1">
        <f t="array" ref="O14">$A$2*'allocate to industries feed US'!O14*VLOOKUP($B$2&amp;$D14,CHOOSE({1,2},'MC_INDUSTRIAL - CD&amp;Rs'!$B21:$B1010&amp;'MC_INDUSTRIAL - CD&amp;Rs'!$C21:$C1010,'MC_INDUSTRIAL - CD&amp;Rs'!M21:M1010),2,0)/VLOOKUP($C$2&amp;$D14,CHOOSE({1,2},'MC_INDUSTRIAL - CD&amp;Rs'!$B21:$B1010&amp;'MC_INDUSTRIAL - CD&amp;Rs'!$C21:$C1010,'MC_INDUSTRIAL - CD&amp;Rs'!M21:M1010),2,0)</f>
        <v>0</v>
      </c>
    </row>
    <row r="15" spans="1:26">
      <c r="B15" s="10" t="s">
        <v>445</v>
      </c>
      <c r="C15" s="10" t="s">
        <v>450</v>
      </c>
      <c r="D15" s="138">
        <v>49</v>
      </c>
      <c r="E15" s="10"/>
      <c r="F15" s="148" cm="1">
        <f t="array" ref="F15">$A$2*'allocate to industries feed US'!F15*VLOOKUP($B$2&amp;$D15,CHOOSE({1,2},'MC_INDUSTRIAL - CD&amp;Rs'!$B22:$B1011&amp;'MC_INDUSTRIAL - CD&amp;Rs'!$C22:$C1011,'MC_INDUSTRIAL - CD&amp;Rs'!D22:D1011),2,0)/VLOOKUP($C$2&amp;$D15,CHOOSE({1,2},'MC_INDUSTRIAL - CD&amp;Rs'!$B22:$B1011&amp;'MC_INDUSTRIAL - CD&amp;Rs'!$C22:$C1011,'MC_INDUSTRIAL - CD&amp;Rs'!D22:D1011),2,0)</f>
        <v>0.31032680716951949</v>
      </c>
      <c r="G15" s="148" cm="1">
        <f t="array" ref="G15">$A$2*'allocate to industries feed US'!G15*VLOOKUP($B$2&amp;$D15,CHOOSE({1,2},'MC_INDUSTRIAL - CD&amp;Rs'!$B22:$B1011&amp;'MC_INDUSTRIAL - CD&amp;Rs'!$C22:$C1011,'MC_INDUSTRIAL - CD&amp;Rs'!E22:E1011),2,0)/VLOOKUP($C$2&amp;$D15,CHOOSE({1,2},'MC_INDUSTRIAL - CD&amp;Rs'!$B22:$B1011&amp;'MC_INDUSTRIAL - CD&amp;Rs'!$C22:$C1011,'MC_INDUSTRIAL - CD&amp;Rs'!E22:E1011),2,0)</f>
        <v>0.38775052250273528</v>
      </c>
      <c r="H15" s="148" cm="1">
        <f t="array" ref="H15">$A$2*'allocate to industries feed US'!H15*VLOOKUP($B$2&amp;$D15,CHOOSE({1,2},'MC_INDUSTRIAL - CD&amp;Rs'!$B22:$B1011&amp;'MC_INDUSTRIAL - CD&amp;Rs'!$C22:$C1011,'MC_INDUSTRIAL - CD&amp;Rs'!F22:F1011),2,0)/VLOOKUP($C$2&amp;$D15,CHOOSE({1,2},'MC_INDUSTRIAL - CD&amp;Rs'!$B22:$B1011&amp;'MC_INDUSTRIAL - CD&amp;Rs'!$C22:$C1011,'MC_INDUSTRIAL - CD&amp;Rs'!F22:F1011),2,0)</f>
        <v>0.34088178853385143</v>
      </c>
      <c r="I15" s="148" cm="1">
        <f t="array" ref="I15">$A$2*'allocate to industries feed US'!I15*VLOOKUP($B$2&amp;$D15,CHOOSE({1,2},'MC_INDUSTRIAL - CD&amp;Rs'!$B22:$B1011&amp;'MC_INDUSTRIAL - CD&amp;Rs'!$C22:$C1011,'MC_INDUSTRIAL - CD&amp;Rs'!G22:G1011),2,0)/VLOOKUP($C$2&amp;$D15,CHOOSE({1,2},'MC_INDUSTRIAL - CD&amp;Rs'!$B22:$B1011&amp;'MC_INDUSTRIAL - CD&amp;Rs'!$C22:$C1011,'MC_INDUSTRIAL - CD&amp;Rs'!G22:G1011),2,0)</f>
        <v>0.19080798074393818</v>
      </c>
      <c r="J15" s="148" cm="1">
        <f t="array" ref="J15">$A$2*'allocate to industries feed US'!J15*VLOOKUP($B$2&amp;$D15,CHOOSE({1,2},'MC_INDUSTRIAL - CD&amp;Rs'!$B22:$B1011&amp;'MC_INDUSTRIAL - CD&amp;Rs'!$C22:$C1011,'MC_INDUSTRIAL - CD&amp;Rs'!H22:H1011),2,0)/VLOOKUP($C$2&amp;$D15,CHOOSE({1,2},'MC_INDUSTRIAL - CD&amp;Rs'!$B22:$B1011&amp;'MC_INDUSTRIAL - CD&amp;Rs'!$C22:$C1011,'MC_INDUSTRIAL - CD&amp;Rs'!H22:H1011),2,0)</f>
        <v>0.24649722843294558</v>
      </c>
      <c r="K15" s="148" cm="1">
        <f t="array" ref="K15">$A$2*'allocate to industries feed US'!K15*VLOOKUP($B$2&amp;$D15,CHOOSE({1,2},'MC_INDUSTRIAL - CD&amp;Rs'!$B22:$B1011&amp;'MC_INDUSTRIAL - CD&amp;Rs'!$C22:$C1011,'MC_INDUSTRIAL - CD&amp;Rs'!I22:I1011),2,0)/VLOOKUP($C$2&amp;$D15,CHOOSE({1,2},'MC_INDUSTRIAL - CD&amp;Rs'!$B22:$B1011&amp;'MC_INDUSTRIAL - CD&amp;Rs'!$C22:$C1011,'MC_INDUSTRIAL - CD&amp;Rs'!I22:I1011),2,0)</f>
        <v>0.32802597930891619</v>
      </c>
      <c r="L15" s="148" cm="1">
        <f t="array" ref="L15">$A$2*'allocate to industries feed US'!L15*VLOOKUP($B$2&amp;$D15,CHOOSE({1,2},'MC_INDUSTRIAL - CD&amp;Rs'!$B22:$B1011&amp;'MC_INDUSTRIAL - CD&amp;Rs'!$C22:$C1011,'MC_INDUSTRIAL - CD&amp;Rs'!J22:J1011),2,0)/VLOOKUP($C$2&amp;$D15,CHOOSE({1,2},'MC_INDUSTRIAL - CD&amp;Rs'!$B22:$B1011&amp;'MC_INDUSTRIAL - CD&amp;Rs'!$C22:$C1011,'MC_INDUSTRIAL - CD&amp;Rs'!J22:J1011),2,0)</f>
        <v>0.25767379719707384</v>
      </c>
      <c r="M15" s="148" cm="1">
        <f t="array" ref="M15">$A$2*'allocate to industries feed US'!M15*VLOOKUP($B$2&amp;$D15,CHOOSE({1,2},'MC_INDUSTRIAL - CD&amp;Rs'!$B22:$B1011&amp;'MC_INDUSTRIAL - CD&amp;Rs'!$C22:$C1011,'MC_INDUSTRIAL - CD&amp;Rs'!K22:K1011),2,0)/VLOOKUP($C$2&amp;$D15,CHOOSE({1,2},'MC_INDUSTRIAL - CD&amp;Rs'!$B22:$B1011&amp;'MC_INDUSTRIAL - CD&amp;Rs'!$C22:$C1011,'MC_INDUSTRIAL - CD&amp;Rs'!K22:K1011),2,0)</f>
        <v>0.27344130896831786</v>
      </c>
      <c r="N15" s="148" cm="1">
        <f t="array" ref="N15">$A$2*'allocate to industries feed US'!N15*VLOOKUP($B$2&amp;$D15,CHOOSE({1,2},'MC_INDUSTRIAL - CD&amp;Rs'!$B22:$B1011&amp;'MC_INDUSTRIAL - CD&amp;Rs'!$C22:$C1011,'MC_INDUSTRIAL - CD&amp;Rs'!L22:L1011),2,0)/VLOOKUP($C$2&amp;$D15,CHOOSE({1,2},'MC_INDUSTRIAL - CD&amp;Rs'!$B22:$B1011&amp;'MC_INDUSTRIAL - CD&amp;Rs'!$C22:$C1011,'MC_INDUSTRIAL - CD&amp;Rs'!L22:L1011),2,0)</f>
        <v>0.29407385902919925</v>
      </c>
      <c r="O15" s="148" cm="1">
        <f t="array" ref="O15">$A$2*'allocate to industries feed US'!O15*VLOOKUP($B$2&amp;$D15,CHOOSE({1,2},'MC_INDUSTRIAL - CD&amp;Rs'!$B22:$B1011&amp;'MC_INDUSTRIAL - CD&amp;Rs'!$C22:$C1011,'MC_INDUSTRIAL - CD&amp;Rs'!M22:M1011),2,0)/VLOOKUP($C$2&amp;$D15,CHOOSE({1,2},'MC_INDUSTRIAL - CD&amp;Rs'!$B22:$B1011&amp;'MC_INDUSTRIAL - CD&amp;Rs'!$C22:$C1011,'MC_INDUSTRIAL - CD&amp;Rs'!M22:M1011),2,0)</f>
        <v>0.27891633303257585</v>
      </c>
    </row>
    <row r="16" spans="1:26">
      <c r="B16" s="10" t="s">
        <v>446</v>
      </c>
      <c r="C16" s="10" t="s">
        <v>451</v>
      </c>
      <c r="D16" s="138">
        <v>50</v>
      </c>
      <c r="E16" s="10"/>
      <c r="F16" s="148" cm="1">
        <f t="array" ref="F16">$A$2*'allocate to industries feed US'!F16*VLOOKUP($B$2&amp;$D16,CHOOSE({1,2},'MC_INDUSTRIAL - CD&amp;Rs'!$B23:$B1012&amp;'MC_INDUSTRIAL - CD&amp;Rs'!$C23:$C1012,'MC_INDUSTRIAL - CD&amp;Rs'!D23:D1012),2,0)/VLOOKUP($C$2&amp;$D16,CHOOSE({1,2},'MC_INDUSTRIAL - CD&amp;Rs'!$B23:$B1012&amp;'MC_INDUSTRIAL - CD&amp;Rs'!$C23:$C1012,'MC_INDUSTRIAL - CD&amp;Rs'!D23:D1012),2,0)</f>
        <v>5.3531361133293238</v>
      </c>
      <c r="G16" s="148" cm="1">
        <f t="array" ref="G16">$A$2*'allocate to industries feed US'!G16*VLOOKUP($B$2&amp;$D16,CHOOSE({1,2},'MC_INDUSTRIAL - CD&amp;Rs'!$B23:$B1012&amp;'MC_INDUSTRIAL - CD&amp;Rs'!$C23:$C1012,'MC_INDUSTRIAL - CD&amp;Rs'!E23:E1012),2,0)/VLOOKUP($C$2&amp;$D16,CHOOSE({1,2},'MC_INDUSTRIAL - CD&amp;Rs'!$B23:$B1012&amp;'MC_INDUSTRIAL - CD&amp;Rs'!$C23:$C1012,'MC_INDUSTRIAL - CD&amp;Rs'!E23:E1012),2,0)</f>
        <v>4.9629829218760273</v>
      </c>
      <c r="H16" s="148" cm="1">
        <f t="array" ref="H16">$A$2*'allocate to industries feed US'!H16*VLOOKUP($B$2&amp;$D16,CHOOSE({1,2},'MC_INDUSTRIAL - CD&amp;Rs'!$B23:$B1012&amp;'MC_INDUSTRIAL - CD&amp;Rs'!$C23:$C1012,'MC_INDUSTRIAL - CD&amp;Rs'!F23:F1012),2,0)/VLOOKUP($C$2&amp;$D16,CHOOSE({1,2},'MC_INDUSTRIAL - CD&amp;Rs'!$B23:$B1012&amp;'MC_INDUSTRIAL - CD&amp;Rs'!$C23:$C1012,'MC_INDUSTRIAL - CD&amp;Rs'!F23:F1012),2,0)</f>
        <v>4.5188914422191511</v>
      </c>
      <c r="I16" s="148" cm="1">
        <f t="array" ref="I16">$A$2*'allocate to industries feed US'!I16*VLOOKUP($B$2&amp;$D16,CHOOSE({1,2},'MC_INDUSTRIAL - CD&amp;Rs'!$B23:$B1012&amp;'MC_INDUSTRIAL - CD&amp;Rs'!$C23:$C1012,'MC_INDUSTRIAL - CD&amp;Rs'!G23:G1012),2,0)/VLOOKUP($C$2&amp;$D16,CHOOSE({1,2},'MC_INDUSTRIAL - CD&amp;Rs'!$B23:$B1012&amp;'MC_INDUSTRIAL - CD&amp;Rs'!$C23:$C1012,'MC_INDUSTRIAL - CD&amp;Rs'!G23:G1012),2,0)</f>
        <v>3.9816918779646144</v>
      </c>
      <c r="J16" s="148" cm="1">
        <f t="array" ref="J16">$A$2*'allocate to industries feed US'!J16*VLOOKUP($B$2&amp;$D16,CHOOSE({1,2},'MC_INDUSTRIAL - CD&amp;Rs'!$B23:$B1012&amp;'MC_INDUSTRIAL - CD&amp;Rs'!$C23:$C1012,'MC_INDUSTRIAL - CD&amp;Rs'!H23:H1012),2,0)/VLOOKUP($C$2&amp;$D16,CHOOSE({1,2},'MC_INDUSTRIAL - CD&amp;Rs'!$B23:$B1012&amp;'MC_INDUSTRIAL - CD&amp;Rs'!$C23:$C1012,'MC_INDUSTRIAL - CD&amp;Rs'!H23:H1012),2,0)</f>
        <v>4.8303102257964907</v>
      </c>
      <c r="K16" s="148" cm="1">
        <f t="array" ref="K16">$A$2*'allocate to industries feed US'!K16*VLOOKUP($B$2&amp;$D16,CHOOSE({1,2},'MC_INDUSTRIAL - CD&amp;Rs'!$B23:$B1012&amp;'MC_INDUSTRIAL - CD&amp;Rs'!$C23:$C1012,'MC_INDUSTRIAL - CD&amp;Rs'!I23:I1012),2,0)/VLOOKUP($C$2&amp;$D16,CHOOSE({1,2},'MC_INDUSTRIAL - CD&amp;Rs'!$B23:$B1012&amp;'MC_INDUSTRIAL - CD&amp;Rs'!$C23:$C1012,'MC_INDUSTRIAL - CD&amp;Rs'!I23:I1012),2,0)</f>
        <v>4.5606042421149473</v>
      </c>
      <c r="L16" s="148" cm="1">
        <f t="array" ref="L16">$A$2*'allocate to industries feed US'!L16*VLOOKUP($B$2&amp;$D16,CHOOSE({1,2},'MC_INDUSTRIAL - CD&amp;Rs'!$B23:$B1012&amp;'MC_INDUSTRIAL - CD&amp;Rs'!$C23:$C1012,'MC_INDUSTRIAL - CD&amp;Rs'!J23:J1012),2,0)/VLOOKUP($C$2&amp;$D16,CHOOSE({1,2},'MC_INDUSTRIAL - CD&amp;Rs'!$B23:$B1012&amp;'MC_INDUSTRIAL - CD&amp;Rs'!$C23:$C1012,'MC_INDUSTRIAL - CD&amp;Rs'!J23:J1012),2,0)</f>
        <v>4.5593031755533389</v>
      </c>
      <c r="M16" s="148" cm="1">
        <f t="array" ref="M16">$A$2*'allocate to industries feed US'!M16*VLOOKUP($B$2&amp;$D16,CHOOSE({1,2},'MC_INDUSTRIAL - CD&amp;Rs'!$B23:$B1012&amp;'MC_INDUSTRIAL - CD&amp;Rs'!$C23:$C1012,'MC_INDUSTRIAL - CD&amp;Rs'!K23:K1012),2,0)/VLOOKUP($C$2&amp;$D16,CHOOSE({1,2},'MC_INDUSTRIAL - CD&amp;Rs'!$B23:$B1012&amp;'MC_INDUSTRIAL - CD&amp;Rs'!$C23:$C1012,'MC_INDUSTRIAL - CD&amp;Rs'!K23:K1012),2,0)</f>
        <v>4.6131807598045045</v>
      </c>
      <c r="N16" s="148" cm="1">
        <f t="array" ref="N16">$A$2*'allocate to industries feed US'!N16*VLOOKUP($B$2&amp;$D16,CHOOSE({1,2},'MC_INDUSTRIAL - CD&amp;Rs'!$B23:$B1012&amp;'MC_INDUSTRIAL - CD&amp;Rs'!$C23:$C1012,'MC_INDUSTRIAL - CD&amp;Rs'!L23:L1012),2,0)/VLOOKUP($C$2&amp;$D16,CHOOSE({1,2},'MC_INDUSTRIAL - CD&amp;Rs'!$B23:$B1012&amp;'MC_INDUSTRIAL - CD&amp;Rs'!$C23:$C1012,'MC_INDUSTRIAL - CD&amp;Rs'!L23:L1012),2,0)</f>
        <v>4.465997550725632</v>
      </c>
      <c r="O16" s="148" cm="1">
        <f t="array" ref="O16">$A$2*'allocate to industries feed US'!O16*VLOOKUP($B$2&amp;$D16,CHOOSE({1,2},'MC_INDUSTRIAL - CD&amp;Rs'!$B23:$B1012&amp;'MC_INDUSTRIAL - CD&amp;Rs'!$C23:$C1012,'MC_INDUSTRIAL - CD&amp;Rs'!M23:M1012),2,0)/VLOOKUP($C$2&amp;$D16,CHOOSE({1,2},'MC_INDUSTRIAL - CD&amp;Rs'!$B23:$B1012&amp;'MC_INDUSTRIAL - CD&amp;Rs'!$C23:$C1012,'MC_INDUSTRIAL - CD&amp;Rs'!M23:M1012),2,0)</f>
        <v>4.4804720830960347</v>
      </c>
    </row>
    <row r="17" spans="2:15">
      <c r="B17" s="10" t="s">
        <v>447</v>
      </c>
      <c r="C17" s="10" t="s">
        <v>453</v>
      </c>
      <c r="D17" s="138">
        <v>18</v>
      </c>
      <c r="E17" s="10"/>
      <c r="F17" s="148" cm="1">
        <f t="array" ref="F17">$A$2*'allocate to industries feed US'!F17*VLOOKUP($B$2&amp;$D17,CHOOSE({1,2},'MC_INDUSTRIAL - CD&amp;Rs'!$B24:$B1013&amp;'MC_INDUSTRIAL - CD&amp;Rs'!$C24:$C1013,'MC_INDUSTRIAL - CD&amp;Rs'!D24:D1013),2,0)/VLOOKUP($C$2&amp;$D17,CHOOSE({1,2},'MC_INDUSTRIAL - CD&amp;Rs'!$B24:$B1013&amp;'MC_INDUSTRIAL - CD&amp;Rs'!$C24:$C1013,'MC_INDUSTRIAL - CD&amp;Rs'!D24:D1013),2,0)</f>
        <v>3.8047400511643792</v>
      </c>
      <c r="G17" s="148" cm="1">
        <f t="array" ref="G17">$A$2*'allocate to industries feed US'!G17*VLOOKUP($B$2&amp;$D17,CHOOSE({1,2},'MC_INDUSTRIAL - CD&amp;Rs'!$B24:$B1013&amp;'MC_INDUSTRIAL - CD&amp;Rs'!$C24:$C1013,'MC_INDUSTRIAL - CD&amp;Rs'!E24:E1013),2,0)/VLOOKUP($C$2&amp;$D17,CHOOSE({1,2},'MC_INDUSTRIAL - CD&amp;Rs'!$B24:$B1013&amp;'MC_INDUSTRIAL - CD&amp;Rs'!$C24:$C1013,'MC_INDUSTRIAL - CD&amp;Rs'!E24:E1013),2,0)</f>
        <v>3.6118246698379997</v>
      </c>
      <c r="H17" s="148" cm="1">
        <f t="array" ref="H17">$A$2*'allocate to industries feed US'!H17*VLOOKUP($B$2&amp;$D17,CHOOSE({1,2},'MC_INDUSTRIAL - CD&amp;Rs'!$B24:$B1013&amp;'MC_INDUSTRIAL - CD&amp;Rs'!$C24:$C1013,'MC_INDUSTRIAL - CD&amp;Rs'!F24:F1013),2,0)/VLOOKUP($C$2&amp;$D17,CHOOSE({1,2},'MC_INDUSTRIAL - CD&amp;Rs'!$B24:$B1013&amp;'MC_INDUSTRIAL - CD&amp;Rs'!$C24:$C1013,'MC_INDUSTRIAL - CD&amp;Rs'!F24:F1013),2,0)</f>
        <v>3.3712912626137372</v>
      </c>
      <c r="I17" s="148" cm="1">
        <f t="array" ref="I17">$A$2*'allocate to industries feed US'!I17*VLOOKUP($B$2&amp;$D17,CHOOSE({1,2},'MC_INDUSTRIAL - CD&amp;Rs'!$B24:$B1013&amp;'MC_INDUSTRIAL - CD&amp;Rs'!$C24:$C1013,'MC_INDUSTRIAL - CD&amp;Rs'!G24:G1013),2,0)/VLOOKUP($C$2&amp;$D17,CHOOSE({1,2},'MC_INDUSTRIAL - CD&amp;Rs'!$B24:$B1013&amp;'MC_INDUSTRIAL - CD&amp;Rs'!$C24:$C1013,'MC_INDUSTRIAL - CD&amp;Rs'!G24:G1013),2,0)</f>
        <v>2.7118447560379826</v>
      </c>
      <c r="J17" s="148" cm="1">
        <f t="array" ref="J17">$A$2*'allocate to industries feed US'!J17*VLOOKUP($B$2&amp;$D17,CHOOSE({1,2},'MC_INDUSTRIAL - CD&amp;Rs'!$B24:$B1013&amp;'MC_INDUSTRIAL - CD&amp;Rs'!$C24:$C1013,'MC_INDUSTRIAL - CD&amp;Rs'!H24:H1013),2,0)/VLOOKUP($C$2&amp;$D17,CHOOSE({1,2},'MC_INDUSTRIAL - CD&amp;Rs'!$B24:$B1013&amp;'MC_INDUSTRIAL - CD&amp;Rs'!$C24:$C1013,'MC_INDUSTRIAL - CD&amp;Rs'!H24:H1013),2,0)</f>
        <v>2.6467145453019252</v>
      </c>
      <c r="K17" s="148" cm="1">
        <f t="array" ref="K17">$A$2*'allocate to industries feed US'!K17*VLOOKUP($B$2&amp;$D17,CHOOSE({1,2},'MC_INDUSTRIAL - CD&amp;Rs'!$B24:$B1013&amp;'MC_INDUSTRIAL - CD&amp;Rs'!$C24:$C1013,'MC_INDUSTRIAL - CD&amp;Rs'!I24:I1013),2,0)/VLOOKUP($C$2&amp;$D17,CHOOSE({1,2},'MC_INDUSTRIAL - CD&amp;Rs'!$B24:$B1013&amp;'MC_INDUSTRIAL - CD&amp;Rs'!$C24:$C1013,'MC_INDUSTRIAL - CD&amp;Rs'!I24:I1013),2,0)</f>
        <v>3.4161608723722394</v>
      </c>
      <c r="L17" s="148" cm="1">
        <f t="array" ref="L17">$A$2*'allocate to industries feed US'!L17*VLOOKUP($B$2&amp;$D17,CHOOSE({1,2},'MC_INDUSTRIAL - CD&amp;Rs'!$B24:$B1013&amp;'MC_INDUSTRIAL - CD&amp;Rs'!$C24:$C1013,'MC_INDUSTRIAL - CD&amp;Rs'!J24:J1013),2,0)/VLOOKUP($C$2&amp;$D17,CHOOSE({1,2},'MC_INDUSTRIAL - CD&amp;Rs'!$B24:$B1013&amp;'MC_INDUSTRIAL - CD&amp;Rs'!$C24:$C1013,'MC_INDUSTRIAL - CD&amp;Rs'!J24:J1013),2,0)</f>
        <v>4.3122990553114162</v>
      </c>
      <c r="M17" s="148" cm="1">
        <f t="array" ref="M17">$A$2*'allocate to industries feed US'!M17*VLOOKUP($B$2&amp;$D17,CHOOSE({1,2},'MC_INDUSTRIAL - CD&amp;Rs'!$B24:$B1013&amp;'MC_INDUSTRIAL - CD&amp;Rs'!$C24:$C1013,'MC_INDUSTRIAL - CD&amp;Rs'!K24:K1013),2,0)/VLOOKUP($C$2&amp;$D17,CHOOSE({1,2},'MC_INDUSTRIAL - CD&amp;Rs'!$B24:$B1013&amp;'MC_INDUSTRIAL - CD&amp;Rs'!$C24:$C1013,'MC_INDUSTRIAL - CD&amp;Rs'!K24:K1013),2,0)</f>
        <v>4.5805148702183587</v>
      </c>
      <c r="N17" s="148" cm="1">
        <f t="array" ref="N17">$A$2*'allocate to industries feed US'!N17*VLOOKUP($B$2&amp;$D17,CHOOSE({1,2},'MC_INDUSTRIAL - CD&amp;Rs'!$B24:$B1013&amp;'MC_INDUSTRIAL - CD&amp;Rs'!$C24:$C1013,'MC_INDUSTRIAL - CD&amp;Rs'!L24:L1013),2,0)/VLOOKUP($C$2&amp;$D17,CHOOSE({1,2},'MC_INDUSTRIAL - CD&amp;Rs'!$B24:$B1013&amp;'MC_INDUSTRIAL - CD&amp;Rs'!$C24:$C1013,'MC_INDUSTRIAL - CD&amp;Rs'!L24:L1013),2,0)</f>
        <v>4.2291395908510063</v>
      </c>
      <c r="O17" s="148" cm="1">
        <f t="array" ref="O17">$A$2*'allocate to industries feed US'!O17*VLOOKUP($B$2&amp;$D17,CHOOSE({1,2},'MC_INDUSTRIAL - CD&amp;Rs'!$B24:$B1013&amp;'MC_INDUSTRIAL - CD&amp;Rs'!$C24:$C1013,'MC_INDUSTRIAL - CD&amp;Rs'!M24:M1013),2,0)/VLOOKUP($C$2&amp;$D17,CHOOSE({1,2},'MC_INDUSTRIAL - CD&amp;Rs'!$B24:$B1013&amp;'MC_INDUSTRIAL - CD&amp;Rs'!$C24:$C1013,'MC_INDUSTRIAL - CD&amp;Rs'!M24:M1013),2,0)</f>
        <v>3.8431882165531062</v>
      </c>
    </row>
    <row r="18" spans="2:15">
      <c r="B18" s="10" t="s">
        <v>448</v>
      </c>
      <c r="C18" s="10" t="s">
        <v>452</v>
      </c>
      <c r="D18" s="138">
        <v>19</v>
      </c>
      <c r="E18" s="10"/>
      <c r="F18" s="148" cm="1">
        <f t="array" ref="F18">$A$2*'allocate to industries feed US'!F18*VLOOKUP($B$2&amp;$D18,CHOOSE({1,2},'MC_INDUSTRIAL - CD&amp;Rs'!$B25:$B1014&amp;'MC_INDUSTRIAL - CD&amp;Rs'!$C25:$C1014,'MC_INDUSTRIAL - CD&amp;Rs'!D25:D1014),2,0)/VLOOKUP($C$2&amp;$D18,CHOOSE({1,2},'MC_INDUSTRIAL - CD&amp;Rs'!$B25:$B1014&amp;'MC_INDUSTRIAL - CD&amp;Rs'!$C25:$C1014,'MC_INDUSTRIAL - CD&amp;Rs'!D25:D1014),2,0)</f>
        <v>20.109701719845329</v>
      </c>
      <c r="G18" s="148" cm="1">
        <f t="array" ref="G18">$A$2*'allocate to industries feed US'!G18*VLOOKUP($B$2&amp;$D18,CHOOSE({1,2},'MC_INDUSTRIAL - CD&amp;Rs'!$B25:$B1014&amp;'MC_INDUSTRIAL - CD&amp;Rs'!$C25:$C1014,'MC_INDUSTRIAL - CD&amp;Rs'!E25:E1014),2,0)/VLOOKUP($C$2&amp;$D18,CHOOSE({1,2},'MC_INDUSTRIAL - CD&amp;Rs'!$B25:$B1014&amp;'MC_INDUSTRIAL - CD&amp;Rs'!$C25:$C1014,'MC_INDUSTRIAL - CD&amp;Rs'!E25:E1014),2,0)</f>
        <v>20.860980548797432</v>
      </c>
      <c r="H18" s="148" cm="1">
        <f t="array" ref="H18">$A$2*'allocate to industries feed US'!H18*VLOOKUP($B$2&amp;$D18,CHOOSE({1,2},'MC_INDUSTRIAL - CD&amp;Rs'!$B25:$B1014&amp;'MC_INDUSTRIAL - CD&amp;Rs'!$C25:$C1014,'MC_INDUSTRIAL - CD&amp;Rs'!F25:F1014),2,0)/VLOOKUP($C$2&amp;$D18,CHOOSE({1,2},'MC_INDUSTRIAL - CD&amp;Rs'!$B25:$B1014&amp;'MC_INDUSTRIAL - CD&amp;Rs'!$C25:$C1014,'MC_INDUSTRIAL - CD&amp;Rs'!F25:F1014),2,0)</f>
        <v>20.956003534554839</v>
      </c>
      <c r="I18" s="148" cm="1">
        <f t="array" ref="I18">$A$2*'allocate to industries feed US'!I18*VLOOKUP($B$2&amp;$D18,CHOOSE({1,2},'MC_INDUSTRIAL - CD&amp;Rs'!$B25:$B1014&amp;'MC_INDUSTRIAL - CD&amp;Rs'!$C25:$C1014,'MC_INDUSTRIAL - CD&amp;Rs'!G25:G1014),2,0)/VLOOKUP($C$2&amp;$D18,CHOOSE({1,2},'MC_INDUSTRIAL - CD&amp;Rs'!$B25:$B1014&amp;'MC_INDUSTRIAL - CD&amp;Rs'!$C25:$C1014,'MC_INDUSTRIAL - CD&amp;Rs'!G25:G1014),2,0)</f>
        <v>19.11089452806684</v>
      </c>
      <c r="J18" s="148" cm="1">
        <f t="array" ref="J18">$A$2*'allocate to industries feed US'!J18*VLOOKUP($B$2&amp;$D18,CHOOSE({1,2},'MC_INDUSTRIAL - CD&amp;Rs'!$B25:$B1014&amp;'MC_INDUSTRIAL - CD&amp;Rs'!$C25:$C1014,'MC_INDUSTRIAL - CD&amp;Rs'!H25:H1014),2,0)/VLOOKUP($C$2&amp;$D18,CHOOSE({1,2},'MC_INDUSTRIAL - CD&amp;Rs'!$B25:$B1014&amp;'MC_INDUSTRIAL - CD&amp;Rs'!$C25:$C1014,'MC_INDUSTRIAL - CD&amp;Rs'!H25:H1014),2,0)</f>
        <v>18.798912965161364</v>
      </c>
      <c r="K18" s="148" cm="1">
        <f t="array" ref="K18">$A$2*'allocate to industries feed US'!K18*VLOOKUP($B$2&amp;$D18,CHOOSE({1,2},'MC_INDUSTRIAL - CD&amp;Rs'!$B25:$B1014&amp;'MC_INDUSTRIAL - CD&amp;Rs'!$C25:$C1014,'MC_INDUSTRIAL - CD&amp;Rs'!I25:I1014),2,0)/VLOOKUP($C$2&amp;$D18,CHOOSE({1,2},'MC_INDUSTRIAL - CD&amp;Rs'!$B25:$B1014&amp;'MC_INDUSTRIAL - CD&amp;Rs'!$C25:$C1014,'MC_INDUSTRIAL - CD&amp;Rs'!I25:I1014),2,0)</f>
        <v>21.028533574975746</v>
      </c>
      <c r="L18" s="148" cm="1">
        <f t="array" ref="L18">$A$2*'allocate to industries feed US'!L18*VLOOKUP($B$2&amp;$D18,CHOOSE({1,2},'MC_INDUSTRIAL - CD&amp;Rs'!$B25:$B1014&amp;'MC_INDUSTRIAL - CD&amp;Rs'!$C25:$C1014,'MC_INDUSTRIAL - CD&amp;Rs'!J25:J1014),2,0)/VLOOKUP($C$2&amp;$D18,CHOOSE({1,2},'MC_INDUSTRIAL - CD&amp;Rs'!$B25:$B1014&amp;'MC_INDUSTRIAL - CD&amp;Rs'!$C25:$C1014,'MC_INDUSTRIAL - CD&amp;Rs'!J25:J1014),2,0)</f>
        <v>23.141966438060866</v>
      </c>
      <c r="M18" s="148" cm="1">
        <f t="array" ref="M18">$A$2*'allocate to industries feed US'!M18*VLOOKUP($B$2&amp;$D18,CHOOSE({1,2},'MC_INDUSTRIAL - CD&amp;Rs'!$B25:$B1014&amp;'MC_INDUSTRIAL - CD&amp;Rs'!$C25:$C1014,'MC_INDUSTRIAL - CD&amp;Rs'!K25:K1014),2,0)/VLOOKUP($C$2&amp;$D18,CHOOSE({1,2},'MC_INDUSTRIAL - CD&amp;Rs'!$B25:$B1014&amp;'MC_INDUSTRIAL - CD&amp;Rs'!$C25:$C1014,'MC_INDUSTRIAL - CD&amp;Rs'!K25:K1014),2,0)</f>
        <v>24.519178551909988</v>
      </c>
      <c r="N18" s="148" cm="1">
        <f t="array" ref="N18">$A$2*'allocate to industries feed US'!N18*VLOOKUP($B$2&amp;$D18,CHOOSE({1,2},'MC_INDUSTRIAL - CD&amp;Rs'!$B25:$B1014&amp;'MC_INDUSTRIAL - CD&amp;Rs'!$C25:$C1014,'MC_INDUSTRIAL - CD&amp;Rs'!L25:L1014),2,0)/VLOOKUP($C$2&amp;$D18,CHOOSE({1,2},'MC_INDUSTRIAL - CD&amp;Rs'!$B25:$B1014&amp;'MC_INDUSTRIAL - CD&amp;Rs'!$C25:$C1014,'MC_INDUSTRIAL - CD&amp;Rs'!L25:L1014),2,0)</f>
        <v>26.203091164482608</v>
      </c>
      <c r="O18" s="148" cm="1">
        <f t="array" ref="O18">$A$2*'allocate to industries feed US'!O18*VLOOKUP($B$2&amp;$D18,CHOOSE({1,2},'MC_INDUSTRIAL - CD&amp;Rs'!$B25:$B1014&amp;'MC_INDUSTRIAL - CD&amp;Rs'!$C25:$C1014,'MC_INDUSTRIAL - CD&amp;Rs'!M25:M1014),2,0)/VLOOKUP($C$2&amp;$D18,CHOOSE({1,2},'MC_INDUSTRIAL - CD&amp;Rs'!$B25:$B1014&amp;'MC_INDUSTRIAL - CD&amp;Rs'!$C25:$C1014,'MC_INDUSTRIAL - CD&amp;Rs'!M25:M1014),2,0)</f>
        <v>27.289090413438885</v>
      </c>
    </row>
    <row r="19" spans="2:15">
      <c r="B19" s="123">
        <v>10</v>
      </c>
      <c r="C19" t="s">
        <v>307</v>
      </c>
      <c r="D19" s="138">
        <v>28</v>
      </c>
      <c r="F19" s="141" cm="1">
        <f t="array" ref="F19">$A$2*'allocate to industries feed US'!F19*VLOOKUP($B$2&amp;$D19,CHOOSE({1,2},'MC_INDUSTRIAL - CD&amp;Rs'!$B26:$B1015&amp;'MC_INDUSTRIAL - CD&amp;Rs'!$C26:$C1015,'MC_INDUSTRIAL - CD&amp;Rs'!D26:D1015),2,0)/VLOOKUP($C$2&amp;$D19,CHOOSE({1,2},'MC_INDUSTRIAL - CD&amp;Rs'!$B26:$B1015&amp;'MC_INDUSTRIAL - CD&amp;Rs'!$C26:$C1015,'MC_INDUSTRIAL - CD&amp;Rs'!D26:D1015),2,0)</f>
        <v>8.8996997446175063E-2</v>
      </c>
      <c r="G19" s="141" cm="1">
        <f t="array" ref="G19">$A$2*'allocate to industries feed US'!G19*VLOOKUP($B$2&amp;$D19,CHOOSE({1,2},'MC_INDUSTRIAL - CD&amp;Rs'!$B26:$B1015&amp;'MC_INDUSTRIAL - CD&amp;Rs'!$C26:$C1015,'MC_INDUSTRIAL - CD&amp;Rs'!E26:E1015),2,0)/VLOOKUP($C$2&amp;$D19,CHOOSE({1,2},'MC_INDUSTRIAL - CD&amp;Rs'!$B26:$B1015&amp;'MC_INDUSTRIAL - CD&amp;Rs'!$C26:$C1015,'MC_INDUSTRIAL - CD&amp;Rs'!E26:E1015),2,0)</f>
        <v>8.7966073866708711E-2</v>
      </c>
      <c r="H19" s="141" cm="1">
        <f t="array" ref="H19">$A$2*'allocate to industries feed US'!H19*VLOOKUP($B$2&amp;$D19,CHOOSE({1,2},'MC_INDUSTRIAL - CD&amp;Rs'!$B26:$B1015&amp;'MC_INDUSTRIAL - CD&amp;Rs'!$C26:$C1015,'MC_INDUSTRIAL - CD&amp;Rs'!F26:F1015),2,0)/VLOOKUP($C$2&amp;$D19,CHOOSE({1,2},'MC_INDUSTRIAL - CD&amp;Rs'!$B26:$B1015&amp;'MC_INDUSTRIAL - CD&amp;Rs'!$C26:$C1015,'MC_INDUSTRIAL - CD&amp;Rs'!F26:F1015),2,0)</f>
        <v>8.2784826691326183E-2</v>
      </c>
      <c r="I19" s="141" cm="1">
        <f t="array" ref="I19">$A$2*'allocate to industries feed US'!I19*VLOOKUP($B$2&amp;$D19,CHOOSE({1,2},'MC_INDUSTRIAL - CD&amp;Rs'!$B26:$B1015&amp;'MC_INDUSTRIAL - CD&amp;Rs'!$C26:$C1015,'MC_INDUSTRIAL - CD&amp;Rs'!G26:G1015),2,0)/VLOOKUP($C$2&amp;$D19,CHOOSE({1,2},'MC_INDUSTRIAL - CD&amp;Rs'!$B26:$B1015&amp;'MC_INDUSTRIAL - CD&amp;Rs'!$C26:$C1015,'MC_INDUSTRIAL - CD&amp;Rs'!G26:G1015),2,0)</f>
        <v>8.2586556040789405E-2</v>
      </c>
      <c r="J19" s="141" cm="1">
        <f t="array" ref="J19">$A$2*'allocate to industries feed US'!J19*VLOOKUP($B$2&amp;$D19,CHOOSE({1,2},'MC_INDUSTRIAL - CD&amp;Rs'!$B26:$B1015&amp;'MC_INDUSTRIAL - CD&amp;Rs'!$C26:$C1015,'MC_INDUSTRIAL - CD&amp;Rs'!H26:H1015),2,0)/VLOOKUP($C$2&amp;$D19,CHOOSE({1,2},'MC_INDUSTRIAL - CD&amp;Rs'!$B26:$B1015&amp;'MC_INDUSTRIAL - CD&amp;Rs'!$C26:$C1015,'MC_INDUSTRIAL - CD&amp;Rs'!H26:H1015),2,0)</f>
        <v>8.2819760058212302E-2</v>
      </c>
      <c r="K19" s="141" cm="1">
        <f t="array" ref="K19">$A$2*'allocate to industries feed US'!K19*VLOOKUP($B$2&amp;$D19,CHOOSE({1,2},'MC_INDUSTRIAL - CD&amp;Rs'!$B26:$B1015&amp;'MC_INDUSTRIAL - CD&amp;Rs'!$C26:$C1015,'MC_INDUSTRIAL - CD&amp;Rs'!I26:I1015),2,0)/VLOOKUP($C$2&amp;$D19,CHOOSE({1,2},'MC_INDUSTRIAL - CD&amp;Rs'!$B26:$B1015&amp;'MC_INDUSTRIAL - CD&amp;Rs'!$C26:$C1015,'MC_INDUSTRIAL - CD&amp;Rs'!I26:I1015),2,0)</f>
        <v>7.9585772244252673E-2</v>
      </c>
      <c r="L19" s="141" cm="1">
        <f t="array" ref="L19">$A$2*'allocate to industries feed US'!L19*VLOOKUP($B$2&amp;$D19,CHOOSE({1,2},'MC_INDUSTRIAL - CD&amp;Rs'!$B26:$B1015&amp;'MC_INDUSTRIAL - CD&amp;Rs'!$C26:$C1015,'MC_INDUSTRIAL - CD&amp;Rs'!J26:J1015),2,0)/VLOOKUP($C$2&amp;$D19,CHOOSE({1,2},'MC_INDUSTRIAL - CD&amp;Rs'!$B26:$B1015&amp;'MC_INDUSTRIAL - CD&amp;Rs'!$C26:$C1015,'MC_INDUSTRIAL - CD&amp;Rs'!J26:J1015),2,0)</f>
        <v>7.7360115337376259E-2</v>
      </c>
      <c r="M19" s="141" cm="1">
        <f t="array" ref="M19">$A$2*'allocate to industries feed US'!M19*VLOOKUP($B$2&amp;$D19,CHOOSE({1,2},'MC_INDUSTRIAL - CD&amp;Rs'!$B26:$B1015&amp;'MC_INDUSTRIAL - CD&amp;Rs'!$C26:$C1015,'MC_INDUSTRIAL - CD&amp;Rs'!K26:K1015),2,0)/VLOOKUP($C$2&amp;$D19,CHOOSE({1,2},'MC_INDUSTRIAL - CD&amp;Rs'!$B26:$B1015&amp;'MC_INDUSTRIAL - CD&amp;Rs'!$C26:$C1015,'MC_INDUSTRIAL - CD&amp;Rs'!K26:K1015),2,0)</f>
        <v>7.6466367917628675E-2</v>
      </c>
      <c r="N19" s="141" cm="1">
        <f t="array" ref="N19">$A$2*'allocate to industries feed US'!N19*VLOOKUP($B$2&amp;$D19,CHOOSE({1,2},'MC_INDUSTRIAL - CD&amp;Rs'!$B26:$B1015&amp;'MC_INDUSTRIAL - CD&amp;Rs'!$C26:$C1015,'MC_INDUSTRIAL - CD&amp;Rs'!L26:L1015),2,0)/VLOOKUP($C$2&amp;$D19,CHOOSE({1,2},'MC_INDUSTRIAL - CD&amp;Rs'!$B26:$B1015&amp;'MC_INDUSTRIAL - CD&amp;Rs'!$C26:$C1015,'MC_INDUSTRIAL - CD&amp;Rs'!L26:L1015),2,0)</f>
        <v>7.5889521399950505E-2</v>
      </c>
      <c r="O19" s="141" cm="1">
        <f t="array" ref="O19">$A$2*'allocate to industries feed US'!O19*VLOOKUP($B$2&amp;$D19,CHOOSE({1,2},'MC_INDUSTRIAL - CD&amp;Rs'!$B26:$B1015&amp;'MC_INDUSTRIAL - CD&amp;Rs'!$C26:$C1015,'MC_INDUSTRIAL - CD&amp;Rs'!M26:M1015),2,0)/VLOOKUP($C$2&amp;$D19,CHOOSE({1,2},'MC_INDUSTRIAL - CD&amp;Rs'!$B26:$B1015&amp;'MC_INDUSTRIAL - CD&amp;Rs'!$C26:$C1015,'MC_INDUSTRIAL - CD&amp;Rs'!M26:M1015),2,0)</f>
        <v>7.5631436857456782E-2</v>
      </c>
    </row>
    <row r="20" spans="2:15">
      <c r="B20" s="123">
        <v>11</v>
      </c>
      <c r="C20" t="s">
        <v>308</v>
      </c>
      <c r="D20" s="138">
        <v>30</v>
      </c>
      <c r="E20">
        <v>31</v>
      </c>
      <c r="F20" s="141" cm="1">
        <f t="array" ref="F20">$A$2*'allocate to industries feed US'!F20*VLOOKUP($B$2&amp;$D20,CHOOSE({1,2},'MC_INDUSTRIAL - CD&amp;Rs'!$B27:$B1016&amp;'MC_INDUSTRIAL - CD&amp;Rs'!$C27:$C1016,'MC_INDUSTRIAL - CD&amp;Rs'!D27:D1016),2,0)/VLOOKUP($C$2&amp;$D20,CHOOSE({1,2},'MC_INDUSTRIAL - CD&amp;Rs'!$B27:$B1016&amp;'MC_INDUSTRIAL - CD&amp;Rs'!$C27:$C1016,'MC_INDUSTRIAL - CD&amp;Rs'!D27:D1016),2,0)</f>
        <v>0</v>
      </c>
      <c r="G20" s="141" cm="1">
        <f t="array" ref="G20">$A$2*'allocate to industries feed US'!G20*VLOOKUP($B$2&amp;$D20,CHOOSE({1,2},'MC_INDUSTRIAL - CD&amp;Rs'!$B27:$B1016&amp;'MC_INDUSTRIAL - CD&amp;Rs'!$C27:$C1016,'MC_INDUSTRIAL - CD&amp;Rs'!E27:E1016),2,0)/VLOOKUP($C$2&amp;$D20,CHOOSE({1,2},'MC_INDUSTRIAL - CD&amp;Rs'!$B27:$B1016&amp;'MC_INDUSTRIAL - CD&amp;Rs'!$C27:$C1016,'MC_INDUSTRIAL - CD&amp;Rs'!E27:E1016),2,0)</f>
        <v>0</v>
      </c>
      <c r="H20" s="141" cm="1">
        <f t="array" ref="H20">$A$2*'allocate to industries feed US'!H20*VLOOKUP($B$2&amp;$D20,CHOOSE({1,2},'MC_INDUSTRIAL - CD&amp;Rs'!$B27:$B1016&amp;'MC_INDUSTRIAL - CD&amp;Rs'!$C27:$C1016,'MC_INDUSTRIAL - CD&amp;Rs'!F27:F1016),2,0)/VLOOKUP($C$2&amp;$D20,CHOOSE({1,2},'MC_INDUSTRIAL - CD&amp;Rs'!$B27:$B1016&amp;'MC_INDUSTRIAL - CD&amp;Rs'!$C27:$C1016,'MC_INDUSTRIAL - CD&amp;Rs'!F27:F1016),2,0)</f>
        <v>0</v>
      </c>
      <c r="I20" s="141" cm="1">
        <f t="array" ref="I20">$A$2*'allocate to industries feed US'!I20*VLOOKUP($B$2&amp;$D20,CHOOSE({1,2},'MC_INDUSTRIAL - CD&amp;Rs'!$B27:$B1016&amp;'MC_INDUSTRIAL - CD&amp;Rs'!$C27:$C1016,'MC_INDUSTRIAL - CD&amp;Rs'!G27:G1016),2,0)/VLOOKUP($C$2&amp;$D20,CHOOSE({1,2},'MC_INDUSTRIAL - CD&amp;Rs'!$B27:$B1016&amp;'MC_INDUSTRIAL - CD&amp;Rs'!$C27:$C1016,'MC_INDUSTRIAL - CD&amp;Rs'!G27:G1016),2,0)</f>
        <v>0</v>
      </c>
      <c r="J20" s="141" cm="1">
        <f t="array" ref="J20">$A$2*'allocate to industries feed US'!J20*VLOOKUP($B$2&amp;$D20,CHOOSE({1,2},'MC_INDUSTRIAL - CD&amp;Rs'!$B27:$B1016&amp;'MC_INDUSTRIAL - CD&amp;Rs'!$C27:$C1016,'MC_INDUSTRIAL - CD&amp;Rs'!H27:H1016),2,0)/VLOOKUP($C$2&amp;$D20,CHOOSE({1,2},'MC_INDUSTRIAL - CD&amp;Rs'!$B27:$B1016&amp;'MC_INDUSTRIAL - CD&amp;Rs'!$C27:$C1016,'MC_INDUSTRIAL - CD&amp;Rs'!H27:H1016),2,0)</f>
        <v>0</v>
      </c>
      <c r="K20" s="141" cm="1">
        <f t="array" ref="K20">$A$2*'allocate to industries feed US'!K20*VLOOKUP($B$2&amp;$D20,CHOOSE({1,2},'MC_INDUSTRIAL - CD&amp;Rs'!$B27:$B1016&amp;'MC_INDUSTRIAL - CD&amp;Rs'!$C27:$C1016,'MC_INDUSTRIAL - CD&amp;Rs'!I27:I1016),2,0)/VLOOKUP($C$2&amp;$D20,CHOOSE({1,2},'MC_INDUSTRIAL - CD&amp;Rs'!$B27:$B1016&amp;'MC_INDUSTRIAL - CD&amp;Rs'!$C27:$C1016,'MC_INDUSTRIAL - CD&amp;Rs'!I27:I1016),2,0)</f>
        <v>0</v>
      </c>
      <c r="L20" s="141" cm="1">
        <f t="array" ref="L20">$A$2*'allocate to industries feed US'!L20*VLOOKUP($B$2&amp;$D20,CHOOSE({1,2},'MC_INDUSTRIAL - CD&amp;Rs'!$B27:$B1016&amp;'MC_INDUSTRIAL - CD&amp;Rs'!$C27:$C1016,'MC_INDUSTRIAL - CD&amp;Rs'!J27:J1016),2,0)/VLOOKUP($C$2&amp;$D20,CHOOSE({1,2},'MC_INDUSTRIAL - CD&amp;Rs'!$B27:$B1016&amp;'MC_INDUSTRIAL - CD&amp;Rs'!$C27:$C1016,'MC_INDUSTRIAL - CD&amp;Rs'!J27:J1016),2,0)</f>
        <v>0</v>
      </c>
      <c r="M20" s="141" cm="1">
        <f t="array" ref="M20">$A$2*'allocate to industries feed US'!M20*VLOOKUP($B$2&amp;$D20,CHOOSE({1,2},'MC_INDUSTRIAL - CD&amp;Rs'!$B27:$B1016&amp;'MC_INDUSTRIAL - CD&amp;Rs'!$C27:$C1016,'MC_INDUSTRIAL - CD&amp;Rs'!K27:K1016),2,0)/VLOOKUP($C$2&amp;$D20,CHOOSE({1,2},'MC_INDUSTRIAL - CD&amp;Rs'!$B27:$B1016&amp;'MC_INDUSTRIAL - CD&amp;Rs'!$C27:$C1016,'MC_INDUSTRIAL - CD&amp;Rs'!K27:K1016),2,0)</f>
        <v>0</v>
      </c>
      <c r="N20" s="141" cm="1">
        <f t="array" ref="N20">$A$2*'allocate to industries feed US'!N20*VLOOKUP($B$2&amp;$D20,CHOOSE({1,2},'MC_INDUSTRIAL - CD&amp;Rs'!$B27:$B1016&amp;'MC_INDUSTRIAL - CD&amp;Rs'!$C27:$C1016,'MC_INDUSTRIAL - CD&amp;Rs'!L27:L1016),2,0)/VLOOKUP($C$2&amp;$D20,CHOOSE({1,2},'MC_INDUSTRIAL - CD&amp;Rs'!$B27:$B1016&amp;'MC_INDUSTRIAL - CD&amp;Rs'!$C27:$C1016,'MC_INDUSTRIAL - CD&amp;Rs'!L27:L1016),2,0)</f>
        <v>0</v>
      </c>
      <c r="O20" s="141" cm="1">
        <f t="array" ref="O20">$A$2*'allocate to industries feed US'!O20*VLOOKUP($B$2&amp;$D20,CHOOSE({1,2},'MC_INDUSTRIAL - CD&amp;Rs'!$B27:$B1016&amp;'MC_INDUSTRIAL - CD&amp;Rs'!$C27:$C1016,'MC_INDUSTRIAL - CD&amp;Rs'!M27:M1016),2,0)/VLOOKUP($C$2&amp;$D20,CHOOSE({1,2},'MC_INDUSTRIAL - CD&amp;Rs'!$B27:$B1016&amp;'MC_INDUSTRIAL - CD&amp;Rs'!$C27:$C1016,'MC_INDUSTRIAL - CD&amp;Rs'!M27:M1016),2,0)</f>
        <v>0</v>
      </c>
    </row>
    <row r="21" spans="2:15">
      <c r="B21" s="123">
        <v>12</v>
      </c>
      <c r="C21" t="s">
        <v>309</v>
      </c>
      <c r="D21" s="138">
        <v>33</v>
      </c>
      <c r="F21" s="141" cm="1">
        <f t="array" ref="F21">$A$2*'allocate to industries feed US'!F21*VLOOKUP($B$2&amp;$D21,CHOOSE({1,2},'MC_INDUSTRIAL - CD&amp;Rs'!$B28:$B1017&amp;'MC_INDUSTRIAL - CD&amp;Rs'!$C28:$C1017,'MC_INDUSTRIAL - CD&amp;Rs'!D28:D1017),2,0)/VLOOKUP($C$2&amp;$D21,CHOOSE({1,2},'MC_INDUSTRIAL - CD&amp;Rs'!$B28:$B1017&amp;'MC_INDUSTRIAL - CD&amp;Rs'!$C28:$C1017,'MC_INDUSTRIAL - CD&amp;Rs'!D28:D1017),2,0)</f>
        <v>0</v>
      </c>
      <c r="G21" s="141" cm="1">
        <f t="array" ref="G21">$A$2*'allocate to industries feed US'!G21*VLOOKUP($B$2&amp;$D21,CHOOSE({1,2},'MC_INDUSTRIAL - CD&amp;Rs'!$B28:$B1017&amp;'MC_INDUSTRIAL - CD&amp;Rs'!$C28:$C1017,'MC_INDUSTRIAL - CD&amp;Rs'!E28:E1017),2,0)/VLOOKUP($C$2&amp;$D21,CHOOSE({1,2},'MC_INDUSTRIAL - CD&amp;Rs'!$B28:$B1017&amp;'MC_INDUSTRIAL - CD&amp;Rs'!$C28:$C1017,'MC_INDUSTRIAL - CD&amp;Rs'!E28:E1017),2,0)</f>
        <v>0</v>
      </c>
      <c r="H21" s="141" cm="1">
        <f t="array" ref="H21">$A$2*'allocate to industries feed US'!H21*VLOOKUP($B$2&amp;$D21,CHOOSE({1,2},'MC_INDUSTRIAL - CD&amp;Rs'!$B28:$B1017&amp;'MC_INDUSTRIAL - CD&amp;Rs'!$C28:$C1017,'MC_INDUSTRIAL - CD&amp;Rs'!F28:F1017),2,0)/VLOOKUP($C$2&amp;$D21,CHOOSE({1,2},'MC_INDUSTRIAL - CD&amp;Rs'!$B28:$B1017&amp;'MC_INDUSTRIAL - CD&amp;Rs'!$C28:$C1017,'MC_INDUSTRIAL - CD&amp;Rs'!F28:F1017),2,0)</f>
        <v>0</v>
      </c>
      <c r="I21" s="141" cm="1">
        <f t="array" ref="I21">$A$2*'allocate to industries feed US'!I21*VLOOKUP($B$2&amp;$D21,CHOOSE({1,2},'MC_INDUSTRIAL - CD&amp;Rs'!$B28:$B1017&amp;'MC_INDUSTRIAL - CD&amp;Rs'!$C28:$C1017,'MC_INDUSTRIAL - CD&amp;Rs'!G28:G1017),2,0)/VLOOKUP($C$2&amp;$D21,CHOOSE({1,2},'MC_INDUSTRIAL - CD&amp;Rs'!$B28:$B1017&amp;'MC_INDUSTRIAL - CD&amp;Rs'!$C28:$C1017,'MC_INDUSTRIAL - CD&amp;Rs'!G28:G1017),2,0)</f>
        <v>0</v>
      </c>
      <c r="J21" s="141" cm="1">
        <f t="array" ref="J21">$A$2*'allocate to industries feed US'!J21*VLOOKUP($B$2&amp;$D21,CHOOSE({1,2},'MC_INDUSTRIAL - CD&amp;Rs'!$B28:$B1017&amp;'MC_INDUSTRIAL - CD&amp;Rs'!$C28:$C1017,'MC_INDUSTRIAL - CD&amp;Rs'!H28:H1017),2,0)/VLOOKUP($C$2&amp;$D21,CHOOSE({1,2},'MC_INDUSTRIAL - CD&amp;Rs'!$B28:$B1017&amp;'MC_INDUSTRIAL - CD&amp;Rs'!$C28:$C1017,'MC_INDUSTRIAL - CD&amp;Rs'!H28:H1017),2,0)</f>
        <v>0</v>
      </c>
      <c r="K21" s="141" cm="1">
        <f t="array" ref="K21">$A$2*'allocate to industries feed US'!K21*VLOOKUP($B$2&amp;$D21,CHOOSE({1,2},'MC_INDUSTRIAL - CD&amp;Rs'!$B28:$B1017&amp;'MC_INDUSTRIAL - CD&amp;Rs'!$C28:$C1017,'MC_INDUSTRIAL - CD&amp;Rs'!I28:I1017),2,0)/VLOOKUP($C$2&amp;$D21,CHOOSE({1,2},'MC_INDUSTRIAL - CD&amp;Rs'!$B28:$B1017&amp;'MC_INDUSTRIAL - CD&amp;Rs'!$C28:$C1017,'MC_INDUSTRIAL - CD&amp;Rs'!I28:I1017),2,0)</f>
        <v>0</v>
      </c>
      <c r="L21" s="141" cm="1">
        <f t="array" ref="L21">$A$2*'allocate to industries feed US'!L21*VLOOKUP($B$2&amp;$D21,CHOOSE({1,2},'MC_INDUSTRIAL - CD&amp;Rs'!$B28:$B1017&amp;'MC_INDUSTRIAL - CD&amp;Rs'!$C28:$C1017,'MC_INDUSTRIAL - CD&amp;Rs'!J28:J1017),2,0)/VLOOKUP($C$2&amp;$D21,CHOOSE({1,2},'MC_INDUSTRIAL - CD&amp;Rs'!$B28:$B1017&amp;'MC_INDUSTRIAL - CD&amp;Rs'!$C28:$C1017,'MC_INDUSTRIAL - CD&amp;Rs'!J28:J1017),2,0)</f>
        <v>0</v>
      </c>
      <c r="M21" s="141" cm="1">
        <f t="array" ref="M21">$A$2*'allocate to industries feed US'!M21*VLOOKUP($B$2&amp;$D21,CHOOSE({1,2},'MC_INDUSTRIAL - CD&amp;Rs'!$B28:$B1017&amp;'MC_INDUSTRIAL - CD&amp;Rs'!$C28:$C1017,'MC_INDUSTRIAL - CD&amp;Rs'!K28:K1017),2,0)/VLOOKUP($C$2&amp;$D21,CHOOSE({1,2},'MC_INDUSTRIAL - CD&amp;Rs'!$B28:$B1017&amp;'MC_INDUSTRIAL - CD&amp;Rs'!$C28:$C1017,'MC_INDUSTRIAL - CD&amp;Rs'!K28:K1017),2,0)</f>
        <v>0</v>
      </c>
      <c r="N21" s="141" cm="1">
        <f t="array" ref="N21">$A$2*'allocate to industries feed US'!N21*VLOOKUP($B$2&amp;$D21,CHOOSE({1,2},'MC_INDUSTRIAL - CD&amp;Rs'!$B28:$B1017&amp;'MC_INDUSTRIAL - CD&amp;Rs'!$C28:$C1017,'MC_INDUSTRIAL - CD&amp;Rs'!L28:L1017),2,0)/VLOOKUP($C$2&amp;$D21,CHOOSE({1,2},'MC_INDUSTRIAL - CD&amp;Rs'!$B28:$B1017&amp;'MC_INDUSTRIAL - CD&amp;Rs'!$C28:$C1017,'MC_INDUSTRIAL - CD&amp;Rs'!L28:L1017),2,0)</f>
        <v>0</v>
      </c>
      <c r="O21" s="141" cm="1">
        <f t="array" ref="O21">$A$2*'allocate to industries feed US'!O21*VLOOKUP($B$2&amp;$D21,CHOOSE({1,2},'MC_INDUSTRIAL - CD&amp;Rs'!$B28:$B1017&amp;'MC_INDUSTRIAL - CD&amp;Rs'!$C28:$C1017,'MC_INDUSTRIAL - CD&amp;Rs'!M28:M1017),2,0)/VLOOKUP($C$2&amp;$D21,CHOOSE({1,2},'MC_INDUSTRIAL - CD&amp;Rs'!$B28:$B1017&amp;'MC_INDUSTRIAL - CD&amp;Rs'!$C28:$C1017,'MC_INDUSTRIAL - CD&amp;Rs'!M28:M1017),2,0)</f>
        <v>0</v>
      </c>
    </row>
    <row r="22" spans="2:15">
      <c r="B22" s="123">
        <v>13</v>
      </c>
      <c r="C22" t="s">
        <v>310</v>
      </c>
      <c r="D22" s="138">
        <v>34</v>
      </c>
      <c r="F22" s="141" cm="1">
        <f t="array" ref="F22">$A$2*'allocate to industries feed US'!F22*VLOOKUP($B$2&amp;$D22,CHOOSE({1,2},'MC_INDUSTRIAL - CD&amp;Rs'!$B29:$B1018&amp;'MC_INDUSTRIAL - CD&amp;Rs'!$C29:$C1018,'MC_INDUSTRIAL - CD&amp;Rs'!D29:D1018),2,0)/VLOOKUP($C$2&amp;$D22,CHOOSE({1,2},'MC_INDUSTRIAL - CD&amp;Rs'!$B29:$B1018&amp;'MC_INDUSTRIAL - CD&amp;Rs'!$C29:$C1018,'MC_INDUSTRIAL - CD&amp;Rs'!D29:D1018),2,0)</f>
        <v>0</v>
      </c>
      <c r="G22" s="141" cm="1">
        <f t="array" ref="G22">$A$2*'allocate to industries feed US'!G22*VLOOKUP($B$2&amp;$D22,CHOOSE({1,2},'MC_INDUSTRIAL - CD&amp;Rs'!$B29:$B1018&amp;'MC_INDUSTRIAL - CD&amp;Rs'!$C29:$C1018,'MC_INDUSTRIAL - CD&amp;Rs'!E29:E1018),2,0)/VLOOKUP($C$2&amp;$D22,CHOOSE({1,2},'MC_INDUSTRIAL - CD&amp;Rs'!$B29:$B1018&amp;'MC_INDUSTRIAL - CD&amp;Rs'!$C29:$C1018,'MC_INDUSTRIAL - CD&amp;Rs'!E29:E1018),2,0)</f>
        <v>0</v>
      </c>
      <c r="H22" s="141" cm="1">
        <f t="array" ref="H22">$A$2*'allocate to industries feed US'!H22*VLOOKUP($B$2&amp;$D22,CHOOSE({1,2},'MC_INDUSTRIAL - CD&amp;Rs'!$B29:$B1018&amp;'MC_INDUSTRIAL - CD&amp;Rs'!$C29:$C1018,'MC_INDUSTRIAL - CD&amp;Rs'!F29:F1018),2,0)/VLOOKUP($C$2&amp;$D22,CHOOSE({1,2},'MC_INDUSTRIAL - CD&amp;Rs'!$B29:$B1018&amp;'MC_INDUSTRIAL - CD&amp;Rs'!$C29:$C1018,'MC_INDUSTRIAL - CD&amp;Rs'!F29:F1018),2,0)</f>
        <v>0</v>
      </c>
      <c r="I22" s="141" cm="1">
        <f t="array" ref="I22">$A$2*'allocate to industries feed US'!I22*VLOOKUP($B$2&amp;$D22,CHOOSE({1,2},'MC_INDUSTRIAL - CD&amp;Rs'!$B29:$B1018&amp;'MC_INDUSTRIAL - CD&amp;Rs'!$C29:$C1018,'MC_INDUSTRIAL - CD&amp;Rs'!G29:G1018),2,0)/VLOOKUP($C$2&amp;$D22,CHOOSE({1,2},'MC_INDUSTRIAL - CD&amp;Rs'!$B29:$B1018&amp;'MC_INDUSTRIAL - CD&amp;Rs'!$C29:$C1018,'MC_INDUSTRIAL - CD&amp;Rs'!G29:G1018),2,0)</f>
        <v>0</v>
      </c>
      <c r="J22" s="141" cm="1">
        <f t="array" ref="J22">$A$2*'allocate to industries feed US'!J22*VLOOKUP($B$2&amp;$D22,CHOOSE({1,2},'MC_INDUSTRIAL - CD&amp;Rs'!$B29:$B1018&amp;'MC_INDUSTRIAL - CD&amp;Rs'!$C29:$C1018,'MC_INDUSTRIAL - CD&amp;Rs'!H29:H1018),2,0)/VLOOKUP($C$2&amp;$D22,CHOOSE({1,2},'MC_INDUSTRIAL - CD&amp;Rs'!$B29:$B1018&amp;'MC_INDUSTRIAL - CD&amp;Rs'!$C29:$C1018,'MC_INDUSTRIAL - CD&amp;Rs'!H29:H1018),2,0)</f>
        <v>0</v>
      </c>
      <c r="K22" s="141" cm="1">
        <f t="array" ref="K22">$A$2*'allocate to industries feed US'!K22*VLOOKUP($B$2&amp;$D22,CHOOSE({1,2},'MC_INDUSTRIAL - CD&amp;Rs'!$B29:$B1018&amp;'MC_INDUSTRIAL - CD&amp;Rs'!$C29:$C1018,'MC_INDUSTRIAL - CD&amp;Rs'!I29:I1018),2,0)/VLOOKUP($C$2&amp;$D22,CHOOSE({1,2},'MC_INDUSTRIAL - CD&amp;Rs'!$B29:$B1018&amp;'MC_INDUSTRIAL - CD&amp;Rs'!$C29:$C1018,'MC_INDUSTRIAL - CD&amp;Rs'!I29:I1018),2,0)</f>
        <v>0</v>
      </c>
      <c r="L22" s="141" cm="1">
        <f t="array" ref="L22">$A$2*'allocate to industries feed US'!L22*VLOOKUP($B$2&amp;$D22,CHOOSE({1,2},'MC_INDUSTRIAL - CD&amp;Rs'!$B29:$B1018&amp;'MC_INDUSTRIAL - CD&amp;Rs'!$C29:$C1018,'MC_INDUSTRIAL - CD&amp;Rs'!J29:J1018),2,0)/VLOOKUP($C$2&amp;$D22,CHOOSE({1,2},'MC_INDUSTRIAL - CD&amp;Rs'!$B29:$B1018&amp;'MC_INDUSTRIAL - CD&amp;Rs'!$C29:$C1018,'MC_INDUSTRIAL - CD&amp;Rs'!J29:J1018),2,0)</f>
        <v>0</v>
      </c>
      <c r="M22" s="141" cm="1">
        <f t="array" ref="M22">$A$2*'allocate to industries feed US'!M22*VLOOKUP($B$2&amp;$D22,CHOOSE({1,2},'MC_INDUSTRIAL - CD&amp;Rs'!$B29:$B1018&amp;'MC_INDUSTRIAL - CD&amp;Rs'!$C29:$C1018,'MC_INDUSTRIAL - CD&amp;Rs'!K29:K1018),2,0)/VLOOKUP($C$2&amp;$D22,CHOOSE({1,2},'MC_INDUSTRIAL - CD&amp;Rs'!$B29:$B1018&amp;'MC_INDUSTRIAL - CD&amp;Rs'!$C29:$C1018,'MC_INDUSTRIAL - CD&amp;Rs'!K29:K1018),2,0)</f>
        <v>0</v>
      </c>
      <c r="N22" s="141" cm="1">
        <f t="array" ref="N22">$A$2*'allocate to industries feed US'!N22*VLOOKUP($B$2&amp;$D22,CHOOSE({1,2},'MC_INDUSTRIAL - CD&amp;Rs'!$B29:$B1018&amp;'MC_INDUSTRIAL - CD&amp;Rs'!$C29:$C1018,'MC_INDUSTRIAL - CD&amp;Rs'!L29:L1018),2,0)/VLOOKUP($C$2&amp;$D22,CHOOSE({1,2},'MC_INDUSTRIAL - CD&amp;Rs'!$B29:$B1018&amp;'MC_INDUSTRIAL - CD&amp;Rs'!$C29:$C1018,'MC_INDUSTRIAL - CD&amp;Rs'!L29:L1018),2,0)</f>
        <v>0</v>
      </c>
      <c r="O22" s="141" cm="1">
        <f t="array" ref="O22">$A$2*'allocate to industries feed US'!O22*VLOOKUP($B$2&amp;$D22,CHOOSE({1,2},'MC_INDUSTRIAL - CD&amp;Rs'!$B29:$B1018&amp;'MC_INDUSTRIAL - CD&amp;Rs'!$C29:$C1018,'MC_INDUSTRIAL - CD&amp;Rs'!M29:M1018),2,0)/VLOOKUP($C$2&amp;$D22,CHOOSE({1,2},'MC_INDUSTRIAL - CD&amp;Rs'!$B29:$B1018&amp;'MC_INDUSTRIAL - CD&amp;Rs'!$C29:$C1018,'MC_INDUSTRIAL - CD&amp;Rs'!M29:M1018),2,0)</f>
        <v>0</v>
      </c>
    </row>
    <row r="23" spans="2:15">
      <c r="B23" s="123">
        <v>14</v>
      </c>
      <c r="C23" t="s">
        <v>311</v>
      </c>
      <c r="D23" s="138">
        <v>36</v>
      </c>
      <c r="F23" s="141" cm="1">
        <f t="array" ref="F23">$A$2*'allocate to industries feed US'!F23*VLOOKUP($B$2&amp;$D23,CHOOSE({1,2},'MC_INDUSTRIAL - CD&amp;Rs'!$B30:$B1019&amp;'MC_INDUSTRIAL - CD&amp;Rs'!$C30:$C1019,'MC_INDUSTRIAL - CD&amp;Rs'!D30:D1019),2,0)/VLOOKUP($C$2&amp;$D23,CHOOSE({1,2},'MC_INDUSTRIAL - CD&amp;Rs'!$B30:$B1019&amp;'MC_INDUSTRIAL - CD&amp;Rs'!$C30:$C1019,'MC_INDUSTRIAL - CD&amp;Rs'!D30:D1019),2,0)</f>
        <v>0</v>
      </c>
      <c r="G23" s="141" cm="1">
        <f t="array" ref="G23">$A$2*'allocate to industries feed US'!G23*VLOOKUP($B$2&amp;$D23,CHOOSE({1,2},'MC_INDUSTRIAL - CD&amp;Rs'!$B30:$B1019&amp;'MC_INDUSTRIAL - CD&amp;Rs'!$C30:$C1019,'MC_INDUSTRIAL - CD&amp;Rs'!E30:E1019),2,0)/VLOOKUP($C$2&amp;$D23,CHOOSE({1,2},'MC_INDUSTRIAL - CD&amp;Rs'!$B30:$B1019&amp;'MC_INDUSTRIAL - CD&amp;Rs'!$C30:$C1019,'MC_INDUSTRIAL - CD&amp;Rs'!E30:E1019),2,0)</f>
        <v>0</v>
      </c>
      <c r="H23" s="141" cm="1">
        <f t="array" ref="H23">$A$2*'allocate to industries feed US'!H23*VLOOKUP($B$2&amp;$D23,CHOOSE({1,2},'MC_INDUSTRIAL - CD&amp;Rs'!$B30:$B1019&amp;'MC_INDUSTRIAL - CD&amp;Rs'!$C30:$C1019,'MC_INDUSTRIAL - CD&amp;Rs'!F30:F1019),2,0)/VLOOKUP($C$2&amp;$D23,CHOOSE({1,2},'MC_INDUSTRIAL - CD&amp;Rs'!$B30:$B1019&amp;'MC_INDUSTRIAL - CD&amp;Rs'!$C30:$C1019,'MC_INDUSTRIAL - CD&amp;Rs'!F30:F1019),2,0)</f>
        <v>0</v>
      </c>
      <c r="I23" s="141" cm="1">
        <f t="array" ref="I23">$A$2*'allocate to industries feed US'!I23*VLOOKUP($B$2&amp;$D23,CHOOSE({1,2},'MC_INDUSTRIAL - CD&amp;Rs'!$B30:$B1019&amp;'MC_INDUSTRIAL - CD&amp;Rs'!$C30:$C1019,'MC_INDUSTRIAL - CD&amp;Rs'!G30:G1019),2,0)/VLOOKUP($C$2&amp;$D23,CHOOSE({1,2},'MC_INDUSTRIAL - CD&amp;Rs'!$B30:$B1019&amp;'MC_INDUSTRIAL - CD&amp;Rs'!$C30:$C1019,'MC_INDUSTRIAL - CD&amp;Rs'!G30:G1019),2,0)</f>
        <v>0</v>
      </c>
      <c r="J23" s="141" cm="1">
        <f t="array" ref="J23">$A$2*'allocate to industries feed US'!J23*VLOOKUP($B$2&amp;$D23,CHOOSE({1,2},'MC_INDUSTRIAL - CD&amp;Rs'!$B30:$B1019&amp;'MC_INDUSTRIAL - CD&amp;Rs'!$C30:$C1019,'MC_INDUSTRIAL - CD&amp;Rs'!H30:H1019),2,0)/VLOOKUP($C$2&amp;$D23,CHOOSE({1,2},'MC_INDUSTRIAL - CD&amp;Rs'!$B30:$B1019&amp;'MC_INDUSTRIAL - CD&amp;Rs'!$C30:$C1019,'MC_INDUSTRIAL - CD&amp;Rs'!H30:H1019),2,0)</f>
        <v>0</v>
      </c>
      <c r="K23" s="141" cm="1">
        <f t="array" ref="K23">$A$2*'allocate to industries feed US'!K23*VLOOKUP($B$2&amp;$D23,CHOOSE({1,2},'MC_INDUSTRIAL - CD&amp;Rs'!$B30:$B1019&amp;'MC_INDUSTRIAL - CD&amp;Rs'!$C30:$C1019,'MC_INDUSTRIAL - CD&amp;Rs'!I30:I1019),2,0)/VLOOKUP($C$2&amp;$D23,CHOOSE({1,2},'MC_INDUSTRIAL - CD&amp;Rs'!$B30:$B1019&amp;'MC_INDUSTRIAL - CD&amp;Rs'!$C30:$C1019,'MC_INDUSTRIAL - CD&amp;Rs'!I30:I1019),2,0)</f>
        <v>0</v>
      </c>
      <c r="L23" s="141" cm="1">
        <f t="array" ref="L23">$A$2*'allocate to industries feed US'!L23*VLOOKUP($B$2&amp;$D23,CHOOSE({1,2},'MC_INDUSTRIAL - CD&amp;Rs'!$B30:$B1019&amp;'MC_INDUSTRIAL - CD&amp;Rs'!$C30:$C1019,'MC_INDUSTRIAL - CD&amp;Rs'!J30:J1019),2,0)/VLOOKUP($C$2&amp;$D23,CHOOSE({1,2},'MC_INDUSTRIAL - CD&amp;Rs'!$B30:$B1019&amp;'MC_INDUSTRIAL - CD&amp;Rs'!$C30:$C1019,'MC_INDUSTRIAL - CD&amp;Rs'!J30:J1019),2,0)</f>
        <v>0</v>
      </c>
      <c r="M23" s="141" cm="1">
        <f t="array" ref="M23">$A$2*'allocate to industries feed US'!M23*VLOOKUP($B$2&amp;$D23,CHOOSE({1,2},'MC_INDUSTRIAL - CD&amp;Rs'!$B30:$B1019&amp;'MC_INDUSTRIAL - CD&amp;Rs'!$C30:$C1019,'MC_INDUSTRIAL - CD&amp;Rs'!K30:K1019),2,0)/VLOOKUP($C$2&amp;$D23,CHOOSE({1,2},'MC_INDUSTRIAL - CD&amp;Rs'!$B30:$B1019&amp;'MC_INDUSTRIAL - CD&amp;Rs'!$C30:$C1019,'MC_INDUSTRIAL - CD&amp;Rs'!K30:K1019),2,0)</f>
        <v>0</v>
      </c>
      <c r="N23" s="141" cm="1">
        <f t="array" ref="N23">$A$2*'allocate to industries feed US'!N23*VLOOKUP($B$2&amp;$D23,CHOOSE({1,2},'MC_INDUSTRIAL - CD&amp;Rs'!$B30:$B1019&amp;'MC_INDUSTRIAL - CD&amp;Rs'!$C30:$C1019,'MC_INDUSTRIAL - CD&amp;Rs'!L30:L1019),2,0)/VLOOKUP($C$2&amp;$D23,CHOOSE({1,2},'MC_INDUSTRIAL - CD&amp;Rs'!$B30:$B1019&amp;'MC_INDUSTRIAL - CD&amp;Rs'!$C30:$C1019,'MC_INDUSTRIAL - CD&amp;Rs'!L30:L1019),2,0)</f>
        <v>0</v>
      </c>
      <c r="O23" s="141" cm="1">
        <f t="array" ref="O23">$A$2*'allocate to industries feed US'!O23*VLOOKUP($B$2&amp;$D23,CHOOSE({1,2},'MC_INDUSTRIAL - CD&amp;Rs'!$B30:$B1019&amp;'MC_INDUSTRIAL - CD&amp;Rs'!$C30:$C1019,'MC_INDUSTRIAL - CD&amp;Rs'!M30:M1019),2,0)/VLOOKUP($C$2&amp;$D23,CHOOSE({1,2},'MC_INDUSTRIAL - CD&amp;Rs'!$B30:$B1019&amp;'MC_INDUSTRIAL - CD&amp;Rs'!$C30:$C1019,'MC_INDUSTRIAL - CD&amp;Rs'!M30:M1019),2,0)</f>
        <v>0</v>
      </c>
    </row>
    <row r="24" spans="2:15">
      <c r="B24" s="123">
        <v>15</v>
      </c>
      <c r="C24" t="s">
        <v>312</v>
      </c>
      <c r="D24" s="138">
        <v>37</v>
      </c>
      <c r="F24" s="141" cm="1">
        <f t="array" ref="F24">$A$2*'allocate to industries feed US'!F24*VLOOKUP($B$2&amp;$D24,CHOOSE({1,2},'MC_INDUSTRIAL - CD&amp;Rs'!$B31:$B1020&amp;'MC_INDUSTRIAL - CD&amp;Rs'!$C31:$C1020,'MC_INDUSTRIAL - CD&amp;Rs'!D31:D1020),2,0)/VLOOKUP($C$2&amp;$D24,CHOOSE({1,2},'MC_INDUSTRIAL - CD&amp;Rs'!$B31:$B1020&amp;'MC_INDUSTRIAL - CD&amp;Rs'!$C31:$C1020,'MC_INDUSTRIAL - CD&amp;Rs'!D31:D1020),2,0)</f>
        <v>0.1381683894365503</v>
      </c>
      <c r="G24" s="141" cm="1">
        <f t="array" ref="G24">$A$2*'allocate to industries feed US'!G24*VLOOKUP($B$2&amp;$D24,CHOOSE({1,2},'MC_INDUSTRIAL - CD&amp;Rs'!$B31:$B1020&amp;'MC_INDUSTRIAL - CD&amp;Rs'!$C31:$C1020,'MC_INDUSTRIAL - CD&amp;Rs'!E31:E1020),2,0)/VLOOKUP($C$2&amp;$D24,CHOOSE({1,2},'MC_INDUSTRIAL - CD&amp;Rs'!$B31:$B1020&amp;'MC_INDUSTRIAL - CD&amp;Rs'!$C31:$C1020,'MC_INDUSTRIAL - CD&amp;Rs'!E31:E1020),2,0)</f>
        <v>0.13608119755275624</v>
      </c>
      <c r="H24" s="141" cm="1">
        <f t="array" ref="H24">$A$2*'allocate to industries feed US'!H24*VLOOKUP($B$2&amp;$D24,CHOOSE({1,2},'MC_INDUSTRIAL - CD&amp;Rs'!$B31:$B1020&amp;'MC_INDUSTRIAL - CD&amp;Rs'!$C31:$C1020,'MC_INDUSTRIAL - CD&amp;Rs'!F31:F1020),2,0)/VLOOKUP($C$2&amp;$D24,CHOOSE({1,2},'MC_INDUSTRIAL - CD&amp;Rs'!$B31:$B1020&amp;'MC_INDUSTRIAL - CD&amp;Rs'!$C31:$C1020,'MC_INDUSTRIAL - CD&amp;Rs'!F31:F1020),2,0)</f>
        <v>0.12019980567670424</v>
      </c>
      <c r="I24" s="141" cm="1">
        <f t="array" ref="I24">$A$2*'allocate to industries feed US'!I24*VLOOKUP($B$2&amp;$D24,CHOOSE({1,2},'MC_INDUSTRIAL - CD&amp;Rs'!$B31:$B1020&amp;'MC_INDUSTRIAL - CD&amp;Rs'!$C31:$C1020,'MC_INDUSTRIAL - CD&amp;Rs'!G31:G1020),2,0)/VLOOKUP($C$2&amp;$D24,CHOOSE({1,2},'MC_INDUSTRIAL - CD&amp;Rs'!$B31:$B1020&amp;'MC_INDUSTRIAL - CD&amp;Rs'!$C31:$C1020,'MC_INDUSTRIAL - CD&amp;Rs'!G31:G1020),2,0)</f>
        <v>0.1319852263239015</v>
      </c>
      <c r="J24" s="141" cm="1">
        <f t="array" ref="J24">$A$2*'allocate to industries feed US'!J24*VLOOKUP($B$2&amp;$D24,CHOOSE({1,2},'MC_INDUSTRIAL - CD&amp;Rs'!$B31:$B1020&amp;'MC_INDUSTRIAL - CD&amp;Rs'!$C31:$C1020,'MC_INDUSTRIAL - CD&amp;Rs'!H31:H1020),2,0)/VLOOKUP($C$2&amp;$D24,CHOOSE({1,2},'MC_INDUSTRIAL - CD&amp;Rs'!$B31:$B1020&amp;'MC_INDUSTRIAL - CD&amp;Rs'!$C31:$C1020,'MC_INDUSTRIAL - CD&amp;Rs'!H31:H1020),2,0)</f>
        <v>0.1332681971282158</v>
      </c>
      <c r="K24" s="141" cm="1">
        <f t="array" ref="K24">$A$2*'allocate to industries feed US'!K24*VLOOKUP($B$2&amp;$D24,CHOOSE({1,2},'MC_INDUSTRIAL - CD&amp;Rs'!$B31:$B1020&amp;'MC_INDUSTRIAL - CD&amp;Rs'!$C31:$C1020,'MC_INDUSTRIAL - CD&amp;Rs'!I31:I1020),2,0)/VLOOKUP($C$2&amp;$D24,CHOOSE({1,2},'MC_INDUSTRIAL - CD&amp;Rs'!$B31:$B1020&amp;'MC_INDUSTRIAL - CD&amp;Rs'!$C31:$C1020,'MC_INDUSTRIAL - CD&amp;Rs'!I31:I1020),2,0)</f>
        <v>0.13251953641546044</v>
      </c>
      <c r="L24" s="141" cm="1">
        <f t="array" ref="L24">$A$2*'allocate to industries feed US'!L24*VLOOKUP($B$2&amp;$D24,CHOOSE({1,2},'MC_INDUSTRIAL - CD&amp;Rs'!$B31:$B1020&amp;'MC_INDUSTRIAL - CD&amp;Rs'!$C31:$C1020,'MC_INDUSTRIAL - CD&amp;Rs'!J31:J1020),2,0)/VLOOKUP($C$2&amp;$D24,CHOOSE({1,2},'MC_INDUSTRIAL - CD&amp;Rs'!$B31:$B1020&amp;'MC_INDUSTRIAL - CD&amp;Rs'!$C31:$C1020,'MC_INDUSTRIAL - CD&amp;Rs'!J31:J1020),2,0)</f>
        <v>0.13196922878745773</v>
      </c>
      <c r="M24" s="141" cm="1">
        <f t="array" ref="M24">$A$2*'allocate to industries feed US'!M24*VLOOKUP($B$2&amp;$D24,CHOOSE({1,2},'MC_INDUSTRIAL - CD&amp;Rs'!$B31:$B1020&amp;'MC_INDUSTRIAL - CD&amp;Rs'!$C31:$C1020,'MC_INDUSTRIAL - CD&amp;Rs'!K31:K1020),2,0)/VLOOKUP($C$2&amp;$D24,CHOOSE({1,2},'MC_INDUSTRIAL - CD&amp;Rs'!$B31:$B1020&amp;'MC_INDUSTRIAL - CD&amp;Rs'!$C31:$C1020,'MC_INDUSTRIAL - CD&amp;Rs'!K31:K1020),2,0)</f>
        <v>0.13469731485553127</v>
      </c>
      <c r="N24" s="141" cm="1">
        <f t="array" ref="N24">$A$2*'allocate to industries feed US'!N24*VLOOKUP($B$2&amp;$D24,CHOOSE({1,2},'MC_INDUSTRIAL - CD&amp;Rs'!$B31:$B1020&amp;'MC_INDUSTRIAL - CD&amp;Rs'!$C31:$C1020,'MC_INDUSTRIAL - CD&amp;Rs'!L31:L1020),2,0)/VLOOKUP($C$2&amp;$D24,CHOOSE({1,2},'MC_INDUSTRIAL - CD&amp;Rs'!$B31:$B1020&amp;'MC_INDUSTRIAL - CD&amp;Rs'!$C31:$C1020,'MC_INDUSTRIAL - CD&amp;Rs'!L31:L1020),2,0)</f>
        <v>0.13819348440999135</v>
      </c>
      <c r="O24" s="141" cm="1">
        <f t="array" ref="O24">$A$2*'allocate to industries feed US'!O24*VLOOKUP($B$2&amp;$D24,CHOOSE({1,2},'MC_INDUSTRIAL - CD&amp;Rs'!$B31:$B1020&amp;'MC_INDUSTRIAL - CD&amp;Rs'!$C31:$C1020,'MC_INDUSTRIAL - CD&amp;Rs'!M31:M1020),2,0)/VLOOKUP($C$2&amp;$D24,CHOOSE({1,2},'MC_INDUSTRIAL - CD&amp;Rs'!$B31:$B1020&amp;'MC_INDUSTRIAL - CD&amp;Rs'!$C31:$C1020,'MC_INDUSTRIAL - CD&amp;Rs'!M31:M1020),2,0)</f>
        <v>0.14128306169711202</v>
      </c>
    </row>
    <row r="25" spans="2:15">
      <c r="B25" s="123">
        <v>16</v>
      </c>
      <c r="C25" t="s">
        <v>313</v>
      </c>
      <c r="D25" s="138">
        <v>38</v>
      </c>
      <c r="F25" s="141" cm="1">
        <f t="array" ref="F25">$A$2*'allocate to industries feed US'!F25*VLOOKUP($B$2&amp;$D25,CHOOSE({1,2},'MC_INDUSTRIAL - CD&amp;Rs'!$B32:$B1021&amp;'MC_INDUSTRIAL - CD&amp;Rs'!$C32:$C1021,'MC_INDUSTRIAL - CD&amp;Rs'!D32:D1021),2,0)/VLOOKUP($C$2&amp;$D25,CHOOSE({1,2},'MC_INDUSTRIAL - CD&amp;Rs'!$B32:$B1021&amp;'MC_INDUSTRIAL - CD&amp;Rs'!$C32:$C1021,'MC_INDUSTRIAL - CD&amp;Rs'!D32:D1021),2,0)</f>
        <v>0</v>
      </c>
      <c r="G25" s="141" cm="1">
        <f t="array" ref="G25">$A$2*'allocate to industries feed US'!G25*VLOOKUP($B$2&amp;$D25,CHOOSE({1,2},'MC_INDUSTRIAL - CD&amp;Rs'!$B32:$B1021&amp;'MC_INDUSTRIAL - CD&amp;Rs'!$C32:$C1021,'MC_INDUSTRIAL - CD&amp;Rs'!E32:E1021),2,0)/VLOOKUP($C$2&amp;$D25,CHOOSE({1,2},'MC_INDUSTRIAL - CD&amp;Rs'!$B32:$B1021&amp;'MC_INDUSTRIAL - CD&amp;Rs'!$C32:$C1021,'MC_INDUSTRIAL - CD&amp;Rs'!E32:E1021),2,0)</f>
        <v>0</v>
      </c>
      <c r="H25" s="141" cm="1">
        <f t="array" ref="H25">$A$2*'allocate to industries feed US'!H25*VLOOKUP($B$2&amp;$D25,CHOOSE({1,2},'MC_INDUSTRIAL - CD&amp;Rs'!$B32:$B1021&amp;'MC_INDUSTRIAL - CD&amp;Rs'!$C32:$C1021,'MC_INDUSTRIAL - CD&amp;Rs'!F32:F1021),2,0)/VLOOKUP($C$2&amp;$D25,CHOOSE({1,2},'MC_INDUSTRIAL - CD&amp;Rs'!$B32:$B1021&amp;'MC_INDUSTRIAL - CD&amp;Rs'!$C32:$C1021,'MC_INDUSTRIAL - CD&amp;Rs'!F32:F1021),2,0)</f>
        <v>0</v>
      </c>
      <c r="I25" s="141" cm="1">
        <f t="array" ref="I25">$A$2*'allocate to industries feed US'!I25*VLOOKUP($B$2&amp;$D25,CHOOSE({1,2},'MC_INDUSTRIAL - CD&amp;Rs'!$B32:$B1021&amp;'MC_INDUSTRIAL - CD&amp;Rs'!$C32:$C1021,'MC_INDUSTRIAL - CD&amp;Rs'!G32:G1021),2,0)/VLOOKUP($C$2&amp;$D25,CHOOSE({1,2},'MC_INDUSTRIAL - CD&amp;Rs'!$B32:$B1021&amp;'MC_INDUSTRIAL - CD&amp;Rs'!$C32:$C1021,'MC_INDUSTRIAL - CD&amp;Rs'!G32:G1021),2,0)</f>
        <v>0</v>
      </c>
      <c r="J25" s="141" cm="1">
        <f t="array" ref="J25">$A$2*'allocate to industries feed US'!J25*VLOOKUP($B$2&amp;$D25,CHOOSE({1,2},'MC_INDUSTRIAL - CD&amp;Rs'!$B32:$B1021&amp;'MC_INDUSTRIAL - CD&amp;Rs'!$C32:$C1021,'MC_INDUSTRIAL - CD&amp;Rs'!H32:H1021),2,0)/VLOOKUP($C$2&amp;$D25,CHOOSE({1,2},'MC_INDUSTRIAL - CD&amp;Rs'!$B32:$B1021&amp;'MC_INDUSTRIAL - CD&amp;Rs'!$C32:$C1021,'MC_INDUSTRIAL - CD&amp;Rs'!H32:H1021),2,0)</f>
        <v>0</v>
      </c>
      <c r="K25" s="141" cm="1">
        <f t="array" ref="K25">$A$2*'allocate to industries feed US'!K25*VLOOKUP($B$2&amp;$D25,CHOOSE({1,2},'MC_INDUSTRIAL - CD&amp;Rs'!$B32:$B1021&amp;'MC_INDUSTRIAL - CD&amp;Rs'!$C32:$C1021,'MC_INDUSTRIAL - CD&amp;Rs'!I32:I1021),2,0)/VLOOKUP($C$2&amp;$D25,CHOOSE({1,2},'MC_INDUSTRIAL - CD&amp;Rs'!$B32:$B1021&amp;'MC_INDUSTRIAL - CD&amp;Rs'!$C32:$C1021,'MC_INDUSTRIAL - CD&amp;Rs'!I32:I1021),2,0)</f>
        <v>0</v>
      </c>
      <c r="L25" s="141" cm="1">
        <f t="array" ref="L25">$A$2*'allocate to industries feed US'!L25*VLOOKUP($B$2&amp;$D25,CHOOSE({1,2},'MC_INDUSTRIAL - CD&amp;Rs'!$B32:$B1021&amp;'MC_INDUSTRIAL - CD&amp;Rs'!$C32:$C1021,'MC_INDUSTRIAL - CD&amp;Rs'!J32:J1021),2,0)/VLOOKUP($C$2&amp;$D25,CHOOSE({1,2},'MC_INDUSTRIAL - CD&amp;Rs'!$B32:$B1021&amp;'MC_INDUSTRIAL - CD&amp;Rs'!$C32:$C1021,'MC_INDUSTRIAL - CD&amp;Rs'!J32:J1021),2,0)</f>
        <v>0</v>
      </c>
      <c r="M25" s="141" cm="1">
        <f t="array" ref="M25">$A$2*'allocate to industries feed US'!M25*VLOOKUP($B$2&amp;$D25,CHOOSE({1,2},'MC_INDUSTRIAL - CD&amp;Rs'!$B32:$B1021&amp;'MC_INDUSTRIAL - CD&amp;Rs'!$C32:$C1021,'MC_INDUSTRIAL - CD&amp;Rs'!K32:K1021),2,0)/VLOOKUP($C$2&amp;$D25,CHOOSE({1,2},'MC_INDUSTRIAL - CD&amp;Rs'!$B32:$B1021&amp;'MC_INDUSTRIAL - CD&amp;Rs'!$C32:$C1021,'MC_INDUSTRIAL - CD&amp;Rs'!K32:K1021),2,0)</f>
        <v>0</v>
      </c>
      <c r="N25" s="141" cm="1">
        <f t="array" ref="N25">$A$2*'allocate to industries feed US'!N25*VLOOKUP($B$2&amp;$D25,CHOOSE({1,2},'MC_INDUSTRIAL - CD&amp;Rs'!$B32:$B1021&amp;'MC_INDUSTRIAL - CD&amp;Rs'!$C32:$C1021,'MC_INDUSTRIAL - CD&amp;Rs'!L32:L1021),2,0)/VLOOKUP($C$2&amp;$D25,CHOOSE({1,2},'MC_INDUSTRIAL - CD&amp;Rs'!$B32:$B1021&amp;'MC_INDUSTRIAL - CD&amp;Rs'!$C32:$C1021,'MC_INDUSTRIAL - CD&amp;Rs'!L32:L1021),2,0)</f>
        <v>0</v>
      </c>
      <c r="O25" s="141" cm="1">
        <f t="array" ref="O25">$A$2*'allocate to industries feed US'!O25*VLOOKUP($B$2&amp;$D25,CHOOSE({1,2},'MC_INDUSTRIAL - CD&amp;Rs'!$B32:$B1021&amp;'MC_INDUSTRIAL - CD&amp;Rs'!$C32:$C1021,'MC_INDUSTRIAL - CD&amp;Rs'!M32:M1021),2,0)/VLOOKUP($C$2&amp;$D25,CHOOSE({1,2},'MC_INDUSTRIAL - CD&amp;Rs'!$B32:$B1021&amp;'MC_INDUSTRIAL - CD&amp;Rs'!$C32:$C1021,'MC_INDUSTRIAL - CD&amp;Rs'!M32:M1021),2,0)</f>
        <v>0</v>
      </c>
    </row>
    <row r="26" spans="2:15">
      <c r="B26" s="123">
        <v>17</v>
      </c>
      <c r="C26" t="s">
        <v>314</v>
      </c>
      <c r="D26" s="138">
        <v>39</v>
      </c>
      <c r="F26" s="141" cm="1">
        <f t="array" ref="F26">$A$2*'allocate to industries feed US'!F26*VLOOKUP($B$2&amp;$D26,CHOOSE({1,2},'MC_INDUSTRIAL - CD&amp;Rs'!$B33:$B1022&amp;'MC_INDUSTRIAL - CD&amp;Rs'!$C33:$C1022,'MC_INDUSTRIAL - CD&amp;Rs'!D33:D1022),2,0)/VLOOKUP($C$2&amp;$D26,CHOOSE({1,2},'MC_INDUSTRIAL - CD&amp;Rs'!$B33:$B1022&amp;'MC_INDUSTRIAL - CD&amp;Rs'!$C33:$C1022,'MC_INDUSTRIAL - CD&amp;Rs'!D33:D1022),2,0)</f>
        <v>0.18566191247576111</v>
      </c>
      <c r="G26" s="141" cm="1">
        <f t="array" ref="G26">$A$2*'allocate to industries feed US'!G26*VLOOKUP($B$2&amp;$D26,CHOOSE({1,2},'MC_INDUSTRIAL - CD&amp;Rs'!$B33:$B1022&amp;'MC_INDUSTRIAL - CD&amp;Rs'!$C33:$C1022,'MC_INDUSTRIAL - CD&amp;Rs'!E33:E1022),2,0)/VLOOKUP($C$2&amp;$D26,CHOOSE({1,2},'MC_INDUSTRIAL - CD&amp;Rs'!$B33:$B1022&amp;'MC_INDUSTRIAL - CD&amp;Rs'!$C33:$C1022,'MC_INDUSTRIAL - CD&amp;Rs'!E33:E1022),2,0)</f>
        <v>0.18401514251621023</v>
      </c>
      <c r="H26" s="141" cm="1">
        <f t="array" ref="H26">$A$2*'allocate to industries feed US'!H26*VLOOKUP($B$2&amp;$D26,CHOOSE({1,2},'MC_INDUSTRIAL - CD&amp;Rs'!$B33:$B1022&amp;'MC_INDUSTRIAL - CD&amp;Rs'!$C33:$C1022,'MC_INDUSTRIAL - CD&amp;Rs'!F33:F1022),2,0)/VLOOKUP($C$2&amp;$D26,CHOOSE({1,2},'MC_INDUSTRIAL - CD&amp;Rs'!$B33:$B1022&amp;'MC_INDUSTRIAL - CD&amp;Rs'!$C33:$C1022,'MC_INDUSTRIAL - CD&amp;Rs'!F33:F1022),2,0)</f>
        <v>0.15833801419301713</v>
      </c>
      <c r="I26" s="141" cm="1">
        <f t="array" ref="I26">$A$2*'allocate to industries feed US'!I26*VLOOKUP($B$2&amp;$D26,CHOOSE({1,2},'MC_INDUSTRIAL - CD&amp;Rs'!$B33:$B1022&amp;'MC_INDUSTRIAL - CD&amp;Rs'!$C33:$C1022,'MC_INDUSTRIAL - CD&amp;Rs'!G33:G1022),2,0)/VLOOKUP($C$2&amp;$D26,CHOOSE({1,2},'MC_INDUSTRIAL - CD&amp;Rs'!$B33:$B1022&amp;'MC_INDUSTRIAL - CD&amp;Rs'!$C33:$C1022,'MC_INDUSTRIAL - CD&amp;Rs'!G33:G1022),2,0)</f>
        <v>0.17564957950303287</v>
      </c>
      <c r="J26" s="141" cm="1">
        <f t="array" ref="J26">$A$2*'allocate to industries feed US'!J26*VLOOKUP($B$2&amp;$D26,CHOOSE({1,2},'MC_INDUSTRIAL - CD&amp;Rs'!$B33:$B1022&amp;'MC_INDUSTRIAL - CD&amp;Rs'!$C33:$C1022,'MC_INDUSTRIAL - CD&amp;Rs'!H33:H1022),2,0)/VLOOKUP($C$2&amp;$D26,CHOOSE({1,2},'MC_INDUSTRIAL - CD&amp;Rs'!$B33:$B1022&amp;'MC_INDUSTRIAL - CD&amp;Rs'!$C33:$C1022,'MC_INDUSTRIAL - CD&amp;Rs'!H33:H1022),2,0)</f>
        <v>0.19816550491396259</v>
      </c>
      <c r="K26" s="141" cm="1">
        <f t="array" ref="K26">$A$2*'allocate to industries feed US'!K26*VLOOKUP($B$2&amp;$D26,CHOOSE({1,2},'MC_INDUSTRIAL - CD&amp;Rs'!$B33:$B1022&amp;'MC_INDUSTRIAL - CD&amp;Rs'!$C33:$C1022,'MC_INDUSTRIAL - CD&amp;Rs'!I33:I1022),2,0)/VLOOKUP($C$2&amp;$D26,CHOOSE({1,2},'MC_INDUSTRIAL - CD&amp;Rs'!$B33:$B1022&amp;'MC_INDUSTRIAL - CD&amp;Rs'!$C33:$C1022,'MC_INDUSTRIAL - CD&amp;Rs'!I33:I1022),2,0)</f>
        <v>0.21125263417520421</v>
      </c>
      <c r="L26" s="141" cm="1">
        <f t="array" ref="L26">$A$2*'allocate to industries feed US'!L26*VLOOKUP($B$2&amp;$D26,CHOOSE({1,2},'MC_INDUSTRIAL - CD&amp;Rs'!$B33:$B1022&amp;'MC_INDUSTRIAL - CD&amp;Rs'!$C33:$C1022,'MC_INDUSTRIAL - CD&amp;Rs'!J33:J1022),2,0)/VLOOKUP($C$2&amp;$D26,CHOOSE({1,2},'MC_INDUSTRIAL - CD&amp;Rs'!$B33:$B1022&amp;'MC_INDUSTRIAL - CD&amp;Rs'!$C33:$C1022,'MC_INDUSTRIAL - CD&amp;Rs'!J33:J1022),2,0)</f>
        <v>0.22576684625744042</v>
      </c>
      <c r="M26" s="141" cm="1">
        <f t="array" ref="M26">$A$2*'allocate to industries feed US'!M26*VLOOKUP($B$2&amp;$D26,CHOOSE({1,2},'MC_INDUSTRIAL - CD&amp;Rs'!$B33:$B1022&amp;'MC_INDUSTRIAL - CD&amp;Rs'!$C33:$C1022,'MC_INDUSTRIAL - CD&amp;Rs'!K33:K1022),2,0)/VLOOKUP($C$2&amp;$D26,CHOOSE({1,2},'MC_INDUSTRIAL - CD&amp;Rs'!$B33:$B1022&amp;'MC_INDUSTRIAL - CD&amp;Rs'!$C33:$C1022,'MC_INDUSTRIAL - CD&amp;Rs'!K33:K1022),2,0)</f>
        <v>0.22688535480976815</v>
      </c>
      <c r="N26" s="141" cm="1">
        <f t="array" ref="N26">$A$2*'allocate to industries feed US'!N26*VLOOKUP($B$2&amp;$D26,CHOOSE({1,2},'MC_INDUSTRIAL - CD&amp;Rs'!$B33:$B1022&amp;'MC_INDUSTRIAL - CD&amp;Rs'!$C33:$C1022,'MC_INDUSTRIAL - CD&amp;Rs'!L33:L1022),2,0)/VLOOKUP($C$2&amp;$D26,CHOOSE({1,2},'MC_INDUSTRIAL - CD&amp;Rs'!$B33:$B1022&amp;'MC_INDUSTRIAL - CD&amp;Rs'!$C33:$C1022,'MC_INDUSTRIAL - CD&amp;Rs'!L33:L1022),2,0)</f>
        <v>0.2287728271112433</v>
      </c>
      <c r="O26" s="141" cm="1">
        <f t="array" ref="O26">$A$2*'allocate to industries feed US'!O26*VLOOKUP($B$2&amp;$D26,CHOOSE({1,2},'MC_INDUSTRIAL - CD&amp;Rs'!$B33:$B1022&amp;'MC_INDUSTRIAL - CD&amp;Rs'!$C33:$C1022,'MC_INDUSTRIAL - CD&amp;Rs'!M33:M1022),2,0)/VLOOKUP($C$2&amp;$D26,CHOOSE({1,2},'MC_INDUSTRIAL - CD&amp;Rs'!$B33:$B1022&amp;'MC_INDUSTRIAL - CD&amp;Rs'!$C33:$C1022,'MC_INDUSTRIAL - CD&amp;Rs'!M33:M1022),2,0)</f>
        <v>0.22925459292040842</v>
      </c>
    </row>
    <row r="27" spans="2:15">
      <c r="B27" s="123">
        <v>18</v>
      </c>
      <c r="C27" t="s">
        <v>315</v>
      </c>
      <c r="D27" s="138">
        <v>40</v>
      </c>
      <c r="F27" s="141" cm="1">
        <f t="array" ref="F27">$A$2*'allocate to industries feed US'!F27*VLOOKUP($B$2&amp;$D27,CHOOSE({1,2},'MC_INDUSTRIAL - CD&amp;Rs'!$B34:$B1023&amp;'MC_INDUSTRIAL - CD&amp;Rs'!$C34:$C1023,'MC_INDUSTRIAL - CD&amp;Rs'!D34:D1023),2,0)/VLOOKUP($C$2&amp;$D27,CHOOSE({1,2},'MC_INDUSTRIAL - CD&amp;Rs'!$B34:$B1023&amp;'MC_INDUSTRIAL - CD&amp;Rs'!$C34:$C1023,'MC_INDUSTRIAL - CD&amp;Rs'!D34:D1023),2,0)</f>
        <v>0</v>
      </c>
      <c r="G27" s="141" cm="1">
        <f t="array" ref="G27">$A$2*'allocate to industries feed US'!G27*VLOOKUP($B$2&amp;$D27,CHOOSE({1,2},'MC_INDUSTRIAL - CD&amp;Rs'!$B34:$B1023&amp;'MC_INDUSTRIAL - CD&amp;Rs'!$C34:$C1023,'MC_INDUSTRIAL - CD&amp;Rs'!E34:E1023),2,0)/VLOOKUP($C$2&amp;$D27,CHOOSE({1,2},'MC_INDUSTRIAL - CD&amp;Rs'!$B34:$B1023&amp;'MC_INDUSTRIAL - CD&amp;Rs'!$C34:$C1023,'MC_INDUSTRIAL - CD&amp;Rs'!E34:E1023),2,0)</f>
        <v>0</v>
      </c>
      <c r="H27" s="141" cm="1">
        <f t="array" ref="H27">$A$2*'allocate to industries feed US'!H27*VLOOKUP($B$2&amp;$D27,CHOOSE({1,2},'MC_INDUSTRIAL - CD&amp;Rs'!$B34:$B1023&amp;'MC_INDUSTRIAL - CD&amp;Rs'!$C34:$C1023,'MC_INDUSTRIAL - CD&amp;Rs'!F34:F1023),2,0)/VLOOKUP($C$2&amp;$D27,CHOOSE({1,2},'MC_INDUSTRIAL - CD&amp;Rs'!$B34:$B1023&amp;'MC_INDUSTRIAL - CD&amp;Rs'!$C34:$C1023,'MC_INDUSTRIAL - CD&amp;Rs'!F34:F1023),2,0)</f>
        <v>0</v>
      </c>
      <c r="I27" s="141" cm="1">
        <f t="array" ref="I27">$A$2*'allocate to industries feed US'!I27*VLOOKUP($B$2&amp;$D27,CHOOSE({1,2},'MC_INDUSTRIAL - CD&amp;Rs'!$B34:$B1023&amp;'MC_INDUSTRIAL - CD&amp;Rs'!$C34:$C1023,'MC_INDUSTRIAL - CD&amp;Rs'!G34:G1023),2,0)/VLOOKUP($C$2&amp;$D27,CHOOSE({1,2},'MC_INDUSTRIAL - CD&amp;Rs'!$B34:$B1023&amp;'MC_INDUSTRIAL - CD&amp;Rs'!$C34:$C1023,'MC_INDUSTRIAL - CD&amp;Rs'!G34:G1023),2,0)</f>
        <v>0</v>
      </c>
      <c r="J27" s="141" cm="1">
        <f t="array" ref="J27">$A$2*'allocate to industries feed US'!J27*VLOOKUP($B$2&amp;$D27,CHOOSE({1,2},'MC_INDUSTRIAL - CD&amp;Rs'!$B34:$B1023&amp;'MC_INDUSTRIAL - CD&amp;Rs'!$C34:$C1023,'MC_INDUSTRIAL - CD&amp;Rs'!H34:H1023),2,0)/VLOOKUP($C$2&amp;$D27,CHOOSE({1,2},'MC_INDUSTRIAL - CD&amp;Rs'!$B34:$B1023&amp;'MC_INDUSTRIAL - CD&amp;Rs'!$C34:$C1023,'MC_INDUSTRIAL - CD&amp;Rs'!H34:H1023),2,0)</f>
        <v>0</v>
      </c>
      <c r="K27" s="141" cm="1">
        <f t="array" ref="K27">$A$2*'allocate to industries feed US'!K27*VLOOKUP($B$2&amp;$D27,CHOOSE({1,2},'MC_INDUSTRIAL - CD&amp;Rs'!$B34:$B1023&amp;'MC_INDUSTRIAL - CD&amp;Rs'!$C34:$C1023,'MC_INDUSTRIAL - CD&amp;Rs'!I34:I1023),2,0)/VLOOKUP($C$2&amp;$D27,CHOOSE({1,2},'MC_INDUSTRIAL - CD&amp;Rs'!$B34:$B1023&amp;'MC_INDUSTRIAL - CD&amp;Rs'!$C34:$C1023,'MC_INDUSTRIAL - CD&amp;Rs'!I34:I1023),2,0)</f>
        <v>0</v>
      </c>
      <c r="L27" s="141" cm="1">
        <f t="array" ref="L27">$A$2*'allocate to industries feed US'!L27*VLOOKUP($B$2&amp;$D27,CHOOSE({1,2},'MC_INDUSTRIAL - CD&amp;Rs'!$B34:$B1023&amp;'MC_INDUSTRIAL - CD&amp;Rs'!$C34:$C1023,'MC_INDUSTRIAL - CD&amp;Rs'!J34:J1023),2,0)/VLOOKUP($C$2&amp;$D27,CHOOSE({1,2},'MC_INDUSTRIAL - CD&amp;Rs'!$B34:$B1023&amp;'MC_INDUSTRIAL - CD&amp;Rs'!$C34:$C1023,'MC_INDUSTRIAL - CD&amp;Rs'!J34:J1023),2,0)</f>
        <v>0</v>
      </c>
      <c r="M27" s="141" cm="1">
        <f t="array" ref="M27">$A$2*'allocate to industries feed US'!M27*VLOOKUP($B$2&amp;$D27,CHOOSE({1,2},'MC_INDUSTRIAL - CD&amp;Rs'!$B34:$B1023&amp;'MC_INDUSTRIAL - CD&amp;Rs'!$C34:$C1023,'MC_INDUSTRIAL - CD&amp;Rs'!K34:K1023),2,0)/VLOOKUP($C$2&amp;$D27,CHOOSE({1,2},'MC_INDUSTRIAL - CD&amp;Rs'!$B34:$B1023&amp;'MC_INDUSTRIAL - CD&amp;Rs'!$C34:$C1023,'MC_INDUSTRIAL - CD&amp;Rs'!K34:K1023),2,0)</f>
        <v>0</v>
      </c>
      <c r="N27" s="141" cm="1">
        <f t="array" ref="N27">$A$2*'allocate to industries feed US'!N27*VLOOKUP($B$2&amp;$D27,CHOOSE({1,2},'MC_INDUSTRIAL - CD&amp;Rs'!$B34:$B1023&amp;'MC_INDUSTRIAL - CD&amp;Rs'!$C34:$C1023,'MC_INDUSTRIAL - CD&amp;Rs'!L34:L1023),2,0)/VLOOKUP($C$2&amp;$D27,CHOOSE({1,2},'MC_INDUSTRIAL - CD&amp;Rs'!$B34:$B1023&amp;'MC_INDUSTRIAL - CD&amp;Rs'!$C34:$C1023,'MC_INDUSTRIAL - CD&amp;Rs'!L34:L1023),2,0)</f>
        <v>0</v>
      </c>
      <c r="O27" s="141" cm="1">
        <f t="array" ref="O27">$A$2*'allocate to industries feed US'!O27*VLOOKUP($B$2&amp;$D27,CHOOSE({1,2},'MC_INDUSTRIAL - CD&amp;Rs'!$B34:$B1023&amp;'MC_INDUSTRIAL - CD&amp;Rs'!$C34:$C1023,'MC_INDUSTRIAL - CD&amp;Rs'!M34:M1023),2,0)/VLOOKUP($C$2&amp;$D27,CHOOSE({1,2},'MC_INDUSTRIAL - CD&amp;Rs'!$B34:$B1023&amp;'MC_INDUSTRIAL - CD&amp;Rs'!$C34:$C1023,'MC_INDUSTRIAL - CD&amp;Rs'!M34:M1023),2,0)</f>
        <v>0</v>
      </c>
    </row>
    <row r="28" spans="2:15">
      <c r="B28" s="123">
        <v>19</v>
      </c>
      <c r="C28" t="s">
        <v>316</v>
      </c>
      <c r="D28" s="138">
        <v>8</v>
      </c>
      <c r="F28" s="141" cm="1">
        <f t="array" ref="F28">$A$2*'allocate to industries feed US'!F28*VLOOKUP($B$2&amp;$D28,CHOOSE({1,2},'MC_INDUSTRIAL - CD&amp;Rs'!$B35:$B1024&amp;'MC_INDUSTRIAL - CD&amp;Rs'!$C35:$C1024,'MC_INDUSTRIAL - CD&amp;Rs'!D35:D1024),2,0)/VLOOKUP($C$2&amp;$D28,CHOOSE({1,2},'MC_INDUSTRIAL - CD&amp;Rs'!$B35:$B1024&amp;'MC_INDUSTRIAL - CD&amp;Rs'!$C35:$C1024,'MC_INDUSTRIAL - CD&amp;Rs'!D35:D1024),2,0)</f>
        <v>0</v>
      </c>
      <c r="G28" s="141" cm="1">
        <f t="array" ref="G28">$A$2*'allocate to industries feed US'!G28*VLOOKUP($B$2&amp;$D28,CHOOSE({1,2},'MC_INDUSTRIAL - CD&amp;Rs'!$B35:$B1024&amp;'MC_INDUSTRIAL - CD&amp;Rs'!$C35:$C1024,'MC_INDUSTRIAL - CD&amp;Rs'!E35:E1024),2,0)/VLOOKUP($C$2&amp;$D28,CHOOSE({1,2},'MC_INDUSTRIAL - CD&amp;Rs'!$B35:$B1024&amp;'MC_INDUSTRIAL - CD&amp;Rs'!$C35:$C1024,'MC_INDUSTRIAL - CD&amp;Rs'!E35:E1024),2,0)</f>
        <v>0</v>
      </c>
      <c r="H28" s="141" cm="1">
        <f t="array" ref="H28">$A$2*'allocate to industries feed US'!H28*VLOOKUP($B$2&amp;$D28,CHOOSE({1,2},'MC_INDUSTRIAL - CD&amp;Rs'!$B35:$B1024&amp;'MC_INDUSTRIAL - CD&amp;Rs'!$C35:$C1024,'MC_INDUSTRIAL - CD&amp;Rs'!F35:F1024),2,0)/VLOOKUP($C$2&amp;$D28,CHOOSE({1,2},'MC_INDUSTRIAL - CD&amp;Rs'!$B35:$B1024&amp;'MC_INDUSTRIAL - CD&amp;Rs'!$C35:$C1024,'MC_INDUSTRIAL - CD&amp;Rs'!F35:F1024),2,0)</f>
        <v>0</v>
      </c>
      <c r="I28" s="141" cm="1">
        <f t="array" ref="I28">$A$2*'allocate to industries feed US'!I28*VLOOKUP($B$2&amp;$D28,CHOOSE({1,2},'MC_INDUSTRIAL - CD&amp;Rs'!$B35:$B1024&amp;'MC_INDUSTRIAL - CD&amp;Rs'!$C35:$C1024,'MC_INDUSTRIAL - CD&amp;Rs'!G35:G1024),2,0)/VLOOKUP($C$2&amp;$D28,CHOOSE({1,2},'MC_INDUSTRIAL - CD&amp;Rs'!$B35:$B1024&amp;'MC_INDUSTRIAL - CD&amp;Rs'!$C35:$C1024,'MC_INDUSTRIAL - CD&amp;Rs'!G35:G1024),2,0)</f>
        <v>0</v>
      </c>
      <c r="J28" s="141" cm="1">
        <f t="array" ref="J28">$A$2*'allocate to industries feed US'!J28*VLOOKUP($B$2&amp;$D28,CHOOSE({1,2},'MC_INDUSTRIAL - CD&amp;Rs'!$B35:$B1024&amp;'MC_INDUSTRIAL - CD&amp;Rs'!$C35:$C1024,'MC_INDUSTRIAL - CD&amp;Rs'!H35:H1024),2,0)/VLOOKUP($C$2&amp;$D28,CHOOSE({1,2},'MC_INDUSTRIAL - CD&amp;Rs'!$B35:$B1024&amp;'MC_INDUSTRIAL - CD&amp;Rs'!$C35:$C1024,'MC_INDUSTRIAL - CD&amp;Rs'!H35:H1024),2,0)</f>
        <v>0</v>
      </c>
      <c r="K28" s="141" cm="1">
        <f t="array" ref="K28">$A$2*'allocate to industries feed US'!K28*VLOOKUP($B$2&amp;$D28,CHOOSE({1,2},'MC_INDUSTRIAL - CD&amp;Rs'!$B35:$B1024&amp;'MC_INDUSTRIAL - CD&amp;Rs'!$C35:$C1024,'MC_INDUSTRIAL - CD&amp;Rs'!I35:I1024),2,0)/VLOOKUP($C$2&amp;$D28,CHOOSE({1,2},'MC_INDUSTRIAL - CD&amp;Rs'!$B35:$B1024&amp;'MC_INDUSTRIAL - CD&amp;Rs'!$C35:$C1024,'MC_INDUSTRIAL - CD&amp;Rs'!I35:I1024),2,0)</f>
        <v>0</v>
      </c>
      <c r="L28" s="141" cm="1">
        <f t="array" ref="L28">$A$2*'allocate to industries feed US'!L28*VLOOKUP($B$2&amp;$D28,CHOOSE({1,2},'MC_INDUSTRIAL - CD&amp;Rs'!$B35:$B1024&amp;'MC_INDUSTRIAL - CD&amp;Rs'!$C35:$C1024,'MC_INDUSTRIAL - CD&amp;Rs'!J35:J1024),2,0)/VLOOKUP($C$2&amp;$D28,CHOOSE({1,2},'MC_INDUSTRIAL - CD&amp;Rs'!$B35:$B1024&amp;'MC_INDUSTRIAL - CD&amp;Rs'!$C35:$C1024,'MC_INDUSTRIAL - CD&amp;Rs'!J35:J1024),2,0)</f>
        <v>0</v>
      </c>
      <c r="M28" s="141" cm="1">
        <f t="array" ref="M28">$A$2*'allocate to industries feed US'!M28*VLOOKUP($B$2&amp;$D28,CHOOSE({1,2},'MC_INDUSTRIAL - CD&amp;Rs'!$B35:$B1024&amp;'MC_INDUSTRIAL - CD&amp;Rs'!$C35:$C1024,'MC_INDUSTRIAL - CD&amp;Rs'!K35:K1024),2,0)/VLOOKUP($C$2&amp;$D28,CHOOSE({1,2},'MC_INDUSTRIAL - CD&amp;Rs'!$B35:$B1024&amp;'MC_INDUSTRIAL - CD&amp;Rs'!$C35:$C1024,'MC_INDUSTRIAL - CD&amp;Rs'!K35:K1024),2,0)</f>
        <v>0</v>
      </c>
      <c r="N28" s="141" cm="1">
        <f t="array" ref="N28">$A$2*'allocate to industries feed US'!N28*VLOOKUP($B$2&amp;$D28,CHOOSE({1,2},'MC_INDUSTRIAL - CD&amp;Rs'!$B35:$B1024&amp;'MC_INDUSTRIAL - CD&amp;Rs'!$C35:$C1024,'MC_INDUSTRIAL - CD&amp;Rs'!L35:L1024),2,0)/VLOOKUP($C$2&amp;$D28,CHOOSE({1,2},'MC_INDUSTRIAL - CD&amp;Rs'!$B35:$B1024&amp;'MC_INDUSTRIAL - CD&amp;Rs'!$C35:$C1024,'MC_INDUSTRIAL - CD&amp;Rs'!L35:L1024),2,0)</f>
        <v>0</v>
      </c>
      <c r="O28" s="141" cm="1">
        <f t="array" ref="O28">$A$2*'allocate to industries feed US'!O28*VLOOKUP($B$2&amp;$D28,CHOOSE({1,2},'MC_INDUSTRIAL - CD&amp;Rs'!$B35:$B1024&amp;'MC_INDUSTRIAL - CD&amp;Rs'!$C35:$C1024,'MC_INDUSTRIAL - CD&amp;Rs'!M35:M1024),2,0)/VLOOKUP($C$2&amp;$D28,CHOOSE({1,2},'MC_INDUSTRIAL - CD&amp;Rs'!$B35:$B1024&amp;'MC_INDUSTRIAL - CD&amp;Rs'!$C35:$C1024,'MC_INDUSTRIAL - CD&amp;Rs'!M35:M1024),2,0)</f>
        <v>0</v>
      </c>
    </row>
    <row r="29" spans="2:15">
      <c r="B29" s="123">
        <v>20</v>
      </c>
      <c r="C29" t="s">
        <v>317</v>
      </c>
      <c r="D29" s="138">
        <v>27</v>
      </c>
      <c r="F29" s="141" cm="1">
        <f t="array" ref="F29">$A$2*'allocate to industries feed US'!F29*VLOOKUP($B$2&amp;$D29,CHOOSE({1,2},'MC_INDUSTRIAL - CD&amp;Rs'!$B36:$B1025&amp;'MC_INDUSTRIAL - CD&amp;Rs'!$C36:$C1025,'MC_INDUSTRIAL - CD&amp;Rs'!D36:D1025),2,0)/VLOOKUP($C$2&amp;$D29,CHOOSE({1,2},'MC_INDUSTRIAL - CD&amp;Rs'!$B36:$B1025&amp;'MC_INDUSTRIAL - CD&amp;Rs'!$C36:$C1025,'MC_INDUSTRIAL - CD&amp;Rs'!D36:D1025),2,0)</f>
        <v>0</v>
      </c>
      <c r="G29" s="141" cm="1">
        <f t="array" ref="G29">$A$2*'allocate to industries feed US'!G29*VLOOKUP($B$2&amp;$D29,CHOOSE({1,2},'MC_INDUSTRIAL - CD&amp;Rs'!$B36:$B1025&amp;'MC_INDUSTRIAL - CD&amp;Rs'!$C36:$C1025,'MC_INDUSTRIAL - CD&amp;Rs'!E36:E1025),2,0)/VLOOKUP($C$2&amp;$D29,CHOOSE({1,2},'MC_INDUSTRIAL - CD&amp;Rs'!$B36:$B1025&amp;'MC_INDUSTRIAL - CD&amp;Rs'!$C36:$C1025,'MC_INDUSTRIAL - CD&amp;Rs'!E36:E1025),2,0)</f>
        <v>0</v>
      </c>
      <c r="H29" s="141" cm="1">
        <f t="array" ref="H29">$A$2*'allocate to industries feed US'!H29*VLOOKUP($B$2&amp;$D29,CHOOSE({1,2},'MC_INDUSTRIAL - CD&amp;Rs'!$B36:$B1025&amp;'MC_INDUSTRIAL - CD&amp;Rs'!$C36:$C1025,'MC_INDUSTRIAL - CD&amp;Rs'!F36:F1025),2,0)/VLOOKUP($C$2&amp;$D29,CHOOSE({1,2},'MC_INDUSTRIAL - CD&amp;Rs'!$B36:$B1025&amp;'MC_INDUSTRIAL - CD&amp;Rs'!$C36:$C1025,'MC_INDUSTRIAL - CD&amp;Rs'!F36:F1025),2,0)</f>
        <v>0</v>
      </c>
      <c r="I29" s="141" cm="1">
        <f t="array" ref="I29">$A$2*'allocate to industries feed US'!I29*VLOOKUP($B$2&amp;$D29,CHOOSE({1,2},'MC_INDUSTRIAL - CD&amp;Rs'!$B36:$B1025&amp;'MC_INDUSTRIAL - CD&amp;Rs'!$C36:$C1025,'MC_INDUSTRIAL - CD&amp;Rs'!G36:G1025),2,0)/VLOOKUP($C$2&amp;$D29,CHOOSE({1,2},'MC_INDUSTRIAL - CD&amp;Rs'!$B36:$B1025&amp;'MC_INDUSTRIAL - CD&amp;Rs'!$C36:$C1025,'MC_INDUSTRIAL - CD&amp;Rs'!G36:G1025),2,0)</f>
        <v>0</v>
      </c>
      <c r="J29" s="141" cm="1">
        <f t="array" ref="J29">$A$2*'allocate to industries feed US'!J29*VLOOKUP($B$2&amp;$D29,CHOOSE({1,2},'MC_INDUSTRIAL - CD&amp;Rs'!$B36:$B1025&amp;'MC_INDUSTRIAL - CD&amp;Rs'!$C36:$C1025,'MC_INDUSTRIAL - CD&amp;Rs'!H36:H1025),2,0)/VLOOKUP($C$2&amp;$D29,CHOOSE({1,2},'MC_INDUSTRIAL - CD&amp;Rs'!$B36:$B1025&amp;'MC_INDUSTRIAL - CD&amp;Rs'!$C36:$C1025,'MC_INDUSTRIAL - CD&amp;Rs'!H36:H1025),2,0)</f>
        <v>0</v>
      </c>
      <c r="K29" s="141" cm="1">
        <f t="array" ref="K29">$A$2*'allocate to industries feed US'!K29*VLOOKUP($B$2&amp;$D29,CHOOSE({1,2},'MC_INDUSTRIAL - CD&amp;Rs'!$B36:$B1025&amp;'MC_INDUSTRIAL - CD&amp;Rs'!$C36:$C1025,'MC_INDUSTRIAL - CD&amp;Rs'!I36:I1025),2,0)/VLOOKUP($C$2&amp;$D29,CHOOSE({1,2},'MC_INDUSTRIAL - CD&amp;Rs'!$B36:$B1025&amp;'MC_INDUSTRIAL - CD&amp;Rs'!$C36:$C1025,'MC_INDUSTRIAL - CD&amp;Rs'!I36:I1025),2,0)</f>
        <v>0</v>
      </c>
      <c r="L29" s="141" cm="1">
        <f t="array" ref="L29">$A$2*'allocate to industries feed US'!L29*VLOOKUP($B$2&amp;$D29,CHOOSE({1,2},'MC_INDUSTRIAL - CD&amp;Rs'!$B36:$B1025&amp;'MC_INDUSTRIAL - CD&amp;Rs'!$C36:$C1025,'MC_INDUSTRIAL - CD&amp;Rs'!J36:J1025),2,0)/VLOOKUP($C$2&amp;$D29,CHOOSE({1,2},'MC_INDUSTRIAL - CD&amp;Rs'!$B36:$B1025&amp;'MC_INDUSTRIAL - CD&amp;Rs'!$C36:$C1025,'MC_INDUSTRIAL - CD&amp;Rs'!J36:J1025),2,0)</f>
        <v>0</v>
      </c>
      <c r="M29" s="141" cm="1">
        <f t="array" ref="M29">$A$2*'allocate to industries feed US'!M29*VLOOKUP($B$2&amp;$D29,CHOOSE({1,2},'MC_INDUSTRIAL - CD&amp;Rs'!$B36:$B1025&amp;'MC_INDUSTRIAL - CD&amp;Rs'!$C36:$C1025,'MC_INDUSTRIAL - CD&amp;Rs'!K36:K1025),2,0)/VLOOKUP($C$2&amp;$D29,CHOOSE({1,2},'MC_INDUSTRIAL - CD&amp;Rs'!$B36:$B1025&amp;'MC_INDUSTRIAL - CD&amp;Rs'!$C36:$C1025,'MC_INDUSTRIAL - CD&amp;Rs'!K36:K1025),2,0)</f>
        <v>0</v>
      </c>
      <c r="N29" s="141" cm="1">
        <f t="array" ref="N29">$A$2*'allocate to industries feed US'!N29*VLOOKUP($B$2&amp;$D29,CHOOSE({1,2},'MC_INDUSTRIAL - CD&amp;Rs'!$B36:$B1025&amp;'MC_INDUSTRIAL - CD&amp;Rs'!$C36:$C1025,'MC_INDUSTRIAL - CD&amp;Rs'!L36:L1025),2,0)/VLOOKUP($C$2&amp;$D29,CHOOSE({1,2},'MC_INDUSTRIAL - CD&amp;Rs'!$B36:$B1025&amp;'MC_INDUSTRIAL - CD&amp;Rs'!$C36:$C1025,'MC_INDUSTRIAL - CD&amp;Rs'!L36:L1025),2,0)</f>
        <v>0</v>
      </c>
      <c r="O29" s="141" cm="1">
        <f t="array" ref="O29">$A$2*'allocate to industries feed US'!O29*VLOOKUP($B$2&amp;$D29,CHOOSE({1,2},'MC_INDUSTRIAL - CD&amp;Rs'!$B36:$B1025&amp;'MC_INDUSTRIAL - CD&amp;Rs'!$C36:$C1025,'MC_INDUSTRIAL - CD&amp;Rs'!M36:M1025),2,0)/VLOOKUP($C$2&amp;$D29,CHOOSE({1,2},'MC_INDUSTRIAL - CD&amp;Rs'!$B36:$B1025&amp;'MC_INDUSTRIAL - CD&amp;Rs'!$C36:$C1025,'MC_INDUSTRIAL - CD&amp;Rs'!M36:M1025),2,0)</f>
        <v>0</v>
      </c>
    </row>
    <row r="30" spans="2:15">
      <c r="B30" s="123">
        <v>21</v>
      </c>
      <c r="C30" t="s">
        <v>318</v>
      </c>
      <c r="D30" s="138">
        <v>20</v>
      </c>
      <c r="F30" s="141" cm="1">
        <f t="array" ref="F30">$A$2*'allocate to industries feed US'!F30*VLOOKUP($B$2&amp;$D30,CHOOSE({1,2},'MC_INDUSTRIAL - CD&amp;Rs'!$B37:$B1026&amp;'MC_INDUSTRIAL - CD&amp;Rs'!$C37:$C1026,'MC_INDUSTRIAL - CD&amp;Rs'!D37:D1026),2,0)/VLOOKUP($C$2&amp;$D30,CHOOSE({1,2},'MC_INDUSTRIAL - CD&amp;Rs'!$B37:$B1026&amp;'MC_INDUSTRIAL - CD&amp;Rs'!$C37:$C1026,'MC_INDUSTRIAL - CD&amp;Rs'!D37:D1026),2,0)</f>
        <v>8.7383853176893359E-2</v>
      </c>
      <c r="G30" s="141" cm="1">
        <f t="array" ref="G30">$A$2*'allocate to industries feed US'!G30*VLOOKUP($B$2&amp;$D30,CHOOSE({1,2},'MC_INDUSTRIAL - CD&amp;Rs'!$B37:$B1026&amp;'MC_INDUSTRIAL - CD&amp;Rs'!$C37:$C1026,'MC_INDUSTRIAL - CD&amp;Rs'!E37:E1026),2,0)/VLOOKUP($C$2&amp;$D30,CHOOSE({1,2},'MC_INDUSTRIAL - CD&amp;Rs'!$B37:$B1026&amp;'MC_INDUSTRIAL - CD&amp;Rs'!$C37:$C1026,'MC_INDUSTRIAL - CD&amp;Rs'!E37:E1026),2,0)</f>
        <v>8.2693383529177072E-2</v>
      </c>
      <c r="H30" s="141" cm="1">
        <f t="array" ref="H30">$A$2*'allocate to industries feed US'!H30*VLOOKUP($B$2&amp;$D30,CHOOSE({1,2},'MC_INDUSTRIAL - CD&amp;Rs'!$B37:$B1026&amp;'MC_INDUSTRIAL - CD&amp;Rs'!$C37:$C1026,'MC_INDUSTRIAL - CD&amp;Rs'!F37:F1026),2,0)/VLOOKUP($C$2&amp;$D30,CHOOSE({1,2},'MC_INDUSTRIAL - CD&amp;Rs'!$B37:$B1026&amp;'MC_INDUSTRIAL - CD&amp;Rs'!$C37:$C1026,'MC_INDUSTRIAL - CD&amp;Rs'!F37:F1026),2,0)</f>
        <v>7.7494415879499498E-2</v>
      </c>
      <c r="I30" s="141" cm="1">
        <f t="array" ref="I30">$A$2*'allocate to industries feed US'!I30*VLOOKUP($B$2&amp;$D30,CHOOSE({1,2},'MC_INDUSTRIAL - CD&amp;Rs'!$B37:$B1026&amp;'MC_INDUSTRIAL - CD&amp;Rs'!$C37:$C1026,'MC_INDUSTRIAL - CD&amp;Rs'!G37:G1026),2,0)/VLOOKUP($C$2&amp;$D30,CHOOSE({1,2},'MC_INDUSTRIAL - CD&amp;Rs'!$B37:$B1026&amp;'MC_INDUSTRIAL - CD&amp;Rs'!$C37:$C1026,'MC_INDUSTRIAL - CD&amp;Rs'!G37:G1026),2,0)</f>
        <v>7.6801147554583629E-2</v>
      </c>
      <c r="J30" s="141" cm="1">
        <f t="array" ref="J30">$A$2*'allocate to industries feed US'!J30*VLOOKUP($B$2&amp;$D30,CHOOSE({1,2},'MC_INDUSTRIAL - CD&amp;Rs'!$B37:$B1026&amp;'MC_INDUSTRIAL - CD&amp;Rs'!$C37:$C1026,'MC_INDUSTRIAL - CD&amp;Rs'!H37:H1026),2,0)/VLOOKUP($C$2&amp;$D30,CHOOSE({1,2},'MC_INDUSTRIAL - CD&amp;Rs'!$B37:$B1026&amp;'MC_INDUSTRIAL - CD&amp;Rs'!$C37:$C1026,'MC_INDUSTRIAL - CD&amp;Rs'!H37:H1026),2,0)</f>
        <v>7.8982227496961821E-2</v>
      </c>
      <c r="K30" s="141" cm="1">
        <f t="array" ref="K30">$A$2*'allocate to industries feed US'!K30*VLOOKUP($B$2&amp;$D30,CHOOSE({1,2},'MC_INDUSTRIAL - CD&amp;Rs'!$B37:$B1026&amp;'MC_INDUSTRIAL - CD&amp;Rs'!$C37:$C1026,'MC_INDUSTRIAL - CD&amp;Rs'!I37:I1026),2,0)/VLOOKUP($C$2&amp;$D30,CHOOSE({1,2},'MC_INDUSTRIAL - CD&amp;Rs'!$B37:$B1026&amp;'MC_INDUSTRIAL - CD&amp;Rs'!$C37:$C1026,'MC_INDUSTRIAL - CD&amp;Rs'!I37:I1026),2,0)</f>
        <v>7.7901213562304283E-2</v>
      </c>
      <c r="L30" s="141" cm="1">
        <f t="array" ref="L30">$A$2*'allocate to industries feed US'!L30*VLOOKUP($B$2&amp;$D30,CHOOSE({1,2},'MC_INDUSTRIAL - CD&amp;Rs'!$B37:$B1026&amp;'MC_INDUSTRIAL - CD&amp;Rs'!$C37:$C1026,'MC_INDUSTRIAL - CD&amp;Rs'!J37:J1026),2,0)/VLOOKUP($C$2&amp;$D30,CHOOSE({1,2},'MC_INDUSTRIAL - CD&amp;Rs'!$B37:$B1026&amp;'MC_INDUSTRIAL - CD&amp;Rs'!$C37:$C1026,'MC_INDUSTRIAL - CD&amp;Rs'!J37:J1026),2,0)</f>
        <v>7.7251096623897272E-2</v>
      </c>
      <c r="M30" s="141" cm="1">
        <f t="array" ref="M30">$A$2*'allocate to industries feed US'!M30*VLOOKUP($B$2&amp;$D30,CHOOSE({1,2},'MC_INDUSTRIAL - CD&amp;Rs'!$B37:$B1026&amp;'MC_INDUSTRIAL - CD&amp;Rs'!$C37:$C1026,'MC_INDUSTRIAL - CD&amp;Rs'!K37:K1026),2,0)/VLOOKUP($C$2&amp;$D30,CHOOSE({1,2},'MC_INDUSTRIAL - CD&amp;Rs'!$B37:$B1026&amp;'MC_INDUSTRIAL - CD&amp;Rs'!$C37:$C1026,'MC_INDUSTRIAL - CD&amp;Rs'!K37:K1026),2,0)</f>
        <v>7.8105569820206902E-2</v>
      </c>
      <c r="N30" s="141" cm="1">
        <f t="array" ref="N30">$A$2*'allocate to industries feed US'!N30*VLOOKUP($B$2&amp;$D30,CHOOSE({1,2},'MC_INDUSTRIAL - CD&amp;Rs'!$B37:$B1026&amp;'MC_INDUSTRIAL - CD&amp;Rs'!$C37:$C1026,'MC_INDUSTRIAL - CD&amp;Rs'!L37:L1026),2,0)/VLOOKUP($C$2&amp;$D30,CHOOSE({1,2},'MC_INDUSTRIAL - CD&amp;Rs'!$B37:$B1026&amp;'MC_INDUSTRIAL - CD&amp;Rs'!$C37:$C1026,'MC_INDUSTRIAL - CD&amp;Rs'!L37:L1026),2,0)</f>
        <v>7.8800491874673181E-2</v>
      </c>
      <c r="O30" s="141" cm="1">
        <f t="array" ref="O30">$A$2*'allocate to industries feed US'!O30*VLOOKUP($B$2&amp;$D30,CHOOSE({1,2},'MC_INDUSTRIAL - CD&amp;Rs'!$B37:$B1026&amp;'MC_INDUSTRIAL - CD&amp;Rs'!$C37:$C1026,'MC_INDUSTRIAL - CD&amp;Rs'!M37:M1026),2,0)/VLOOKUP($C$2&amp;$D30,CHOOSE({1,2},'MC_INDUSTRIAL - CD&amp;Rs'!$B37:$B1026&amp;'MC_INDUSTRIAL - CD&amp;Rs'!$C37:$C1026,'MC_INDUSTRIAL - CD&amp;Rs'!M37:M1026),2,0)</f>
        <v>7.9138459923940016E-2</v>
      </c>
    </row>
    <row r="31" spans="2:15">
      <c r="B31" s="123">
        <v>22</v>
      </c>
      <c r="C31" t="s">
        <v>319</v>
      </c>
      <c r="D31" s="138">
        <v>32</v>
      </c>
      <c r="F31" s="141" cm="1">
        <f t="array" ref="F31">$A$2*'allocate to industries feed US'!F31*VLOOKUP($B$2&amp;$D31,CHOOSE({1,2},'MC_INDUSTRIAL - CD&amp;Rs'!$B38:$B1027&amp;'MC_INDUSTRIAL - CD&amp;Rs'!$C38:$C1027,'MC_INDUSTRIAL - CD&amp;Rs'!D38:D1027),2,0)/VLOOKUP($C$2&amp;$D31,CHOOSE({1,2},'MC_INDUSTRIAL - CD&amp;Rs'!$B38:$B1027&amp;'MC_INDUSTRIAL - CD&amp;Rs'!$C38:$C1027,'MC_INDUSTRIAL - CD&amp;Rs'!D38:D1027),2,0)</f>
        <v>0</v>
      </c>
      <c r="G31" s="141" cm="1">
        <f t="array" ref="G31">$A$2*'allocate to industries feed US'!G31*VLOOKUP($B$2&amp;$D31,CHOOSE({1,2},'MC_INDUSTRIAL - CD&amp;Rs'!$B38:$B1027&amp;'MC_INDUSTRIAL - CD&amp;Rs'!$C38:$C1027,'MC_INDUSTRIAL - CD&amp;Rs'!E38:E1027),2,0)/VLOOKUP($C$2&amp;$D31,CHOOSE({1,2},'MC_INDUSTRIAL - CD&amp;Rs'!$B38:$B1027&amp;'MC_INDUSTRIAL - CD&amp;Rs'!$C38:$C1027,'MC_INDUSTRIAL - CD&amp;Rs'!E38:E1027),2,0)</f>
        <v>0</v>
      </c>
      <c r="H31" s="141" cm="1">
        <f t="array" ref="H31">$A$2*'allocate to industries feed US'!H31*VLOOKUP($B$2&amp;$D31,CHOOSE({1,2},'MC_INDUSTRIAL - CD&amp;Rs'!$B38:$B1027&amp;'MC_INDUSTRIAL - CD&amp;Rs'!$C38:$C1027,'MC_INDUSTRIAL - CD&amp;Rs'!F38:F1027),2,0)/VLOOKUP($C$2&amp;$D31,CHOOSE({1,2},'MC_INDUSTRIAL - CD&amp;Rs'!$B38:$B1027&amp;'MC_INDUSTRIAL - CD&amp;Rs'!$C38:$C1027,'MC_INDUSTRIAL - CD&amp;Rs'!F38:F1027),2,0)</f>
        <v>0</v>
      </c>
      <c r="I31" s="141" cm="1">
        <f t="array" ref="I31">$A$2*'allocate to industries feed US'!I31*VLOOKUP($B$2&amp;$D31,CHOOSE({1,2},'MC_INDUSTRIAL - CD&amp;Rs'!$B38:$B1027&amp;'MC_INDUSTRIAL - CD&amp;Rs'!$C38:$C1027,'MC_INDUSTRIAL - CD&amp;Rs'!G38:G1027),2,0)/VLOOKUP($C$2&amp;$D31,CHOOSE({1,2},'MC_INDUSTRIAL - CD&amp;Rs'!$B38:$B1027&amp;'MC_INDUSTRIAL - CD&amp;Rs'!$C38:$C1027,'MC_INDUSTRIAL - CD&amp;Rs'!G38:G1027),2,0)</f>
        <v>0</v>
      </c>
      <c r="J31" s="141" cm="1">
        <f t="array" ref="J31">$A$2*'allocate to industries feed US'!J31*VLOOKUP($B$2&amp;$D31,CHOOSE({1,2},'MC_INDUSTRIAL - CD&amp;Rs'!$B38:$B1027&amp;'MC_INDUSTRIAL - CD&amp;Rs'!$C38:$C1027,'MC_INDUSTRIAL - CD&amp;Rs'!H38:H1027),2,0)/VLOOKUP($C$2&amp;$D31,CHOOSE({1,2},'MC_INDUSTRIAL - CD&amp;Rs'!$B38:$B1027&amp;'MC_INDUSTRIAL - CD&amp;Rs'!$C38:$C1027,'MC_INDUSTRIAL - CD&amp;Rs'!H38:H1027),2,0)</f>
        <v>0</v>
      </c>
      <c r="K31" s="141" cm="1">
        <f t="array" ref="K31">$A$2*'allocate to industries feed US'!K31*VLOOKUP($B$2&amp;$D31,CHOOSE({1,2},'MC_INDUSTRIAL - CD&amp;Rs'!$B38:$B1027&amp;'MC_INDUSTRIAL - CD&amp;Rs'!$C38:$C1027,'MC_INDUSTRIAL - CD&amp;Rs'!I38:I1027),2,0)/VLOOKUP($C$2&amp;$D31,CHOOSE({1,2},'MC_INDUSTRIAL - CD&amp;Rs'!$B38:$B1027&amp;'MC_INDUSTRIAL - CD&amp;Rs'!$C38:$C1027,'MC_INDUSTRIAL - CD&amp;Rs'!I38:I1027),2,0)</f>
        <v>0</v>
      </c>
      <c r="L31" s="141" cm="1">
        <f t="array" ref="L31">$A$2*'allocate to industries feed US'!L31*VLOOKUP($B$2&amp;$D31,CHOOSE({1,2},'MC_INDUSTRIAL - CD&amp;Rs'!$B38:$B1027&amp;'MC_INDUSTRIAL - CD&amp;Rs'!$C38:$C1027,'MC_INDUSTRIAL - CD&amp;Rs'!J38:J1027),2,0)/VLOOKUP($C$2&amp;$D31,CHOOSE({1,2},'MC_INDUSTRIAL - CD&amp;Rs'!$B38:$B1027&amp;'MC_INDUSTRIAL - CD&amp;Rs'!$C38:$C1027,'MC_INDUSTRIAL - CD&amp;Rs'!J38:J1027),2,0)</f>
        <v>0</v>
      </c>
      <c r="M31" s="141" cm="1">
        <f t="array" ref="M31">$A$2*'allocate to industries feed US'!M31*VLOOKUP($B$2&amp;$D31,CHOOSE({1,2},'MC_INDUSTRIAL - CD&amp;Rs'!$B38:$B1027&amp;'MC_INDUSTRIAL - CD&amp;Rs'!$C38:$C1027,'MC_INDUSTRIAL - CD&amp;Rs'!K38:K1027),2,0)/VLOOKUP($C$2&amp;$D31,CHOOSE({1,2},'MC_INDUSTRIAL - CD&amp;Rs'!$B38:$B1027&amp;'MC_INDUSTRIAL - CD&amp;Rs'!$C38:$C1027,'MC_INDUSTRIAL - CD&amp;Rs'!K38:K1027),2,0)</f>
        <v>0</v>
      </c>
      <c r="N31" s="141" cm="1">
        <f t="array" ref="N31">$A$2*'allocate to industries feed US'!N31*VLOOKUP($B$2&amp;$D31,CHOOSE({1,2},'MC_INDUSTRIAL - CD&amp;Rs'!$B38:$B1027&amp;'MC_INDUSTRIAL - CD&amp;Rs'!$C38:$C1027,'MC_INDUSTRIAL - CD&amp;Rs'!L38:L1027),2,0)/VLOOKUP($C$2&amp;$D31,CHOOSE({1,2},'MC_INDUSTRIAL - CD&amp;Rs'!$B38:$B1027&amp;'MC_INDUSTRIAL - CD&amp;Rs'!$C38:$C1027,'MC_INDUSTRIAL - CD&amp;Rs'!L38:L1027),2,0)</f>
        <v>0</v>
      </c>
      <c r="O31" s="141" cm="1">
        <f t="array" ref="O31">$A$2*'allocate to industries feed US'!O31*VLOOKUP($B$2&amp;$D31,CHOOSE({1,2},'MC_INDUSTRIAL - CD&amp;Rs'!$B38:$B1027&amp;'MC_INDUSTRIAL - CD&amp;Rs'!$C38:$C1027,'MC_INDUSTRIAL - CD&amp;Rs'!M38:M1027),2,0)/VLOOKUP($C$2&amp;$D31,CHOOSE({1,2},'MC_INDUSTRIAL - CD&amp;Rs'!$B38:$B1027&amp;'MC_INDUSTRIAL - CD&amp;Rs'!$C38:$C1027,'MC_INDUSTRIAL - CD&amp;Rs'!M38:M1027),2,0)</f>
        <v>0</v>
      </c>
    </row>
    <row r="32" spans="2:15">
      <c r="B32" s="123">
        <v>23</v>
      </c>
      <c r="C32" t="s">
        <v>320</v>
      </c>
      <c r="D32" s="138">
        <v>35</v>
      </c>
      <c r="F32" s="141" cm="1">
        <f t="array" ref="F32">$A$2*'allocate to industries feed US'!F32*VLOOKUP($B$2&amp;$D32,CHOOSE({1,2},'MC_INDUSTRIAL - CD&amp;Rs'!$B39:$B1028&amp;'MC_INDUSTRIAL - CD&amp;Rs'!$C39:$C1028,'MC_INDUSTRIAL - CD&amp;Rs'!D39:D1028),2,0)/VLOOKUP($C$2&amp;$D32,CHOOSE({1,2},'MC_INDUSTRIAL - CD&amp;Rs'!$B39:$B1028&amp;'MC_INDUSTRIAL - CD&amp;Rs'!$C39:$C1028,'MC_INDUSTRIAL - CD&amp;Rs'!D39:D1028),2,0)</f>
        <v>8.7744512333870706E-2</v>
      </c>
      <c r="G32" s="141" cm="1">
        <f t="array" ref="G32">$A$2*'allocate to industries feed US'!G32*VLOOKUP($B$2&amp;$D32,CHOOSE({1,2},'MC_INDUSTRIAL - CD&amp;Rs'!$B39:$B1028&amp;'MC_INDUSTRIAL - CD&amp;Rs'!$C39:$C1028,'MC_INDUSTRIAL - CD&amp;Rs'!E39:E1028),2,0)/VLOOKUP($C$2&amp;$D32,CHOOSE({1,2},'MC_INDUSTRIAL - CD&amp;Rs'!$B39:$B1028&amp;'MC_INDUSTRIAL - CD&amp;Rs'!$C39:$C1028,'MC_INDUSTRIAL - CD&amp;Rs'!E39:E1028),2,0)</f>
        <v>8.6046944738172967E-2</v>
      </c>
      <c r="H32" s="141" cm="1">
        <f t="array" ref="H32">$A$2*'allocate to industries feed US'!H32*VLOOKUP($B$2&amp;$D32,CHOOSE({1,2},'MC_INDUSTRIAL - CD&amp;Rs'!$B39:$B1028&amp;'MC_INDUSTRIAL - CD&amp;Rs'!$C39:$C1028,'MC_INDUSTRIAL - CD&amp;Rs'!F39:F1028),2,0)/VLOOKUP($C$2&amp;$D32,CHOOSE({1,2},'MC_INDUSTRIAL - CD&amp;Rs'!$B39:$B1028&amp;'MC_INDUSTRIAL - CD&amp;Rs'!$C39:$C1028,'MC_INDUSTRIAL - CD&amp;Rs'!F39:F1028),2,0)</f>
        <v>7.6233640237832925E-2</v>
      </c>
      <c r="I32" s="141" cm="1">
        <f t="array" ref="I32">$A$2*'allocate to industries feed US'!I32*VLOOKUP($B$2&amp;$D32,CHOOSE({1,2},'MC_INDUSTRIAL - CD&amp;Rs'!$B39:$B1028&amp;'MC_INDUSTRIAL - CD&amp;Rs'!$C39:$C1028,'MC_INDUSTRIAL - CD&amp;Rs'!G39:G1028),2,0)/VLOOKUP($C$2&amp;$D32,CHOOSE({1,2},'MC_INDUSTRIAL - CD&amp;Rs'!$B39:$B1028&amp;'MC_INDUSTRIAL - CD&amp;Rs'!$C39:$C1028,'MC_INDUSTRIAL - CD&amp;Rs'!G39:G1028),2,0)</f>
        <v>7.8915028115764368E-2</v>
      </c>
      <c r="J32" s="141" cm="1">
        <f t="array" ref="J32">$A$2*'allocate to industries feed US'!J32*VLOOKUP($B$2&amp;$D32,CHOOSE({1,2},'MC_INDUSTRIAL - CD&amp;Rs'!$B39:$B1028&amp;'MC_INDUSTRIAL - CD&amp;Rs'!$C39:$C1028,'MC_INDUSTRIAL - CD&amp;Rs'!H39:H1028),2,0)/VLOOKUP($C$2&amp;$D32,CHOOSE({1,2},'MC_INDUSTRIAL - CD&amp;Rs'!$B39:$B1028&amp;'MC_INDUSTRIAL - CD&amp;Rs'!$C39:$C1028,'MC_INDUSTRIAL - CD&amp;Rs'!H39:H1028),2,0)</f>
        <v>8.3025519503980072E-2</v>
      </c>
      <c r="K32" s="141" cm="1">
        <f t="array" ref="K32">$A$2*'allocate to industries feed US'!K32*VLOOKUP($B$2&amp;$D32,CHOOSE({1,2},'MC_INDUSTRIAL - CD&amp;Rs'!$B39:$B1028&amp;'MC_INDUSTRIAL - CD&amp;Rs'!$C39:$C1028,'MC_INDUSTRIAL - CD&amp;Rs'!I39:I1028),2,0)/VLOOKUP($C$2&amp;$D32,CHOOSE({1,2},'MC_INDUSTRIAL - CD&amp;Rs'!$B39:$B1028&amp;'MC_INDUSTRIAL - CD&amp;Rs'!$C39:$C1028,'MC_INDUSTRIAL - CD&amp;Rs'!I39:I1028),2,0)</f>
        <v>8.0903239627932763E-2</v>
      </c>
      <c r="L32" s="141" cm="1">
        <f t="array" ref="L32">$A$2*'allocate to industries feed US'!L32*VLOOKUP($B$2&amp;$D32,CHOOSE({1,2},'MC_INDUSTRIAL - CD&amp;Rs'!$B39:$B1028&amp;'MC_INDUSTRIAL - CD&amp;Rs'!$C39:$C1028,'MC_INDUSTRIAL - CD&amp;Rs'!J39:J1028),2,0)/VLOOKUP($C$2&amp;$D32,CHOOSE({1,2},'MC_INDUSTRIAL - CD&amp;Rs'!$B39:$B1028&amp;'MC_INDUSTRIAL - CD&amp;Rs'!$C39:$C1028,'MC_INDUSTRIAL - CD&amp;Rs'!J39:J1028),2,0)</f>
        <v>8.1219952431312581E-2</v>
      </c>
      <c r="M32" s="141" cm="1">
        <f t="array" ref="M32">$A$2*'allocate to industries feed US'!M32*VLOOKUP($B$2&amp;$D32,CHOOSE({1,2},'MC_INDUSTRIAL - CD&amp;Rs'!$B39:$B1028&amp;'MC_INDUSTRIAL - CD&amp;Rs'!$C39:$C1028,'MC_INDUSTRIAL - CD&amp;Rs'!K39:K1028),2,0)/VLOOKUP($C$2&amp;$D32,CHOOSE({1,2},'MC_INDUSTRIAL - CD&amp;Rs'!$B39:$B1028&amp;'MC_INDUSTRIAL - CD&amp;Rs'!$C39:$C1028,'MC_INDUSTRIAL - CD&amp;Rs'!K39:K1028),2,0)</f>
        <v>8.2291265284122575E-2</v>
      </c>
      <c r="N32" s="141" cm="1">
        <f t="array" ref="N32">$A$2*'allocate to industries feed US'!N32*VLOOKUP($B$2&amp;$D32,CHOOSE({1,2},'MC_INDUSTRIAL - CD&amp;Rs'!$B39:$B1028&amp;'MC_INDUSTRIAL - CD&amp;Rs'!$C39:$C1028,'MC_INDUSTRIAL - CD&amp;Rs'!L39:L1028),2,0)/VLOOKUP($C$2&amp;$D32,CHOOSE({1,2},'MC_INDUSTRIAL - CD&amp;Rs'!$B39:$B1028&amp;'MC_INDUSTRIAL - CD&amp;Rs'!$C39:$C1028,'MC_INDUSTRIAL - CD&amp;Rs'!L39:L1028),2,0)</f>
        <v>8.2490289727127936E-2</v>
      </c>
      <c r="O32" s="141" cm="1">
        <f t="array" ref="O32">$A$2*'allocate to industries feed US'!O32*VLOOKUP($B$2&amp;$D32,CHOOSE({1,2},'MC_INDUSTRIAL - CD&amp;Rs'!$B39:$B1028&amp;'MC_INDUSTRIAL - CD&amp;Rs'!$C39:$C1028,'MC_INDUSTRIAL - CD&amp;Rs'!M39:M1028),2,0)/VLOOKUP($C$2&amp;$D32,CHOOSE({1,2},'MC_INDUSTRIAL - CD&amp;Rs'!$B39:$B1028&amp;'MC_INDUSTRIAL - CD&amp;Rs'!$C39:$C1028,'MC_INDUSTRIAL - CD&amp;Rs'!M39:M1028),2,0)</f>
        <v>8.327995807181561E-2</v>
      </c>
    </row>
    <row r="33" spans="2:15">
      <c r="B33" s="123">
        <v>24</v>
      </c>
      <c r="C33" t="s">
        <v>321</v>
      </c>
      <c r="D33" s="138">
        <v>41</v>
      </c>
      <c r="F33" s="141" cm="1">
        <f t="array" ref="F33">$A$2*'allocate to industries feed US'!F33*VLOOKUP($B$2&amp;$D33,CHOOSE({1,2},'MC_INDUSTRIAL - CD&amp;Rs'!$B40:$B1029&amp;'MC_INDUSTRIAL - CD&amp;Rs'!$C40:$C1029,'MC_INDUSTRIAL - CD&amp;Rs'!D40:D1029),2,0)/VLOOKUP($C$2&amp;$D33,CHOOSE({1,2},'MC_INDUSTRIAL - CD&amp;Rs'!$B40:$B1029&amp;'MC_INDUSTRIAL - CD&amp;Rs'!$C40:$C1029,'MC_INDUSTRIAL - CD&amp;Rs'!D40:D1029),2,0)</f>
        <v>0</v>
      </c>
      <c r="G33" s="141" cm="1">
        <f t="array" ref="G33">$A$2*'allocate to industries feed US'!G33*VLOOKUP($B$2&amp;$D33,CHOOSE({1,2},'MC_INDUSTRIAL - CD&amp;Rs'!$B40:$B1029&amp;'MC_INDUSTRIAL - CD&amp;Rs'!$C40:$C1029,'MC_INDUSTRIAL - CD&amp;Rs'!E40:E1029),2,0)/VLOOKUP($C$2&amp;$D33,CHOOSE({1,2},'MC_INDUSTRIAL - CD&amp;Rs'!$B40:$B1029&amp;'MC_INDUSTRIAL - CD&amp;Rs'!$C40:$C1029,'MC_INDUSTRIAL - CD&amp;Rs'!E40:E1029),2,0)</f>
        <v>0</v>
      </c>
      <c r="H33" s="141" cm="1">
        <f t="array" ref="H33">$A$2*'allocate to industries feed US'!H33*VLOOKUP($B$2&amp;$D33,CHOOSE({1,2},'MC_INDUSTRIAL - CD&amp;Rs'!$B40:$B1029&amp;'MC_INDUSTRIAL - CD&amp;Rs'!$C40:$C1029,'MC_INDUSTRIAL - CD&amp;Rs'!F40:F1029),2,0)/VLOOKUP($C$2&amp;$D33,CHOOSE({1,2},'MC_INDUSTRIAL - CD&amp;Rs'!$B40:$B1029&amp;'MC_INDUSTRIAL - CD&amp;Rs'!$C40:$C1029,'MC_INDUSTRIAL - CD&amp;Rs'!F40:F1029),2,0)</f>
        <v>0</v>
      </c>
      <c r="I33" s="141" cm="1">
        <f t="array" ref="I33">$A$2*'allocate to industries feed US'!I33*VLOOKUP($B$2&amp;$D33,CHOOSE({1,2},'MC_INDUSTRIAL - CD&amp;Rs'!$B40:$B1029&amp;'MC_INDUSTRIAL - CD&amp;Rs'!$C40:$C1029,'MC_INDUSTRIAL - CD&amp;Rs'!G40:G1029),2,0)/VLOOKUP($C$2&amp;$D33,CHOOSE({1,2},'MC_INDUSTRIAL - CD&amp;Rs'!$B40:$B1029&amp;'MC_INDUSTRIAL - CD&amp;Rs'!$C40:$C1029,'MC_INDUSTRIAL - CD&amp;Rs'!G40:G1029),2,0)</f>
        <v>0</v>
      </c>
      <c r="J33" s="141" cm="1">
        <f t="array" ref="J33">$A$2*'allocate to industries feed US'!J33*VLOOKUP($B$2&amp;$D33,CHOOSE({1,2},'MC_INDUSTRIAL - CD&amp;Rs'!$B40:$B1029&amp;'MC_INDUSTRIAL - CD&amp;Rs'!$C40:$C1029,'MC_INDUSTRIAL - CD&amp;Rs'!H40:H1029),2,0)/VLOOKUP($C$2&amp;$D33,CHOOSE({1,2},'MC_INDUSTRIAL - CD&amp;Rs'!$B40:$B1029&amp;'MC_INDUSTRIAL - CD&amp;Rs'!$C40:$C1029,'MC_INDUSTRIAL - CD&amp;Rs'!H40:H1029),2,0)</f>
        <v>0</v>
      </c>
      <c r="K33" s="141" cm="1">
        <f t="array" ref="K33">$A$2*'allocate to industries feed US'!K33*VLOOKUP($B$2&amp;$D33,CHOOSE({1,2},'MC_INDUSTRIAL - CD&amp;Rs'!$B40:$B1029&amp;'MC_INDUSTRIAL - CD&amp;Rs'!$C40:$C1029,'MC_INDUSTRIAL - CD&amp;Rs'!I40:I1029),2,0)/VLOOKUP($C$2&amp;$D33,CHOOSE({1,2},'MC_INDUSTRIAL - CD&amp;Rs'!$B40:$B1029&amp;'MC_INDUSTRIAL - CD&amp;Rs'!$C40:$C1029,'MC_INDUSTRIAL - CD&amp;Rs'!I40:I1029),2,0)</f>
        <v>0</v>
      </c>
      <c r="L33" s="141" cm="1">
        <f t="array" ref="L33">$A$2*'allocate to industries feed US'!L33*VLOOKUP($B$2&amp;$D33,CHOOSE({1,2},'MC_INDUSTRIAL - CD&amp;Rs'!$B40:$B1029&amp;'MC_INDUSTRIAL - CD&amp;Rs'!$C40:$C1029,'MC_INDUSTRIAL - CD&amp;Rs'!J40:J1029),2,0)/VLOOKUP($C$2&amp;$D33,CHOOSE({1,2},'MC_INDUSTRIAL - CD&amp;Rs'!$B40:$B1029&amp;'MC_INDUSTRIAL - CD&amp;Rs'!$C40:$C1029,'MC_INDUSTRIAL - CD&amp;Rs'!J40:J1029),2,0)</f>
        <v>0</v>
      </c>
      <c r="M33" s="141" cm="1">
        <f t="array" ref="M33">$A$2*'allocate to industries feed US'!M33*VLOOKUP($B$2&amp;$D33,CHOOSE({1,2},'MC_INDUSTRIAL - CD&amp;Rs'!$B40:$B1029&amp;'MC_INDUSTRIAL - CD&amp;Rs'!$C40:$C1029,'MC_INDUSTRIAL - CD&amp;Rs'!K40:K1029),2,0)/VLOOKUP($C$2&amp;$D33,CHOOSE({1,2},'MC_INDUSTRIAL - CD&amp;Rs'!$B40:$B1029&amp;'MC_INDUSTRIAL - CD&amp;Rs'!$C40:$C1029,'MC_INDUSTRIAL - CD&amp;Rs'!K40:K1029),2,0)</f>
        <v>0</v>
      </c>
      <c r="N33" s="141" cm="1">
        <f t="array" ref="N33">$A$2*'allocate to industries feed US'!N33*VLOOKUP($B$2&amp;$D33,CHOOSE({1,2},'MC_INDUSTRIAL - CD&amp;Rs'!$B40:$B1029&amp;'MC_INDUSTRIAL - CD&amp;Rs'!$C40:$C1029,'MC_INDUSTRIAL - CD&amp;Rs'!L40:L1029),2,0)/VLOOKUP($C$2&amp;$D33,CHOOSE({1,2},'MC_INDUSTRIAL - CD&amp;Rs'!$B40:$B1029&amp;'MC_INDUSTRIAL - CD&amp;Rs'!$C40:$C1029,'MC_INDUSTRIAL - CD&amp;Rs'!L40:L1029),2,0)</f>
        <v>0</v>
      </c>
      <c r="O33" s="141" cm="1">
        <f t="array" ref="O33">$A$2*'allocate to industries feed US'!O33*VLOOKUP($B$2&amp;$D33,CHOOSE({1,2},'MC_INDUSTRIAL - CD&amp;Rs'!$B40:$B1029&amp;'MC_INDUSTRIAL - CD&amp;Rs'!$C40:$C1029,'MC_INDUSTRIAL - CD&amp;Rs'!M40:M1029),2,0)/VLOOKUP($C$2&amp;$D33,CHOOSE({1,2},'MC_INDUSTRIAL - CD&amp;Rs'!$B40:$B1029&amp;'MC_INDUSTRIAL - CD&amp;Rs'!$C40:$C1029,'MC_INDUSTRIAL - CD&amp;Rs'!M40:M1029),2,0)</f>
        <v>0</v>
      </c>
    </row>
    <row r="34" spans="2:15">
      <c r="C34" s="132"/>
      <c r="D34" s="132"/>
      <c r="E34" s="132"/>
      <c r="F34" s="129"/>
    </row>
    <row r="35" spans="2:15">
      <c r="C35" s="134" t="s">
        <v>377</v>
      </c>
      <c r="D35" s="134"/>
      <c r="E35" s="134"/>
      <c r="F35" s="135">
        <f>SUM(F4:F33)-SUM(F13:F18)</f>
        <v>44.87992193484957</v>
      </c>
      <c r="G35" s="135">
        <f t="shared" ref="G35:O35" si="1">SUM(G4:G33)-SUM(G13:G18)</f>
        <v>48.390127670549766</v>
      </c>
      <c r="H35" s="135">
        <f t="shared" si="1"/>
        <v>48.444231457612759</v>
      </c>
      <c r="I35" s="135">
        <f t="shared" si="1"/>
        <v>45.40950200995006</v>
      </c>
      <c r="J35" s="135">
        <f t="shared" si="1"/>
        <v>46.748034752531268</v>
      </c>
      <c r="K35" s="135">
        <f t="shared" si="1"/>
        <v>50.744055042435939</v>
      </c>
      <c r="L35" s="135">
        <f t="shared" si="1"/>
        <v>52.775026248961254</v>
      </c>
      <c r="M35" s="135">
        <f t="shared" si="1"/>
        <v>54.270485098016955</v>
      </c>
      <c r="N35" s="135">
        <f t="shared" si="1"/>
        <v>55.998474137576792</v>
      </c>
      <c r="O35" s="135">
        <f t="shared" si="1"/>
        <v>56.579769297302342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9C3F9-3D54-4DFA-A9AA-F55961C9CD91}">
  <dimension ref="A1:Z35"/>
  <sheetViews>
    <sheetView topLeftCell="A19" workbookViewId="0">
      <selection activeCell="B3" sqref="B3"/>
    </sheetView>
  </sheetViews>
  <sheetFormatPr defaultRowHeight="14.5"/>
  <cols>
    <col min="1" max="1" width="18.453125" bestFit="1" customWidth="1"/>
    <col min="2" max="2" width="15.81640625" customWidth="1"/>
    <col min="3" max="3" width="36.453125" bestFit="1" customWidth="1"/>
    <col min="4" max="4" width="14.453125" customWidth="1"/>
    <col min="5" max="5" width="16.6328125" bestFit="1" customWidth="1"/>
    <col min="18" max="18" width="76.453125" bestFit="1" customWidth="1"/>
    <col min="19" max="19" width="13.90625" bestFit="1" customWidth="1"/>
    <col min="20" max="20" width="15.54296875" bestFit="1" customWidth="1"/>
  </cols>
  <sheetData>
    <row r="1" spans="1:26">
      <c r="A1" t="s">
        <v>502</v>
      </c>
      <c r="B1" s="136" t="s">
        <v>504</v>
      </c>
      <c r="C1" s="136" t="s">
        <v>503</v>
      </c>
      <c r="D1" t="s">
        <v>487</v>
      </c>
      <c r="E1" t="s">
        <v>487</v>
      </c>
      <c r="F1" s="129" t="s">
        <v>380</v>
      </c>
      <c r="G1" s="129" t="s">
        <v>380</v>
      </c>
      <c r="H1" s="129" t="s">
        <v>380</v>
      </c>
      <c r="I1" s="129" t="s">
        <v>380</v>
      </c>
      <c r="J1" s="129" t="s">
        <v>380</v>
      </c>
      <c r="K1" s="129" t="s">
        <v>380</v>
      </c>
      <c r="L1" s="129" t="s">
        <v>380</v>
      </c>
      <c r="M1" s="129" t="s">
        <v>380</v>
      </c>
      <c r="N1" s="129" t="s">
        <v>380</v>
      </c>
      <c r="O1" s="129" t="s">
        <v>380</v>
      </c>
      <c r="S1" s="137"/>
      <c r="T1" s="137"/>
      <c r="U1" s="137"/>
      <c r="V1" s="137"/>
      <c r="W1" s="137"/>
      <c r="X1" s="137"/>
      <c r="Y1" s="137"/>
      <c r="Z1" s="137"/>
    </row>
    <row r="2" spans="1:26">
      <c r="A2" s="150">
        <f>'overall industrial feedstock H2'!G2/'overall industrial feedstock H2'!G6</f>
        <v>5.5555555555555558E-3</v>
      </c>
      <c r="B2" s="139">
        <v>2</v>
      </c>
      <c r="C2" s="140">
        <v>13</v>
      </c>
      <c r="D2" t="s">
        <v>488</v>
      </c>
      <c r="E2" t="s">
        <v>489</v>
      </c>
      <c r="F2" s="129" t="s">
        <v>461</v>
      </c>
      <c r="G2" s="129" t="s">
        <v>461</v>
      </c>
      <c r="H2" s="129" t="s">
        <v>461</v>
      </c>
      <c r="I2" s="129" t="s">
        <v>461</v>
      </c>
      <c r="J2" s="129" t="s">
        <v>461</v>
      </c>
      <c r="K2" s="129" t="s">
        <v>461</v>
      </c>
      <c r="L2" s="129" t="s">
        <v>461</v>
      </c>
      <c r="M2" s="129" t="s">
        <v>461</v>
      </c>
      <c r="N2" s="129" t="s">
        <v>461</v>
      </c>
      <c r="O2" s="129" t="s">
        <v>461</v>
      </c>
      <c r="S2" s="137"/>
      <c r="T2" s="137"/>
      <c r="U2" s="137"/>
      <c r="V2" s="137"/>
      <c r="W2" s="137"/>
      <c r="X2" s="137"/>
      <c r="Y2" s="137"/>
      <c r="Z2" s="137"/>
    </row>
    <row r="3" spans="1:26">
      <c r="B3" t="s">
        <v>463</v>
      </c>
      <c r="C3" t="s">
        <v>297</v>
      </c>
      <c r="F3" s="129">
        <v>2018</v>
      </c>
      <c r="G3">
        <v>2019</v>
      </c>
      <c r="H3">
        <v>2020</v>
      </c>
      <c r="I3">
        <v>2021</v>
      </c>
      <c r="J3">
        <v>2022</v>
      </c>
      <c r="K3">
        <v>2023</v>
      </c>
      <c r="L3">
        <v>2024</v>
      </c>
      <c r="M3">
        <v>2025</v>
      </c>
      <c r="N3">
        <v>2026</v>
      </c>
      <c r="O3">
        <v>2027</v>
      </c>
    </row>
    <row r="4" spans="1:26">
      <c r="B4" s="123">
        <v>1</v>
      </c>
      <c r="C4" t="s">
        <v>300</v>
      </c>
      <c r="D4" s="63">
        <v>42</v>
      </c>
      <c r="F4" s="141" cm="1">
        <f t="array" ref="F4">$A$2*'allocate to industries feed US'!F4*VLOOKUP($B$2&amp;$D4,CHOOSE({1,2},'MC_INDUSTRIAL - CD&amp;Rs'!$B11:$B1000&amp;'MC_INDUSTRIAL - CD&amp;Rs'!$C11:$C1000,'MC_INDUSTRIAL - CD&amp;Rs'!D11:D1000),2,0)/VLOOKUP($C$2&amp;$D4,CHOOSE({1,2},'MC_INDUSTRIAL - CD&amp;Rs'!$B11:$B1000&amp;'MC_INDUSTRIAL - CD&amp;Rs'!$C11:$C1000,'MC_INDUSTRIAL - CD&amp;Rs'!D11:D1000),2,0)</f>
        <v>0</v>
      </c>
      <c r="G4" s="141" cm="1">
        <f t="array" ref="G4">'allocate to industries feed US'!G4*VLOOKUP($B$2&amp;$D4,CHOOSE({1,2},'MC_INDUSTRIAL - CD&amp;Rs'!$B11:$B1000&amp;'MC_INDUSTRIAL - CD&amp;Rs'!$C11:$C1000,'MC_INDUSTRIAL - CD&amp;Rs'!E11:E1000),2,0)/VLOOKUP($C$2&amp;$D4,CHOOSE({1,2},'MC_INDUSTRIAL - CD&amp;Rs'!$B11:$B1000&amp;'MC_INDUSTRIAL - CD&amp;Rs'!$C11:$C1000,'MC_INDUSTRIAL - CD&amp;Rs'!E11:E1000),2,0)</f>
        <v>0</v>
      </c>
      <c r="H4" s="141" cm="1">
        <f t="array" ref="H4">'allocate to industries feed US'!H4*VLOOKUP($B$2&amp;$D4,CHOOSE({1,2},'MC_INDUSTRIAL - CD&amp;Rs'!$B11:$B1000&amp;'MC_INDUSTRIAL - CD&amp;Rs'!$C11:$C1000,'MC_INDUSTRIAL - CD&amp;Rs'!F11:F1000),2,0)/VLOOKUP($C$2&amp;$D4,CHOOSE({1,2},'MC_INDUSTRIAL - CD&amp;Rs'!$B11:$B1000&amp;'MC_INDUSTRIAL - CD&amp;Rs'!$C11:$C1000,'MC_INDUSTRIAL - CD&amp;Rs'!F11:F1000),2,0)</f>
        <v>0</v>
      </c>
      <c r="I4" s="141" cm="1">
        <f t="array" ref="I4">'allocate to industries feed US'!I4*VLOOKUP($B$2&amp;$D4,CHOOSE({1,2},'MC_INDUSTRIAL - CD&amp;Rs'!$B11:$B1000&amp;'MC_INDUSTRIAL - CD&amp;Rs'!$C11:$C1000,'MC_INDUSTRIAL - CD&amp;Rs'!G11:G1000),2,0)/VLOOKUP($C$2&amp;$D4,CHOOSE({1,2},'MC_INDUSTRIAL - CD&amp;Rs'!$B11:$B1000&amp;'MC_INDUSTRIAL - CD&amp;Rs'!$C11:$C1000,'MC_INDUSTRIAL - CD&amp;Rs'!G11:G1000),2,0)</f>
        <v>0</v>
      </c>
      <c r="J4" s="141" cm="1">
        <f t="array" ref="J4">'allocate to industries feed US'!J4*VLOOKUP($B$2&amp;$D4,CHOOSE({1,2},'MC_INDUSTRIAL - CD&amp;Rs'!$B11:$B1000&amp;'MC_INDUSTRIAL - CD&amp;Rs'!$C11:$C1000,'MC_INDUSTRIAL - CD&amp;Rs'!H11:H1000),2,0)/VLOOKUP($C$2&amp;$D4,CHOOSE({1,2},'MC_INDUSTRIAL - CD&amp;Rs'!$B11:$B1000&amp;'MC_INDUSTRIAL - CD&amp;Rs'!$C11:$C1000,'MC_INDUSTRIAL - CD&amp;Rs'!H11:H1000),2,0)</f>
        <v>0</v>
      </c>
      <c r="K4" s="141" cm="1">
        <f t="array" ref="K4">'allocate to industries feed US'!K4*VLOOKUP($B$2&amp;$D4,CHOOSE({1,2},'MC_INDUSTRIAL - CD&amp;Rs'!$B11:$B1000&amp;'MC_INDUSTRIAL - CD&amp;Rs'!$C11:$C1000,'MC_INDUSTRIAL - CD&amp;Rs'!I11:I1000),2,0)/VLOOKUP($C$2&amp;$D4,CHOOSE({1,2},'MC_INDUSTRIAL - CD&amp;Rs'!$B11:$B1000&amp;'MC_INDUSTRIAL - CD&amp;Rs'!$C11:$C1000,'MC_INDUSTRIAL - CD&amp;Rs'!I11:I1000),2,0)</f>
        <v>0</v>
      </c>
      <c r="L4" s="141" cm="1">
        <f t="array" ref="L4">'allocate to industries feed US'!L4*VLOOKUP($B$2&amp;$D4,CHOOSE({1,2},'MC_INDUSTRIAL - CD&amp;Rs'!$B11:$B1000&amp;'MC_INDUSTRIAL - CD&amp;Rs'!$C11:$C1000,'MC_INDUSTRIAL - CD&amp;Rs'!J11:J1000),2,0)/VLOOKUP($C$2&amp;$D4,CHOOSE({1,2},'MC_INDUSTRIAL - CD&amp;Rs'!$B11:$B1000&amp;'MC_INDUSTRIAL - CD&amp;Rs'!$C11:$C1000,'MC_INDUSTRIAL - CD&amp;Rs'!J11:J1000),2,0)</f>
        <v>0</v>
      </c>
      <c r="M4" s="141" cm="1">
        <f t="array" ref="M4">'allocate to industries feed US'!M4*VLOOKUP($B$2&amp;$D4,CHOOSE({1,2},'MC_INDUSTRIAL - CD&amp;Rs'!$B11:$B1000&amp;'MC_INDUSTRIAL - CD&amp;Rs'!$C11:$C1000,'MC_INDUSTRIAL - CD&amp;Rs'!K11:K1000),2,0)/VLOOKUP($C$2&amp;$D4,CHOOSE({1,2},'MC_INDUSTRIAL - CD&amp;Rs'!$B11:$B1000&amp;'MC_INDUSTRIAL - CD&amp;Rs'!$C11:$C1000,'MC_INDUSTRIAL - CD&amp;Rs'!K11:K1000),2,0)</f>
        <v>0</v>
      </c>
      <c r="N4" s="141" cm="1">
        <f t="array" ref="N4">'allocate to industries feed US'!N4*VLOOKUP($B$2&amp;$D4,CHOOSE({1,2},'MC_INDUSTRIAL - CD&amp;Rs'!$B11:$B1000&amp;'MC_INDUSTRIAL - CD&amp;Rs'!$C11:$C1000,'MC_INDUSTRIAL - CD&amp;Rs'!L11:L1000),2,0)/VLOOKUP($C$2&amp;$D4,CHOOSE({1,2},'MC_INDUSTRIAL - CD&amp;Rs'!$B11:$B1000&amp;'MC_INDUSTRIAL - CD&amp;Rs'!$C11:$C1000,'MC_INDUSTRIAL - CD&amp;Rs'!L11:L1000),2,0)</f>
        <v>0</v>
      </c>
      <c r="O4" s="141" cm="1">
        <f t="array" ref="O4">'allocate to industries feed US'!O4*VLOOKUP($B$2&amp;$D4,CHOOSE({1,2},'MC_INDUSTRIAL - CD&amp;Rs'!$B11:$B1000&amp;'MC_INDUSTRIAL - CD&amp;Rs'!$C11:$C1000,'MC_INDUSTRIAL - CD&amp;Rs'!M11:M1000),2,0)/VLOOKUP($C$2&amp;$D4,CHOOSE({1,2},'MC_INDUSTRIAL - CD&amp;Rs'!$B11:$B1000&amp;'MC_INDUSTRIAL - CD&amp;Rs'!$C11:$C1000,'MC_INDUSTRIAL - CD&amp;Rs'!M11:M1000),2,0)</f>
        <v>0</v>
      </c>
    </row>
    <row r="5" spans="1:26">
      <c r="B5" s="123">
        <v>2</v>
      </c>
      <c r="C5" t="s">
        <v>301</v>
      </c>
      <c r="D5" s="63">
        <v>43</v>
      </c>
      <c r="E5">
        <v>44</v>
      </c>
      <c r="F5" s="141" cm="1">
        <f t="array" ref="F5">$A$2*'allocate to industries feed US'!F5*VLOOKUP($B$2&amp;$D5,CHOOSE({1,2},'MC_INDUSTRIAL - CD&amp;Rs'!$B12:$B1001&amp;'MC_INDUSTRIAL - CD&amp;Rs'!$C12:$C1001,'MC_INDUSTRIAL - CD&amp;Rs'!D12:D1001),2,0)/VLOOKUP($C$2&amp;$D5,CHOOSE({1,2},'MC_INDUSTRIAL - CD&amp;Rs'!$B12:$B1001&amp;'MC_INDUSTRIAL - CD&amp;Rs'!$C12:$C1001,'MC_INDUSTRIAL - CD&amp;Rs'!D12:D1001),2,0)</f>
        <v>0</v>
      </c>
      <c r="G5" s="141" cm="1">
        <f t="array" ref="G5">'allocate to industries feed US'!G5*VLOOKUP($B$2&amp;$D5,CHOOSE({1,2},'MC_INDUSTRIAL - CD&amp;Rs'!$B12:$B1001&amp;'MC_INDUSTRIAL - CD&amp;Rs'!$C12:$C1001,'MC_INDUSTRIAL - CD&amp;Rs'!E12:E1001),2,0)/VLOOKUP($C$2&amp;$D5,CHOOSE({1,2},'MC_INDUSTRIAL - CD&amp;Rs'!$B12:$B1001&amp;'MC_INDUSTRIAL - CD&amp;Rs'!$C12:$C1001,'MC_INDUSTRIAL - CD&amp;Rs'!E12:E1001),2,0)</f>
        <v>0</v>
      </c>
      <c r="H5" s="141" cm="1">
        <f t="array" ref="H5">'allocate to industries feed US'!H5*VLOOKUP($B$2&amp;$D5,CHOOSE({1,2},'MC_INDUSTRIAL - CD&amp;Rs'!$B12:$B1001&amp;'MC_INDUSTRIAL - CD&amp;Rs'!$C12:$C1001,'MC_INDUSTRIAL - CD&amp;Rs'!F12:F1001),2,0)/VLOOKUP($C$2&amp;$D5,CHOOSE({1,2},'MC_INDUSTRIAL - CD&amp;Rs'!$B12:$B1001&amp;'MC_INDUSTRIAL - CD&amp;Rs'!$C12:$C1001,'MC_INDUSTRIAL - CD&amp;Rs'!F12:F1001),2,0)</f>
        <v>0</v>
      </c>
      <c r="I5" s="141" cm="1">
        <f t="array" ref="I5">'allocate to industries feed US'!I5*VLOOKUP($B$2&amp;$D5,CHOOSE({1,2},'MC_INDUSTRIAL - CD&amp;Rs'!$B12:$B1001&amp;'MC_INDUSTRIAL - CD&amp;Rs'!$C12:$C1001,'MC_INDUSTRIAL - CD&amp;Rs'!G12:G1001),2,0)/VLOOKUP($C$2&amp;$D5,CHOOSE({1,2},'MC_INDUSTRIAL - CD&amp;Rs'!$B12:$B1001&amp;'MC_INDUSTRIAL - CD&amp;Rs'!$C12:$C1001,'MC_INDUSTRIAL - CD&amp;Rs'!G12:G1001),2,0)</f>
        <v>0</v>
      </c>
      <c r="J5" s="141" cm="1">
        <f t="array" ref="J5">'allocate to industries feed US'!J5*VLOOKUP($B$2&amp;$D5,CHOOSE({1,2},'MC_INDUSTRIAL - CD&amp;Rs'!$B12:$B1001&amp;'MC_INDUSTRIAL - CD&amp;Rs'!$C12:$C1001,'MC_INDUSTRIAL - CD&amp;Rs'!H12:H1001),2,0)/VLOOKUP($C$2&amp;$D5,CHOOSE({1,2},'MC_INDUSTRIAL - CD&amp;Rs'!$B12:$B1001&amp;'MC_INDUSTRIAL - CD&amp;Rs'!$C12:$C1001,'MC_INDUSTRIAL - CD&amp;Rs'!H12:H1001),2,0)</f>
        <v>0</v>
      </c>
      <c r="K5" s="141" cm="1">
        <f t="array" ref="K5">'allocate to industries feed US'!K5*VLOOKUP($B$2&amp;$D5,CHOOSE({1,2},'MC_INDUSTRIAL - CD&amp;Rs'!$B12:$B1001&amp;'MC_INDUSTRIAL - CD&amp;Rs'!$C12:$C1001,'MC_INDUSTRIAL - CD&amp;Rs'!I12:I1001),2,0)/VLOOKUP($C$2&amp;$D5,CHOOSE({1,2},'MC_INDUSTRIAL - CD&amp;Rs'!$B12:$B1001&amp;'MC_INDUSTRIAL - CD&amp;Rs'!$C12:$C1001,'MC_INDUSTRIAL - CD&amp;Rs'!I12:I1001),2,0)</f>
        <v>0</v>
      </c>
      <c r="L5" s="141" cm="1">
        <f t="array" ref="L5">'allocate to industries feed US'!L5*VLOOKUP($B$2&amp;$D5,CHOOSE({1,2},'MC_INDUSTRIAL - CD&amp;Rs'!$B12:$B1001&amp;'MC_INDUSTRIAL - CD&amp;Rs'!$C12:$C1001,'MC_INDUSTRIAL - CD&amp;Rs'!J12:J1001),2,0)/VLOOKUP($C$2&amp;$D5,CHOOSE({1,2},'MC_INDUSTRIAL - CD&amp;Rs'!$B12:$B1001&amp;'MC_INDUSTRIAL - CD&amp;Rs'!$C12:$C1001,'MC_INDUSTRIAL - CD&amp;Rs'!J12:J1001),2,0)</f>
        <v>0</v>
      </c>
      <c r="M5" s="141" cm="1">
        <f t="array" ref="M5">'allocate to industries feed US'!M5*VLOOKUP($B$2&amp;$D5,CHOOSE({1,2},'MC_INDUSTRIAL - CD&amp;Rs'!$B12:$B1001&amp;'MC_INDUSTRIAL - CD&amp;Rs'!$C12:$C1001,'MC_INDUSTRIAL - CD&amp;Rs'!K12:K1001),2,0)/VLOOKUP($C$2&amp;$D5,CHOOSE({1,2},'MC_INDUSTRIAL - CD&amp;Rs'!$B12:$B1001&amp;'MC_INDUSTRIAL - CD&amp;Rs'!$C12:$C1001,'MC_INDUSTRIAL - CD&amp;Rs'!K12:K1001),2,0)</f>
        <v>0</v>
      </c>
      <c r="N5" s="141" cm="1">
        <f t="array" ref="N5">'allocate to industries feed US'!N5*VLOOKUP($B$2&amp;$D5,CHOOSE({1,2},'MC_INDUSTRIAL - CD&amp;Rs'!$B12:$B1001&amp;'MC_INDUSTRIAL - CD&amp;Rs'!$C12:$C1001,'MC_INDUSTRIAL - CD&amp;Rs'!L12:L1001),2,0)/VLOOKUP($C$2&amp;$D5,CHOOSE({1,2},'MC_INDUSTRIAL - CD&amp;Rs'!$B12:$B1001&amp;'MC_INDUSTRIAL - CD&amp;Rs'!$C12:$C1001,'MC_INDUSTRIAL - CD&amp;Rs'!L12:L1001),2,0)</f>
        <v>0</v>
      </c>
      <c r="O5" s="141" cm="1">
        <f t="array" ref="O5">'allocate to industries feed US'!O5*VLOOKUP($B$2&amp;$D5,CHOOSE({1,2},'MC_INDUSTRIAL - CD&amp;Rs'!$B12:$B1001&amp;'MC_INDUSTRIAL - CD&amp;Rs'!$C12:$C1001,'MC_INDUSTRIAL - CD&amp;Rs'!M12:M1001),2,0)/VLOOKUP($C$2&amp;$D5,CHOOSE({1,2},'MC_INDUSTRIAL - CD&amp;Rs'!$B12:$B1001&amp;'MC_INDUSTRIAL - CD&amp;Rs'!$C12:$C1001,'MC_INDUSTRIAL - CD&amp;Rs'!M12:M1001),2,0)</f>
        <v>0</v>
      </c>
    </row>
    <row r="6" spans="1:26">
      <c r="B6" s="123">
        <v>3</v>
      </c>
      <c r="C6" t="s">
        <v>298</v>
      </c>
      <c r="D6" s="63">
        <v>45</v>
      </c>
      <c r="F6" s="141" cm="1">
        <f t="array" ref="F6">$A$2*'allocate to industries feed US'!F6*VLOOKUP($B$2&amp;$D6,CHOOSE({1,2},'MC_INDUSTRIAL - CD&amp;Rs'!$B13:$B1002&amp;'MC_INDUSTRIAL - CD&amp;Rs'!$C13:$C1002,'MC_INDUSTRIAL - CD&amp;Rs'!D13:D1002),2,0)/VLOOKUP($C$2&amp;$D6,CHOOSE({1,2},'MC_INDUSTRIAL - CD&amp;Rs'!$B13:$B1002&amp;'MC_INDUSTRIAL - CD&amp;Rs'!$C13:$C1002,'MC_INDUSTRIAL - CD&amp;Rs'!D13:D1002),2,0)</f>
        <v>0</v>
      </c>
      <c r="G6" s="141" cm="1">
        <f t="array" ref="G6">'allocate to industries feed US'!G6*VLOOKUP($B$2&amp;$D6,CHOOSE({1,2},'MC_INDUSTRIAL - CD&amp;Rs'!$B13:$B1002&amp;'MC_INDUSTRIAL - CD&amp;Rs'!$C13:$C1002,'MC_INDUSTRIAL - CD&amp;Rs'!E13:E1002),2,0)/VLOOKUP($C$2&amp;$D6,CHOOSE({1,2},'MC_INDUSTRIAL - CD&amp;Rs'!$B13:$B1002&amp;'MC_INDUSTRIAL - CD&amp;Rs'!$C13:$C1002,'MC_INDUSTRIAL - CD&amp;Rs'!E13:E1002),2,0)</f>
        <v>0</v>
      </c>
      <c r="H6" s="141" cm="1">
        <f t="array" ref="H6">'allocate to industries feed US'!H6*VLOOKUP($B$2&amp;$D6,CHOOSE({1,2},'MC_INDUSTRIAL - CD&amp;Rs'!$B13:$B1002&amp;'MC_INDUSTRIAL - CD&amp;Rs'!$C13:$C1002,'MC_INDUSTRIAL - CD&amp;Rs'!F13:F1002),2,0)/VLOOKUP($C$2&amp;$D6,CHOOSE({1,2},'MC_INDUSTRIAL - CD&amp;Rs'!$B13:$B1002&amp;'MC_INDUSTRIAL - CD&amp;Rs'!$C13:$C1002,'MC_INDUSTRIAL - CD&amp;Rs'!F13:F1002),2,0)</f>
        <v>0</v>
      </c>
      <c r="I6" s="141" cm="1">
        <f t="array" ref="I6">'allocate to industries feed US'!I6*VLOOKUP($B$2&amp;$D6,CHOOSE({1,2},'MC_INDUSTRIAL - CD&amp;Rs'!$B13:$B1002&amp;'MC_INDUSTRIAL - CD&amp;Rs'!$C13:$C1002,'MC_INDUSTRIAL - CD&amp;Rs'!G13:G1002),2,0)/VLOOKUP($C$2&amp;$D6,CHOOSE({1,2},'MC_INDUSTRIAL - CD&amp;Rs'!$B13:$B1002&amp;'MC_INDUSTRIAL - CD&amp;Rs'!$C13:$C1002,'MC_INDUSTRIAL - CD&amp;Rs'!G13:G1002),2,0)</f>
        <v>0</v>
      </c>
      <c r="J6" s="141" cm="1">
        <f t="array" ref="J6">'allocate to industries feed US'!J6*VLOOKUP($B$2&amp;$D6,CHOOSE({1,2},'MC_INDUSTRIAL - CD&amp;Rs'!$B13:$B1002&amp;'MC_INDUSTRIAL - CD&amp;Rs'!$C13:$C1002,'MC_INDUSTRIAL - CD&amp;Rs'!H13:H1002),2,0)/VLOOKUP($C$2&amp;$D6,CHOOSE({1,2},'MC_INDUSTRIAL - CD&amp;Rs'!$B13:$B1002&amp;'MC_INDUSTRIAL - CD&amp;Rs'!$C13:$C1002,'MC_INDUSTRIAL - CD&amp;Rs'!H13:H1002),2,0)</f>
        <v>0</v>
      </c>
      <c r="K6" s="141" cm="1">
        <f t="array" ref="K6">'allocate to industries feed US'!K6*VLOOKUP($B$2&amp;$D6,CHOOSE({1,2},'MC_INDUSTRIAL - CD&amp;Rs'!$B13:$B1002&amp;'MC_INDUSTRIAL - CD&amp;Rs'!$C13:$C1002,'MC_INDUSTRIAL - CD&amp;Rs'!I13:I1002),2,0)/VLOOKUP($C$2&amp;$D6,CHOOSE({1,2},'MC_INDUSTRIAL - CD&amp;Rs'!$B13:$B1002&amp;'MC_INDUSTRIAL - CD&amp;Rs'!$C13:$C1002,'MC_INDUSTRIAL - CD&amp;Rs'!I13:I1002),2,0)</f>
        <v>0</v>
      </c>
      <c r="L6" s="141" cm="1">
        <f t="array" ref="L6">'allocate to industries feed US'!L6*VLOOKUP($B$2&amp;$D6,CHOOSE({1,2},'MC_INDUSTRIAL - CD&amp;Rs'!$B13:$B1002&amp;'MC_INDUSTRIAL - CD&amp;Rs'!$C13:$C1002,'MC_INDUSTRIAL - CD&amp;Rs'!J13:J1002),2,0)/VLOOKUP($C$2&amp;$D6,CHOOSE({1,2},'MC_INDUSTRIAL - CD&amp;Rs'!$B13:$B1002&amp;'MC_INDUSTRIAL - CD&amp;Rs'!$C13:$C1002,'MC_INDUSTRIAL - CD&amp;Rs'!J13:J1002),2,0)</f>
        <v>0</v>
      </c>
      <c r="M6" s="141" cm="1">
        <f t="array" ref="M6">'allocate to industries feed US'!M6*VLOOKUP($B$2&amp;$D6,CHOOSE({1,2},'MC_INDUSTRIAL - CD&amp;Rs'!$B13:$B1002&amp;'MC_INDUSTRIAL - CD&amp;Rs'!$C13:$C1002,'MC_INDUSTRIAL - CD&amp;Rs'!K13:K1002),2,0)/VLOOKUP($C$2&amp;$D6,CHOOSE({1,2},'MC_INDUSTRIAL - CD&amp;Rs'!$B13:$B1002&amp;'MC_INDUSTRIAL - CD&amp;Rs'!$C13:$C1002,'MC_INDUSTRIAL - CD&amp;Rs'!K13:K1002),2,0)</f>
        <v>0</v>
      </c>
      <c r="N6" s="141" cm="1">
        <f t="array" ref="N6">'allocate to industries feed US'!N6*VLOOKUP($B$2&amp;$D6,CHOOSE({1,2},'MC_INDUSTRIAL - CD&amp;Rs'!$B13:$B1002&amp;'MC_INDUSTRIAL - CD&amp;Rs'!$C13:$C1002,'MC_INDUSTRIAL - CD&amp;Rs'!L13:L1002),2,0)/VLOOKUP($C$2&amp;$D6,CHOOSE({1,2},'MC_INDUSTRIAL - CD&amp;Rs'!$B13:$B1002&amp;'MC_INDUSTRIAL - CD&amp;Rs'!$C13:$C1002,'MC_INDUSTRIAL - CD&amp;Rs'!L13:L1002),2,0)</f>
        <v>0</v>
      </c>
      <c r="O6" s="141" cm="1">
        <f t="array" ref="O6">'allocate to industries feed US'!O6*VLOOKUP($B$2&amp;$D6,CHOOSE({1,2},'MC_INDUSTRIAL - CD&amp;Rs'!$B13:$B1002&amp;'MC_INDUSTRIAL - CD&amp;Rs'!$C13:$C1002,'MC_INDUSTRIAL - CD&amp;Rs'!M13:M1002),2,0)/VLOOKUP($C$2&amp;$D6,CHOOSE({1,2},'MC_INDUSTRIAL - CD&amp;Rs'!$B13:$B1002&amp;'MC_INDUSTRIAL - CD&amp;Rs'!$C13:$C1002,'MC_INDUSTRIAL - CD&amp;Rs'!M13:M1002),2,0)</f>
        <v>0</v>
      </c>
    </row>
    <row r="7" spans="1:26">
      <c r="B7" s="123">
        <v>4</v>
      </c>
      <c r="C7" t="s">
        <v>299</v>
      </c>
      <c r="D7" s="63">
        <v>46</v>
      </c>
      <c r="F7" s="141" cm="1">
        <f t="array" ref="F7">$A$2*'allocate to industries feed US'!F7*VLOOKUP($B$2&amp;$D7,CHOOSE({1,2},'MC_INDUSTRIAL - CD&amp;Rs'!$B14:$B1003&amp;'MC_INDUSTRIAL - CD&amp;Rs'!$C14:$C1003,'MC_INDUSTRIAL - CD&amp;Rs'!D14:D1003),2,0)/VLOOKUP($C$2&amp;$D7,CHOOSE({1,2},'MC_INDUSTRIAL - CD&amp;Rs'!$B14:$B1003&amp;'MC_INDUSTRIAL - CD&amp;Rs'!$C14:$C1003,'MC_INDUSTRIAL - CD&amp;Rs'!D14:D1003),2,0)</f>
        <v>0</v>
      </c>
      <c r="G7" s="141" cm="1">
        <f t="array" ref="G7">'allocate to industries feed US'!G7*VLOOKUP($B$2&amp;$D7,CHOOSE({1,2},'MC_INDUSTRIAL - CD&amp;Rs'!$B14:$B1003&amp;'MC_INDUSTRIAL - CD&amp;Rs'!$C14:$C1003,'MC_INDUSTRIAL - CD&amp;Rs'!E14:E1003),2,0)/VLOOKUP($C$2&amp;$D7,CHOOSE({1,2},'MC_INDUSTRIAL - CD&amp;Rs'!$B14:$B1003&amp;'MC_INDUSTRIAL - CD&amp;Rs'!$C14:$C1003,'MC_INDUSTRIAL - CD&amp;Rs'!E14:E1003),2,0)</f>
        <v>0</v>
      </c>
      <c r="H7" s="141" cm="1">
        <f t="array" ref="H7">'allocate to industries feed US'!H7*VLOOKUP($B$2&amp;$D7,CHOOSE({1,2},'MC_INDUSTRIAL - CD&amp;Rs'!$B14:$B1003&amp;'MC_INDUSTRIAL - CD&amp;Rs'!$C14:$C1003,'MC_INDUSTRIAL - CD&amp;Rs'!F14:F1003),2,0)/VLOOKUP($C$2&amp;$D7,CHOOSE({1,2},'MC_INDUSTRIAL - CD&amp;Rs'!$B14:$B1003&amp;'MC_INDUSTRIAL - CD&amp;Rs'!$C14:$C1003,'MC_INDUSTRIAL - CD&amp;Rs'!F14:F1003),2,0)</f>
        <v>0</v>
      </c>
      <c r="I7" s="141" cm="1">
        <f t="array" ref="I7">'allocate to industries feed US'!I7*VLOOKUP($B$2&amp;$D7,CHOOSE({1,2},'MC_INDUSTRIAL - CD&amp;Rs'!$B14:$B1003&amp;'MC_INDUSTRIAL - CD&amp;Rs'!$C14:$C1003,'MC_INDUSTRIAL - CD&amp;Rs'!G14:G1003),2,0)/VLOOKUP($C$2&amp;$D7,CHOOSE({1,2},'MC_INDUSTRIAL - CD&amp;Rs'!$B14:$B1003&amp;'MC_INDUSTRIAL - CD&amp;Rs'!$C14:$C1003,'MC_INDUSTRIAL - CD&amp;Rs'!G14:G1003),2,0)</f>
        <v>0</v>
      </c>
      <c r="J7" s="141" cm="1">
        <f t="array" ref="J7">'allocate to industries feed US'!J7*VLOOKUP($B$2&amp;$D7,CHOOSE({1,2},'MC_INDUSTRIAL - CD&amp;Rs'!$B14:$B1003&amp;'MC_INDUSTRIAL - CD&amp;Rs'!$C14:$C1003,'MC_INDUSTRIAL - CD&amp;Rs'!H14:H1003),2,0)/VLOOKUP($C$2&amp;$D7,CHOOSE({1,2},'MC_INDUSTRIAL - CD&amp;Rs'!$B14:$B1003&amp;'MC_INDUSTRIAL - CD&amp;Rs'!$C14:$C1003,'MC_INDUSTRIAL - CD&amp;Rs'!H14:H1003),2,0)</f>
        <v>0</v>
      </c>
      <c r="K7" s="141" cm="1">
        <f t="array" ref="K7">'allocate to industries feed US'!K7*VLOOKUP($B$2&amp;$D7,CHOOSE({1,2},'MC_INDUSTRIAL - CD&amp;Rs'!$B14:$B1003&amp;'MC_INDUSTRIAL - CD&amp;Rs'!$C14:$C1003,'MC_INDUSTRIAL - CD&amp;Rs'!I14:I1003),2,0)/VLOOKUP($C$2&amp;$D7,CHOOSE({1,2},'MC_INDUSTRIAL - CD&amp;Rs'!$B14:$B1003&amp;'MC_INDUSTRIAL - CD&amp;Rs'!$C14:$C1003,'MC_INDUSTRIAL - CD&amp;Rs'!I14:I1003),2,0)</f>
        <v>0</v>
      </c>
      <c r="L7" s="141" cm="1">
        <f t="array" ref="L7">'allocate to industries feed US'!L7*VLOOKUP($B$2&amp;$D7,CHOOSE({1,2},'MC_INDUSTRIAL - CD&amp;Rs'!$B14:$B1003&amp;'MC_INDUSTRIAL - CD&amp;Rs'!$C14:$C1003,'MC_INDUSTRIAL - CD&amp;Rs'!J14:J1003),2,0)/VLOOKUP($C$2&amp;$D7,CHOOSE({1,2},'MC_INDUSTRIAL - CD&amp;Rs'!$B14:$B1003&amp;'MC_INDUSTRIAL - CD&amp;Rs'!$C14:$C1003,'MC_INDUSTRIAL - CD&amp;Rs'!J14:J1003),2,0)</f>
        <v>0</v>
      </c>
      <c r="M7" s="141" cm="1">
        <f t="array" ref="M7">'allocate to industries feed US'!M7*VLOOKUP($B$2&amp;$D7,CHOOSE({1,2},'MC_INDUSTRIAL - CD&amp;Rs'!$B14:$B1003&amp;'MC_INDUSTRIAL - CD&amp;Rs'!$C14:$C1003,'MC_INDUSTRIAL - CD&amp;Rs'!K14:K1003),2,0)/VLOOKUP($C$2&amp;$D7,CHOOSE({1,2},'MC_INDUSTRIAL - CD&amp;Rs'!$B14:$B1003&amp;'MC_INDUSTRIAL - CD&amp;Rs'!$C14:$C1003,'MC_INDUSTRIAL - CD&amp;Rs'!K14:K1003),2,0)</f>
        <v>0</v>
      </c>
      <c r="N7" s="141" cm="1">
        <f t="array" ref="N7">'allocate to industries feed US'!N7*VLOOKUP($B$2&amp;$D7,CHOOSE({1,2},'MC_INDUSTRIAL - CD&amp;Rs'!$B14:$B1003&amp;'MC_INDUSTRIAL - CD&amp;Rs'!$C14:$C1003,'MC_INDUSTRIAL - CD&amp;Rs'!L14:L1003),2,0)/VLOOKUP($C$2&amp;$D7,CHOOSE({1,2},'MC_INDUSTRIAL - CD&amp;Rs'!$B14:$B1003&amp;'MC_INDUSTRIAL - CD&amp;Rs'!$C14:$C1003,'MC_INDUSTRIAL - CD&amp;Rs'!L14:L1003),2,0)</f>
        <v>0</v>
      </c>
      <c r="O7" s="141" cm="1">
        <f t="array" ref="O7">'allocate to industries feed US'!O7*VLOOKUP($B$2&amp;$D7,CHOOSE({1,2},'MC_INDUSTRIAL - CD&amp;Rs'!$B14:$B1003&amp;'MC_INDUSTRIAL - CD&amp;Rs'!$C14:$C1003,'MC_INDUSTRIAL - CD&amp;Rs'!M14:M1003),2,0)/VLOOKUP($C$2&amp;$D7,CHOOSE({1,2},'MC_INDUSTRIAL - CD&amp;Rs'!$B14:$B1003&amp;'MC_INDUSTRIAL - CD&amp;Rs'!$C14:$C1003,'MC_INDUSTRIAL - CD&amp;Rs'!M14:M1003),2,0)</f>
        <v>0</v>
      </c>
    </row>
    <row r="8" spans="1:26">
      <c r="B8" s="123">
        <v>5</v>
      </c>
      <c r="C8" t="s">
        <v>302</v>
      </c>
      <c r="D8" s="63">
        <v>47</v>
      </c>
      <c r="F8" s="141" cm="1">
        <f t="array" ref="F8">$A$2*'allocate to industries feed US'!F8*VLOOKUP($B$2&amp;$D8,CHOOSE({1,2},'MC_INDUSTRIAL - CD&amp;Rs'!$B15:$B1004&amp;'MC_INDUSTRIAL - CD&amp;Rs'!$C15:$C1004,'MC_INDUSTRIAL - CD&amp;Rs'!D15:D1004),2,0)/VLOOKUP($C$2&amp;$D8,CHOOSE({1,2},'MC_INDUSTRIAL - CD&amp;Rs'!$B15:$B1004&amp;'MC_INDUSTRIAL - CD&amp;Rs'!$C15:$C1004,'MC_INDUSTRIAL - CD&amp;Rs'!D15:D1004),2,0)</f>
        <v>0</v>
      </c>
      <c r="G8" s="141" cm="1">
        <f t="array" ref="G8">'allocate to industries feed US'!G8*VLOOKUP($B$2&amp;$D8,CHOOSE({1,2},'MC_INDUSTRIAL - CD&amp;Rs'!$B15:$B1004&amp;'MC_INDUSTRIAL - CD&amp;Rs'!$C15:$C1004,'MC_INDUSTRIAL - CD&amp;Rs'!E15:E1004),2,0)/VLOOKUP($C$2&amp;$D8,CHOOSE({1,2},'MC_INDUSTRIAL - CD&amp;Rs'!$B15:$B1004&amp;'MC_INDUSTRIAL - CD&amp;Rs'!$C15:$C1004,'MC_INDUSTRIAL - CD&amp;Rs'!E15:E1004),2,0)</f>
        <v>0</v>
      </c>
      <c r="H8" s="141" cm="1">
        <f t="array" ref="H8">'allocate to industries feed US'!H8*VLOOKUP($B$2&amp;$D8,CHOOSE({1,2},'MC_INDUSTRIAL - CD&amp;Rs'!$B15:$B1004&amp;'MC_INDUSTRIAL - CD&amp;Rs'!$C15:$C1004,'MC_INDUSTRIAL - CD&amp;Rs'!F15:F1004),2,0)/VLOOKUP($C$2&amp;$D8,CHOOSE({1,2},'MC_INDUSTRIAL - CD&amp;Rs'!$B15:$B1004&amp;'MC_INDUSTRIAL - CD&amp;Rs'!$C15:$C1004,'MC_INDUSTRIAL - CD&amp;Rs'!F15:F1004),2,0)</f>
        <v>0</v>
      </c>
      <c r="I8" s="141" cm="1">
        <f t="array" ref="I8">'allocate to industries feed US'!I8*VLOOKUP($B$2&amp;$D8,CHOOSE({1,2},'MC_INDUSTRIAL - CD&amp;Rs'!$B15:$B1004&amp;'MC_INDUSTRIAL - CD&amp;Rs'!$C15:$C1004,'MC_INDUSTRIAL - CD&amp;Rs'!G15:G1004),2,0)/VLOOKUP($C$2&amp;$D8,CHOOSE({1,2},'MC_INDUSTRIAL - CD&amp;Rs'!$B15:$B1004&amp;'MC_INDUSTRIAL - CD&amp;Rs'!$C15:$C1004,'MC_INDUSTRIAL - CD&amp;Rs'!G15:G1004),2,0)</f>
        <v>0</v>
      </c>
      <c r="J8" s="141" cm="1">
        <f t="array" ref="J8">'allocate to industries feed US'!J8*VLOOKUP($B$2&amp;$D8,CHOOSE({1,2},'MC_INDUSTRIAL - CD&amp;Rs'!$B15:$B1004&amp;'MC_INDUSTRIAL - CD&amp;Rs'!$C15:$C1004,'MC_INDUSTRIAL - CD&amp;Rs'!H15:H1004),2,0)/VLOOKUP($C$2&amp;$D8,CHOOSE({1,2},'MC_INDUSTRIAL - CD&amp;Rs'!$B15:$B1004&amp;'MC_INDUSTRIAL - CD&amp;Rs'!$C15:$C1004,'MC_INDUSTRIAL - CD&amp;Rs'!H15:H1004),2,0)</f>
        <v>0</v>
      </c>
      <c r="K8" s="141" cm="1">
        <f t="array" ref="K8">'allocate to industries feed US'!K8*VLOOKUP($B$2&amp;$D8,CHOOSE({1,2},'MC_INDUSTRIAL - CD&amp;Rs'!$B15:$B1004&amp;'MC_INDUSTRIAL - CD&amp;Rs'!$C15:$C1004,'MC_INDUSTRIAL - CD&amp;Rs'!I15:I1004),2,0)/VLOOKUP($C$2&amp;$D8,CHOOSE({1,2},'MC_INDUSTRIAL - CD&amp;Rs'!$B15:$B1004&amp;'MC_INDUSTRIAL - CD&amp;Rs'!$C15:$C1004,'MC_INDUSTRIAL - CD&amp;Rs'!I15:I1004),2,0)</f>
        <v>0</v>
      </c>
      <c r="L8" s="141" cm="1">
        <f t="array" ref="L8">'allocate to industries feed US'!L8*VLOOKUP($B$2&amp;$D8,CHOOSE({1,2},'MC_INDUSTRIAL - CD&amp;Rs'!$B15:$B1004&amp;'MC_INDUSTRIAL - CD&amp;Rs'!$C15:$C1004,'MC_INDUSTRIAL - CD&amp;Rs'!J15:J1004),2,0)/VLOOKUP($C$2&amp;$D8,CHOOSE({1,2},'MC_INDUSTRIAL - CD&amp;Rs'!$B15:$B1004&amp;'MC_INDUSTRIAL - CD&amp;Rs'!$C15:$C1004,'MC_INDUSTRIAL - CD&amp;Rs'!J15:J1004),2,0)</f>
        <v>0</v>
      </c>
      <c r="M8" s="141" cm="1">
        <f t="array" ref="M8">'allocate to industries feed US'!M8*VLOOKUP($B$2&amp;$D8,CHOOSE({1,2},'MC_INDUSTRIAL - CD&amp;Rs'!$B15:$B1004&amp;'MC_INDUSTRIAL - CD&amp;Rs'!$C15:$C1004,'MC_INDUSTRIAL - CD&amp;Rs'!K15:K1004),2,0)/VLOOKUP($C$2&amp;$D8,CHOOSE({1,2},'MC_INDUSTRIAL - CD&amp;Rs'!$B15:$B1004&amp;'MC_INDUSTRIAL - CD&amp;Rs'!$C15:$C1004,'MC_INDUSTRIAL - CD&amp;Rs'!K15:K1004),2,0)</f>
        <v>0</v>
      </c>
      <c r="N8" s="141" cm="1">
        <f t="array" ref="N8">'allocate to industries feed US'!N8*VLOOKUP($B$2&amp;$D8,CHOOSE({1,2},'MC_INDUSTRIAL - CD&amp;Rs'!$B15:$B1004&amp;'MC_INDUSTRIAL - CD&amp;Rs'!$C15:$C1004,'MC_INDUSTRIAL - CD&amp;Rs'!L15:L1004),2,0)/VLOOKUP($C$2&amp;$D8,CHOOSE({1,2},'MC_INDUSTRIAL - CD&amp;Rs'!$B15:$B1004&amp;'MC_INDUSTRIAL - CD&amp;Rs'!$C15:$C1004,'MC_INDUSTRIAL - CD&amp;Rs'!L15:L1004),2,0)</f>
        <v>0</v>
      </c>
      <c r="O8" s="141" cm="1">
        <f t="array" ref="O8">'allocate to industries feed US'!O8*VLOOKUP($B$2&amp;$D8,CHOOSE({1,2},'MC_INDUSTRIAL - CD&amp;Rs'!$B15:$B1004&amp;'MC_INDUSTRIAL - CD&amp;Rs'!$C15:$C1004,'MC_INDUSTRIAL - CD&amp;Rs'!M15:M1004),2,0)/VLOOKUP($C$2&amp;$D8,CHOOSE({1,2},'MC_INDUSTRIAL - CD&amp;Rs'!$B15:$B1004&amp;'MC_INDUSTRIAL - CD&amp;Rs'!$C15:$C1004,'MC_INDUSTRIAL - CD&amp;Rs'!M15:M1004),2,0)</f>
        <v>0</v>
      </c>
    </row>
    <row r="9" spans="1:26">
      <c r="B9" s="123">
        <v>6</v>
      </c>
      <c r="C9" t="s">
        <v>304</v>
      </c>
      <c r="D9" s="63">
        <v>48</v>
      </c>
      <c r="F9" s="141" cm="1">
        <f t="array" ref="F9">$A$2*'allocate to industries feed US'!F9*VLOOKUP($B$2&amp;$D9,CHOOSE({1,2},'MC_INDUSTRIAL - CD&amp;Rs'!$B16:$B1005&amp;'MC_INDUSTRIAL - CD&amp;Rs'!$C16:$C1005,'MC_INDUSTRIAL - CD&amp;Rs'!D16:D1005),2,0)/VLOOKUP($C$2&amp;$D9,CHOOSE({1,2},'MC_INDUSTRIAL - CD&amp;Rs'!$B16:$B1005&amp;'MC_INDUSTRIAL - CD&amp;Rs'!$C16:$C1005,'MC_INDUSTRIAL - CD&amp;Rs'!D16:D1005),2,0)</f>
        <v>0</v>
      </c>
      <c r="G9" s="141" cm="1">
        <f t="array" ref="G9">'allocate to industries feed US'!G9*VLOOKUP($B$2&amp;$D9,CHOOSE({1,2},'MC_INDUSTRIAL - CD&amp;Rs'!$B16:$B1005&amp;'MC_INDUSTRIAL - CD&amp;Rs'!$C16:$C1005,'MC_INDUSTRIAL - CD&amp;Rs'!E16:E1005),2,0)/VLOOKUP($C$2&amp;$D9,CHOOSE({1,2},'MC_INDUSTRIAL - CD&amp;Rs'!$B16:$B1005&amp;'MC_INDUSTRIAL - CD&amp;Rs'!$C16:$C1005,'MC_INDUSTRIAL - CD&amp;Rs'!E16:E1005),2,0)</f>
        <v>0</v>
      </c>
      <c r="H9" s="141" cm="1">
        <f t="array" ref="H9">'allocate to industries feed US'!H9*VLOOKUP($B$2&amp;$D9,CHOOSE({1,2},'MC_INDUSTRIAL - CD&amp;Rs'!$B16:$B1005&amp;'MC_INDUSTRIAL - CD&amp;Rs'!$C16:$C1005,'MC_INDUSTRIAL - CD&amp;Rs'!F16:F1005),2,0)/VLOOKUP($C$2&amp;$D9,CHOOSE({1,2},'MC_INDUSTRIAL - CD&amp;Rs'!$B16:$B1005&amp;'MC_INDUSTRIAL - CD&amp;Rs'!$C16:$C1005,'MC_INDUSTRIAL - CD&amp;Rs'!F16:F1005),2,0)</f>
        <v>0</v>
      </c>
      <c r="I9" s="141" cm="1">
        <f t="array" ref="I9">'allocate to industries feed US'!I9*VLOOKUP($B$2&amp;$D9,CHOOSE({1,2},'MC_INDUSTRIAL - CD&amp;Rs'!$B16:$B1005&amp;'MC_INDUSTRIAL - CD&amp;Rs'!$C16:$C1005,'MC_INDUSTRIAL - CD&amp;Rs'!G16:G1005),2,0)/VLOOKUP($C$2&amp;$D9,CHOOSE({1,2},'MC_INDUSTRIAL - CD&amp;Rs'!$B16:$B1005&amp;'MC_INDUSTRIAL - CD&amp;Rs'!$C16:$C1005,'MC_INDUSTRIAL - CD&amp;Rs'!G16:G1005),2,0)</f>
        <v>0</v>
      </c>
      <c r="J9" s="141" cm="1">
        <f t="array" ref="J9">'allocate to industries feed US'!J9*VLOOKUP($B$2&amp;$D9,CHOOSE({1,2},'MC_INDUSTRIAL - CD&amp;Rs'!$B16:$B1005&amp;'MC_INDUSTRIAL - CD&amp;Rs'!$C16:$C1005,'MC_INDUSTRIAL - CD&amp;Rs'!H16:H1005),2,0)/VLOOKUP($C$2&amp;$D9,CHOOSE({1,2},'MC_INDUSTRIAL - CD&amp;Rs'!$B16:$B1005&amp;'MC_INDUSTRIAL - CD&amp;Rs'!$C16:$C1005,'MC_INDUSTRIAL - CD&amp;Rs'!H16:H1005),2,0)</f>
        <v>0</v>
      </c>
      <c r="K9" s="141" cm="1">
        <f t="array" ref="K9">'allocate to industries feed US'!K9*VLOOKUP($B$2&amp;$D9,CHOOSE({1,2},'MC_INDUSTRIAL - CD&amp;Rs'!$B16:$B1005&amp;'MC_INDUSTRIAL - CD&amp;Rs'!$C16:$C1005,'MC_INDUSTRIAL - CD&amp;Rs'!I16:I1005),2,0)/VLOOKUP($C$2&amp;$D9,CHOOSE({1,2},'MC_INDUSTRIAL - CD&amp;Rs'!$B16:$B1005&amp;'MC_INDUSTRIAL - CD&amp;Rs'!$C16:$C1005,'MC_INDUSTRIAL - CD&amp;Rs'!I16:I1005),2,0)</f>
        <v>0</v>
      </c>
      <c r="L9" s="141" cm="1">
        <f t="array" ref="L9">'allocate to industries feed US'!L9*VLOOKUP($B$2&amp;$D9,CHOOSE({1,2},'MC_INDUSTRIAL - CD&amp;Rs'!$B16:$B1005&amp;'MC_INDUSTRIAL - CD&amp;Rs'!$C16:$C1005,'MC_INDUSTRIAL - CD&amp;Rs'!J16:J1005),2,0)/VLOOKUP($C$2&amp;$D9,CHOOSE({1,2},'MC_INDUSTRIAL - CD&amp;Rs'!$B16:$B1005&amp;'MC_INDUSTRIAL - CD&amp;Rs'!$C16:$C1005,'MC_INDUSTRIAL - CD&amp;Rs'!J16:J1005),2,0)</f>
        <v>0</v>
      </c>
      <c r="M9" s="141" cm="1">
        <f t="array" ref="M9">'allocate to industries feed US'!M9*VLOOKUP($B$2&amp;$D9,CHOOSE({1,2},'MC_INDUSTRIAL - CD&amp;Rs'!$B16:$B1005&amp;'MC_INDUSTRIAL - CD&amp;Rs'!$C16:$C1005,'MC_INDUSTRIAL - CD&amp;Rs'!K16:K1005),2,0)/VLOOKUP($C$2&amp;$D9,CHOOSE({1,2},'MC_INDUSTRIAL - CD&amp;Rs'!$B16:$B1005&amp;'MC_INDUSTRIAL - CD&amp;Rs'!$C16:$C1005,'MC_INDUSTRIAL - CD&amp;Rs'!K16:K1005),2,0)</f>
        <v>0</v>
      </c>
      <c r="N9" s="141" cm="1">
        <f t="array" ref="N9">'allocate to industries feed US'!N9*VLOOKUP($B$2&amp;$D9,CHOOSE({1,2},'MC_INDUSTRIAL - CD&amp;Rs'!$B16:$B1005&amp;'MC_INDUSTRIAL - CD&amp;Rs'!$C16:$C1005,'MC_INDUSTRIAL - CD&amp;Rs'!L16:L1005),2,0)/VLOOKUP($C$2&amp;$D9,CHOOSE({1,2},'MC_INDUSTRIAL - CD&amp;Rs'!$B16:$B1005&amp;'MC_INDUSTRIAL - CD&amp;Rs'!$C16:$C1005,'MC_INDUSTRIAL - CD&amp;Rs'!L16:L1005),2,0)</f>
        <v>0</v>
      </c>
      <c r="O9" s="141" cm="1">
        <f t="array" ref="O9">'allocate to industries feed US'!O9*VLOOKUP($B$2&amp;$D9,CHOOSE({1,2},'MC_INDUSTRIAL - CD&amp;Rs'!$B16:$B1005&amp;'MC_INDUSTRIAL - CD&amp;Rs'!$C16:$C1005,'MC_INDUSTRIAL - CD&amp;Rs'!M16:M1005),2,0)/VLOOKUP($C$2&amp;$D9,CHOOSE({1,2},'MC_INDUSTRIAL - CD&amp;Rs'!$B16:$B1005&amp;'MC_INDUSTRIAL - CD&amp;Rs'!$C16:$C1005,'MC_INDUSTRIAL - CD&amp;Rs'!M16:M1005),2,0)</f>
        <v>0</v>
      </c>
    </row>
    <row r="10" spans="1:26">
      <c r="B10" s="123">
        <v>7</v>
      </c>
      <c r="C10" t="s">
        <v>303</v>
      </c>
      <c r="D10" s="63">
        <v>100</v>
      </c>
      <c r="F10" s="141" cm="1">
        <f t="array" ref="F10">$A$2*'allocate to industries feed US'!F10*VLOOKUP($B$2&amp;$D10,CHOOSE({1,2},'MC_INDUSTRIAL - CD&amp;Rs'!$B17:$B1006&amp;'MC_INDUSTRIAL - CD&amp;Rs'!$C17:$C1006,'MC_INDUSTRIAL - CD&amp;Rs'!D17:D1006),2,0)/VLOOKUP($C$2&amp;$D10,CHOOSE({1,2},'MC_INDUSTRIAL - CD&amp;Rs'!$B17:$B1006&amp;'MC_INDUSTRIAL - CD&amp;Rs'!$C17:$C1006,'MC_INDUSTRIAL - CD&amp;Rs'!D17:D1006),2,0)</f>
        <v>2.1121223052079391E-2</v>
      </c>
      <c r="G10" s="141" cm="1">
        <f t="array" ref="G10">'allocate to industries feed US'!G10*VLOOKUP($B$2&amp;$D10,CHOOSE({1,2},'MC_INDUSTRIAL - CD&amp;Rs'!$B17:$B1006&amp;'MC_INDUSTRIAL - CD&amp;Rs'!$C17:$C1006,'MC_INDUSTRIAL - CD&amp;Rs'!E17:E1006),2,0)/VLOOKUP($C$2&amp;$D10,CHOOSE({1,2},'MC_INDUSTRIAL - CD&amp;Rs'!$B17:$B1006&amp;'MC_INDUSTRIAL - CD&amp;Rs'!$C17:$C1006,'MC_INDUSTRIAL - CD&amp;Rs'!E17:E1006),2,0)</f>
        <v>3.8375379707444495</v>
      </c>
      <c r="H10" s="141" cm="1">
        <f t="array" ref="H10">'allocate to industries feed US'!H10*VLOOKUP($B$2&amp;$D10,CHOOSE({1,2},'MC_INDUSTRIAL - CD&amp;Rs'!$B17:$B1006&amp;'MC_INDUSTRIAL - CD&amp;Rs'!$C17:$C1006,'MC_INDUSTRIAL - CD&amp;Rs'!F17:F1006),2,0)/VLOOKUP($C$2&amp;$D10,CHOOSE({1,2},'MC_INDUSTRIAL - CD&amp;Rs'!$B17:$B1006&amp;'MC_INDUSTRIAL - CD&amp;Rs'!$C17:$C1006,'MC_INDUSTRIAL - CD&amp;Rs'!F17:F1006),2,0)</f>
        <v>3.9232320060673227</v>
      </c>
      <c r="I10" s="141" cm="1">
        <f t="array" ref="I10">'allocate to industries feed US'!I10*VLOOKUP($B$2&amp;$D10,CHOOSE({1,2},'MC_INDUSTRIAL - CD&amp;Rs'!$B17:$B1006&amp;'MC_INDUSTRIAL - CD&amp;Rs'!$C17:$C1006,'MC_INDUSTRIAL - CD&amp;Rs'!G17:G1006),2,0)/VLOOKUP($C$2&amp;$D10,CHOOSE({1,2},'MC_INDUSTRIAL - CD&amp;Rs'!$B17:$B1006&amp;'MC_INDUSTRIAL - CD&amp;Rs'!$C17:$C1006,'MC_INDUSTRIAL - CD&amp;Rs'!G17:G1006),2,0)</f>
        <v>3.693617619967144</v>
      </c>
      <c r="J10" s="141" cm="1">
        <f t="array" ref="J10">'allocate to industries feed US'!J10*VLOOKUP($B$2&amp;$D10,CHOOSE({1,2},'MC_INDUSTRIAL - CD&amp;Rs'!$B17:$B1006&amp;'MC_INDUSTRIAL - CD&amp;Rs'!$C17:$C1006,'MC_INDUSTRIAL - CD&amp;Rs'!H17:H1006),2,0)/VLOOKUP($C$2&amp;$D10,CHOOSE({1,2},'MC_INDUSTRIAL - CD&amp;Rs'!$B17:$B1006&amp;'MC_INDUSTRIAL - CD&amp;Rs'!$C17:$C1006,'MC_INDUSTRIAL - CD&amp;Rs'!H17:H1006),2,0)</f>
        <v>3.6594851583559089</v>
      </c>
      <c r="K10" s="141" cm="1">
        <f t="array" ref="K10">'allocate to industries feed US'!K10*VLOOKUP($B$2&amp;$D10,CHOOSE({1,2},'MC_INDUSTRIAL - CD&amp;Rs'!$B17:$B1006&amp;'MC_INDUSTRIAL - CD&amp;Rs'!$C17:$C1006,'MC_INDUSTRIAL - CD&amp;Rs'!I17:I1006),2,0)/VLOOKUP($C$2&amp;$D10,CHOOSE({1,2},'MC_INDUSTRIAL - CD&amp;Rs'!$B17:$B1006&amp;'MC_INDUSTRIAL - CD&amp;Rs'!$C17:$C1006,'MC_INDUSTRIAL - CD&amp;Rs'!I17:I1006),2,0)</f>
        <v>3.6484079843443271</v>
      </c>
      <c r="L10" s="141" cm="1">
        <f t="array" ref="L10">'allocate to industries feed US'!L10*VLOOKUP($B$2&amp;$D10,CHOOSE({1,2},'MC_INDUSTRIAL - CD&amp;Rs'!$B17:$B1006&amp;'MC_INDUSTRIAL - CD&amp;Rs'!$C17:$C1006,'MC_INDUSTRIAL - CD&amp;Rs'!J17:J1006),2,0)/VLOOKUP($C$2&amp;$D10,CHOOSE({1,2},'MC_INDUSTRIAL - CD&amp;Rs'!$B17:$B1006&amp;'MC_INDUSTRIAL - CD&amp;Rs'!$C17:$C1006,'MC_INDUSTRIAL - CD&amp;Rs'!J17:J1006),2,0)</f>
        <v>3.6387806978440329</v>
      </c>
      <c r="M10" s="141" cm="1">
        <f t="array" ref="M10">'allocate to industries feed US'!M10*VLOOKUP($B$2&amp;$D10,CHOOSE({1,2},'MC_INDUSTRIAL - CD&amp;Rs'!$B17:$B1006&amp;'MC_INDUSTRIAL - CD&amp;Rs'!$C17:$C1006,'MC_INDUSTRIAL - CD&amp;Rs'!K17:K1006),2,0)/VLOOKUP($C$2&amp;$D10,CHOOSE({1,2},'MC_INDUSTRIAL - CD&amp;Rs'!$B17:$B1006&amp;'MC_INDUSTRIAL - CD&amp;Rs'!$C17:$C1006,'MC_INDUSTRIAL - CD&amp;Rs'!K17:K1006),2,0)</f>
        <v>3.70746801017384</v>
      </c>
      <c r="N10" s="141" cm="1">
        <f t="array" ref="N10">'allocate to industries feed US'!N10*VLOOKUP($B$2&amp;$D10,CHOOSE({1,2},'MC_INDUSTRIAL - CD&amp;Rs'!$B17:$B1006&amp;'MC_INDUSTRIAL - CD&amp;Rs'!$C17:$C1006,'MC_INDUSTRIAL - CD&amp;Rs'!L17:L1006),2,0)/VLOOKUP($C$2&amp;$D10,CHOOSE({1,2},'MC_INDUSTRIAL - CD&amp;Rs'!$B17:$B1006&amp;'MC_INDUSTRIAL - CD&amp;Rs'!$C17:$C1006,'MC_INDUSTRIAL - CD&amp;Rs'!L17:L1006),2,0)</f>
        <v>3.7956962912092695</v>
      </c>
      <c r="O10" s="141" cm="1">
        <f t="array" ref="O10">'allocate to industries feed US'!O10*VLOOKUP($B$2&amp;$D10,CHOOSE({1,2},'MC_INDUSTRIAL - CD&amp;Rs'!$B17:$B1006&amp;'MC_INDUSTRIAL - CD&amp;Rs'!$C17:$C1006,'MC_INDUSTRIAL - CD&amp;Rs'!M17:M1006),2,0)/VLOOKUP($C$2&amp;$D10,CHOOSE({1,2},'MC_INDUSTRIAL - CD&amp;Rs'!$B17:$B1006&amp;'MC_INDUSTRIAL - CD&amp;Rs'!$C17:$C1006,'MC_INDUSTRIAL - CD&amp;Rs'!M17:M1006),2,0)</f>
        <v>3.8704778578551462</v>
      </c>
    </row>
    <row r="11" spans="1:26">
      <c r="B11" s="123">
        <v>8</v>
      </c>
      <c r="C11" t="s">
        <v>305</v>
      </c>
      <c r="D11" s="63">
        <v>10</v>
      </c>
      <c r="F11" s="141" cm="1">
        <f t="array" ref="F11">$A$2*'allocate to industries feed US'!F11*VLOOKUP($B$2&amp;$D11,CHOOSE({1,2},'MC_INDUSTRIAL - CD&amp;Rs'!$B18:$B1007&amp;'MC_INDUSTRIAL - CD&amp;Rs'!$C18:$C1007,'MC_INDUSTRIAL - CD&amp;Rs'!D18:D1007),2,0)/VLOOKUP($C$2&amp;$D11,CHOOSE({1,2},'MC_INDUSTRIAL - CD&amp;Rs'!$B18:$B1007&amp;'MC_INDUSTRIAL - CD&amp;Rs'!$C18:$C1007,'MC_INDUSTRIAL - CD&amp;Rs'!D18:D1007),2,0)</f>
        <v>9.4664972513144457E-3</v>
      </c>
      <c r="G11" s="141" cm="1">
        <f t="array" ref="G11">$A$2*'allocate to industries feed US'!G11*VLOOKUP($B$2&amp;$D11,CHOOSE({1,2},'MC_INDUSTRIAL - CD&amp;Rs'!$B18:$B1007&amp;'MC_INDUSTRIAL - CD&amp;Rs'!$C18:$C1007,'MC_INDUSTRIAL - CD&amp;Rs'!E18:E1007),2,0)/VLOOKUP($C$2&amp;$D11,CHOOSE({1,2},'MC_INDUSTRIAL - CD&amp;Rs'!$B18:$B1007&amp;'MC_INDUSTRIAL - CD&amp;Rs'!$C18:$C1007,'MC_INDUSTRIAL - CD&amp;Rs'!E18:E1007),2,0)</f>
        <v>9.5359421978848703E-3</v>
      </c>
      <c r="H11" s="141" cm="1">
        <f t="array" ref="H11">$A$2*'allocate to industries feed US'!H11*VLOOKUP($B$2&amp;$D11,CHOOSE({1,2},'MC_INDUSTRIAL - CD&amp;Rs'!$B18:$B1007&amp;'MC_INDUSTRIAL - CD&amp;Rs'!$C18:$C1007,'MC_INDUSTRIAL - CD&amp;Rs'!F18:F1007),2,0)/VLOOKUP($C$2&amp;$D11,CHOOSE({1,2},'MC_INDUSTRIAL - CD&amp;Rs'!$B18:$B1007&amp;'MC_INDUSTRIAL - CD&amp;Rs'!$C18:$C1007,'MC_INDUSTRIAL - CD&amp;Rs'!F18:F1007),2,0)</f>
        <v>9.141786641300902E-3</v>
      </c>
      <c r="I11" s="141" cm="1">
        <f t="array" ref="I11">$A$2*'allocate to industries feed US'!I11*VLOOKUP($B$2&amp;$D11,CHOOSE({1,2},'MC_INDUSTRIAL - CD&amp;Rs'!$B18:$B1007&amp;'MC_INDUSTRIAL - CD&amp;Rs'!$C18:$C1007,'MC_INDUSTRIAL - CD&amp;Rs'!G18:G1007),2,0)/VLOOKUP($C$2&amp;$D11,CHOOSE({1,2},'MC_INDUSTRIAL - CD&amp;Rs'!$B18:$B1007&amp;'MC_INDUSTRIAL - CD&amp;Rs'!$C18:$C1007,'MC_INDUSTRIAL - CD&amp;Rs'!G18:G1007),2,0)</f>
        <v>9.0943048504069333E-3</v>
      </c>
      <c r="J11" s="141" cm="1">
        <f t="array" ref="J11">$A$2*'allocate to industries feed US'!J11*VLOOKUP($B$2&amp;$D11,CHOOSE({1,2},'MC_INDUSTRIAL - CD&amp;Rs'!$B18:$B1007&amp;'MC_INDUSTRIAL - CD&amp;Rs'!$C18:$C1007,'MC_INDUSTRIAL - CD&amp;Rs'!H18:H1007),2,0)/VLOOKUP($C$2&amp;$D11,CHOOSE({1,2},'MC_INDUSTRIAL - CD&amp;Rs'!$B18:$B1007&amp;'MC_INDUSTRIAL - CD&amp;Rs'!$C18:$C1007,'MC_INDUSTRIAL - CD&amp;Rs'!H18:H1007),2,0)</f>
        <v>8.1474997734351223E-3</v>
      </c>
      <c r="K11" s="141" cm="1">
        <f t="array" ref="K11">$A$2*'allocate to industries feed US'!K11*VLOOKUP($B$2&amp;$D11,CHOOSE({1,2},'MC_INDUSTRIAL - CD&amp;Rs'!$B18:$B1007&amp;'MC_INDUSTRIAL - CD&amp;Rs'!$C18:$C1007,'MC_INDUSTRIAL - CD&amp;Rs'!I18:I1007),2,0)/VLOOKUP($C$2&amp;$D11,CHOOSE({1,2},'MC_INDUSTRIAL - CD&amp;Rs'!$B18:$B1007&amp;'MC_INDUSTRIAL - CD&amp;Rs'!$C18:$C1007,'MC_INDUSTRIAL - CD&amp;Rs'!I18:I1007),2,0)</f>
        <v>7.68835588179067E-3</v>
      </c>
      <c r="L11" s="141" cm="1">
        <f t="array" ref="L11">$A$2*'allocate to industries feed US'!L11*VLOOKUP($B$2&amp;$D11,CHOOSE({1,2},'MC_INDUSTRIAL - CD&amp;Rs'!$B18:$B1007&amp;'MC_INDUSTRIAL - CD&amp;Rs'!$C18:$C1007,'MC_INDUSTRIAL - CD&amp;Rs'!J18:J1007),2,0)/VLOOKUP($C$2&amp;$D11,CHOOSE({1,2},'MC_INDUSTRIAL - CD&amp;Rs'!$B18:$B1007&amp;'MC_INDUSTRIAL - CD&amp;Rs'!$C18:$C1007,'MC_INDUSTRIAL - CD&amp;Rs'!J18:J1007),2,0)</f>
        <v>7.620319319256063E-3</v>
      </c>
      <c r="M11" s="141" cm="1">
        <f t="array" ref="M11">$A$2*'allocate to industries feed US'!M11*VLOOKUP($B$2&amp;$D11,CHOOSE({1,2},'MC_INDUSTRIAL - CD&amp;Rs'!$B18:$B1007&amp;'MC_INDUSTRIAL - CD&amp;Rs'!$C18:$C1007,'MC_INDUSTRIAL - CD&amp;Rs'!K18:K1007),2,0)/VLOOKUP($C$2&amp;$D11,CHOOSE({1,2},'MC_INDUSTRIAL - CD&amp;Rs'!$B18:$B1007&amp;'MC_INDUSTRIAL - CD&amp;Rs'!$C18:$C1007,'MC_INDUSTRIAL - CD&amp;Rs'!K18:K1007),2,0)</f>
        <v>7.6995262326814322E-3</v>
      </c>
      <c r="N11" s="141" cm="1">
        <f t="array" ref="N11">$A$2*'allocate to industries feed US'!N11*VLOOKUP($B$2&amp;$D11,CHOOSE({1,2},'MC_INDUSTRIAL - CD&amp;Rs'!$B18:$B1007&amp;'MC_INDUSTRIAL - CD&amp;Rs'!$C18:$C1007,'MC_INDUSTRIAL - CD&amp;Rs'!L18:L1007),2,0)/VLOOKUP($C$2&amp;$D11,CHOOSE({1,2},'MC_INDUSTRIAL - CD&amp;Rs'!$B18:$B1007&amp;'MC_INDUSTRIAL - CD&amp;Rs'!$C18:$C1007,'MC_INDUSTRIAL - CD&amp;Rs'!L18:L1007),2,0)</f>
        <v>7.7700486212067916E-3</v>
      </c>
      <c r="O11" s="141" cm="1">
        <f t="array" ref="O11">$A$2*'allocate to industries feed US'!O11*VLOOKUP($B$2&amp;$D11,CHOOSE({1,2},'MC_INDUSTRIAL - CD&amp;Rs'!$B18:$B1007&amp;'MC_INDUSTRIAL - CD&amp;Rs'!$C18:$C1007,'MC_INDUSTRIAL - CD&amp;Rs'!M18:M1007),2,0)/VLOOKUP($C$2&amp;$D11,CHOOSE({1,2},'MC_INDUSTRIAL - CD&amp;Rs'!$B18:$B1007&amp;'MC_INDUSTRIAL - CD&amp;Rs'!$C18:$C1007,'MC_INDUSTRIAL - CD&amp;Rs'!M18:M1007),2,0)</f>
        <v>7.8244219884383518E-3</v>
      </c>
    </row>
    <row r="12" spans="1:26">
      <c r="B12" s="123">
        <v>9</v>
      </c>
      <c r="C12" t="s">
        <v>306</v>
      </c>
      <c r="D12" s="63"/>
      <c r="F12" s="141">
        <f>SUM(F13:F18)</f>
        <v>2.3626706977208993</v>
      </c>
      <c r="G12" s="141">
        <f t="shared" ref="G12:O12" si="0">SUM(G13:G18)</f>
        <v>2.4056949631213027</v>
      </c>
      <c r="H12" s="141">
        <f t="shared" si="0"/>
        <v>2.4150257191070699</v>
      </c>
      <c r="I12" s="141">
        <f t="shared" si="0"/>
        <v>2.2287946940117518</v>
      </c>
      <c r="J12" s="141">
        <f t="shared" si="0"/>
        <v>2.2727960576518438</v>
      </c>
      <c r="K12" s="141">
        <f t="shared" si="0"/>
        <v>2.4797903260130179</v>
      </c>
      <c r="L12" s="141">
        <f t="shared" si="0"/>
        <v>2.5927875028033682</v>
      </c>
      <c r="M12" s="141">
        <f t="shared" si="0"/>
        <v>2.6872222687823211</v>
      </c>
      <c r="N12" s="141">
        <f t="shared" si="0"/>
        <v>2.8089358114482295</v>
      </c>
      <c r="O12" s="141">
        <f t="shared" si="0"/>
        <v>2.8614152243955755</v>
      </c>
    </row>
    <row r="13" spans="1:26">
      <c r="B13" s="10" t="s">
        <v>443</v>
      </c>
      <c r="C13" s="10" t="s">
        <v>449</v>
      </c>
      <c r="D13" s="138">
        <v>51</v>
      </c>
      <c r="E13" s="10"/>
      <c r="F13" s="148" cm="1">
        <f t="array" ref="F13">$A$2*'allocate to industries feed US'!F13*VLOOKUP($B$2&amp;$D13,CHOOSE({1,2},'MC_INDUSTRIAL - CD&amp;Rs'!$B20:$B1009&amp;'MC_INDUSTRIAL - CD&amp;Rs'!$C20:$C1009,'MC_INDUSTRIAL - CD&amp;Rs'!D20:D1009),2,0)/VLOOKUP($C$2&amp;$D13,CHOOSE({1,2},'MC_INDUSTRIAL - CD&amp;Rs'!$B20:$B1009&amp;'MC_INDUSTRIAL - CD&amp;Rs'!$C20:$C1009,'MC_INDUSTRIAL - CD&amp;Rs'!D20:D1009),2,0)</f>
        <v>0.58324860726599925</v>
      </c>
      <c r="G13" s="148" cm="1">
        <f t="array" ref="G13">$A$2*'allocate to industries feed US'!G13*VLOOKUP($B$2&amp;$D13,CHOOSE({1,2},'MC_INDUSTRIAL - CD&amp;Rs'!$B20:$B1009&amp;'MC_INDUSTRIAL - CD&amp;Rs'!$C20:$C1009,'MC_INDUSTRIAL - CD&amp;Rs'!E20:E1009),2,0)/VLOOKUP($C$2&amp;$D13,CHOOSE({1,2},'MC_INDUSTRIAL - CD&amp;Rs'!$B20:$B1009&amp;'MC_INDUSTRIAL - CD&amp;Rs'!$C20:$C1009,'MC_INDUSTRIAL - CD&amp;Rs'!E20:E1009),2,0)</f>
        <v>0.60685606043783447</v>
      </c>
      <c r="H13" s="148" cm="1">
        <f t="array" ref="H13">$A$2*'allocate to industries feed US'!H13*VLOOKUP($B$2&amp;$D13,CHOOSE({1,2},'MC_INDUSTRIAL - CD&amp;Rs'!$B20:$B1009&amp;'MC_INDUSTRIAL - CD&amp;Rs'!$C20:$C1009,'MC_INDUSTRIAL - CD&amp;Rs'!F20:F1009),2,0)/VLOOKUP($C$2&amp;$D13,CHOOSE({1,2},'MC_INDUSTRIAL - CD&amp;Rs'!$B20:$B1009&amp;'MC_INDUSTRIAL - CD&amp;Rs'!$C20:$C1009,'MC_INDUSTRIAL - CD&amp;Rs'!F20:F1009),2,0)</f>
        <v>0.63343007857337785</v>
      </c>
      <c r="I13" s="148" cm="1">
        <f t="array" ref="I13">$A$2*'allocate to industries feed US'!I13*VLOOKUP($B$2&amp;$D13,CHOOSE({1,2},'MC_INDUSTRIAL - CD&amp;Rs'!$B20:$B1009&amp;'MC_INDUSTRIAL - CD&amp;Rs'!$C20:$C1009,'MC_INDUSTRIAL - CD&amp;Rs'!G20:G1009),2,0)/VLOOKUP($C$2&amp;$D13,CHOOSE({1,2},'MC_INDUSTRIAL - CD&amp;Rs'!$B20:$B1009&amp;'MC_INDUSTRIAL - CD&amp;Rs'!$C20:$C1009,'MC_INDUSTRIAL - CD&amp;Rs'!G20:G1009),2,0)</f>
        <v>0.64139572750955864</v>
      </c>
      <c r="J13" s="148" cm="1">
        <f t="array" ref="J13">$A$2*'allocate to industries feed US'!J13*VLOOKUP($B$2&amp;$D13,CHOOSE({1,2},'MC_INDUSTRIAL - CD&amp;Rs'!$B20:$B1009&amp;'MC_INDUSTRIAL - CD&amp;Rs'!$C20:$C1009,'MC_INDUSTRIAL - CD&amp;Rs'!H20:H1009),2,0)/VLOOKUP($C$2&amp;$D13,CHOOSE({1,2},'MC_INDUSTRIAL - CD&amp;Rs'!$B20:$B1009&amp;'MC_INDUSTRIAL - CD&amp;Rs'!$C20:$C1009,'MC_INDUSTRIAL - CD&amp;Rs'!H20:H1009),2,0)</f>
        <v>0.67167185428404208</v>
      </c>
      <c r="K13" s="148" cm="1">
        <f t="array" ref="K13">$A$2*'allocate to industries feed US'!K13*VLOOKUP($B$2&amp;$D13,CHOOSE({1,2},'MC_INDUSTRIAL - CD&amp;Rs'!$B20:$B1009&amp;'MC_INDUSTRIAL - CD&amp;Rs'!$C20:$C1009,'MC_INDUSTRIAL - CD&amp;Rs'!I20:I1009),2,0)/VLOOKUP($C$2&amp;$D13,CHOOSE({1,2},'MC_INDUSTRIAL - CD&amp;Rs'!$B20:$B1009&amp;'MC_INDUSTRIAL - CD&amp;Rs'!$C20:$C1009,'MC_INDUSTRIAL - CD&amp;Rs'!I20:I1009),2,0)</f>
        <v>0.72017338328946434</v>
      </c>
      <c r="L13" s="148" cm="1">
        <f t="array" ref="L13">$A$2*'allocate to industries feed US'!L13*VLOOKUP($B$2&amp;$D13,CHOOSE({1,2},'MC_INDUSTRIAL - CD&amp;Rs'!$B20:$B1009&amp;'MC_INDUSTRIAL - CD&amp;Rs'!$C20:$C1009,'MC_INDUSTRIAL - CD&amp;Rs'!J20:J1009),2,0)/VLOOKUP($C$2&amp;$D13,CHOOSE({1,2},'MC_INDUSTRIAL - CD&amp;Rs'!$B20:$B1009&amp;'MC_INDUSTRIAL - CD&amp;Rs'!$C20:$C1009,'MC_INDUSTRIAL - CD&amp;Rs'!J20:J1009),2,0)</f>
        <v>0.68153805007346235</v>
      </c>
      <c r="M13" s="148" cm="1">
        <f t="array" ref="M13">$A$2*'allocate to industries feed US'!M13*VLOOKUP($B$2&amp;$D13,CHOOSE({1,2},'MC_INDUSTRIAL - CD&amp;Rs'!$B20:$B1009&amp;'MC_INDUSTRIAL - CD&amp;Rs'!$C20:$C1009,'MC_INDUSTRIAL - CD&amp;Rs'!K20:K1009),2,0)/VLOOKUP($C$2&amp;$D13,CHOOSE({1,2},'MC_INDUSTRIAL - CD&amp;Rs'!$B20:$B1009&amp;'MC_INDUSTRIAL - CD&amp;Rs'!$C20:$C1009,'MC_INDUSTRIAL - CD&amp;Rs'!K20:K1009),2,0)</f>
        <v>0.66984735968742171</v>
      </c>
      <c r="N13" s="148" cm="1">
        <f t="array" ref="N13">$A$2*'allocate to industries feed US'!N13*VLOOKUP($B$2&amp;$D13,CHOOSE({1,2},'MC_INDUSTRIAL - CD&amp;Rs'!$B20:$B1009&amp;'MC_INDUSTRIAL - CD&amp;Rs'!$C20:$C1009,'MC_INDUSTRIAL - CD&amp;Rs'!L20:L1009),2,0)/VLOOKUP($C$2&amp;$D13,CHOOSE({1,2},'MC_INDUSTRIAL - CD&amp;Rs'!$B20:$B1009&amp;'MC_INDUSTRIAL - CD&amp;Rs'!$C20:$C1009,'MC_INDUSTRIAL - CD&amp;Rs'!L20:L1009),2,0)</f>
        <v>0.68665305976227053</v>
      </c>
      <c r="O13" s="148" cm="1">
        <f t="array" ref="O13">$A$2*'allocate to industries feed US'!O13*VLOOKUP($B$2&amp;$D13,CHOOSE({1,2},'MC_INDUSTRIAL - CD&amp;Rs'!$B20:$B1009&amp;'MC_INDUSTRIAL - CD&amp;Rs'!$C20:$C1009,'MC_INDUSTRIAL - CD&amp;Rs'!M20:M1009),2,0)/VLOOKUP($C$2&amp;$D13,CHOOSE({1,2},'MC_INDUSTRIAL - CD&amp;Rs'!$B20:$B1009&amp;'MC_INDUSTRIAL - CD&amp;Rs'!$C20:$C1009,'MC_INDUSTRIAL - CD&amp;Rs'!M20:M1009),2,0)</f>
        <v>0.67690512555232574</v>
      </c>
    </row>
    <row r="14" spans="1:26">
      <c r="B14" s="10" t="s">
        <v>444</v>
      </c>
      <c r="C14" s="10" t="s">
        <v>454</v>
      </c>
      <c r="D14" s="138">
        <v>52</v>
      </c>
      <c r="E14" s="10"/>
      <c r="F14" s="148" cm="1">
        <f t="array" ref="F14">$A$2*'allocate to industries feed US'!F14*VLOOKUP($B$2&amp;$D14,CHOOSE({1,2},'MC_INDUSTRIAL - CD&amp;Rs'!$B21:$B1010&amp;'MC_INDUSTRIAL - CD&amp;Rs'!$C21:$C1010,'MC_INDUSTRIAL - CD&amp;Rs'!D21:D1010),2,0)/VLOOKUP($C$2&amp;$D14,CHOOSE({1,2},'MC_INDUSTRIAL - CD&amp;Rs'!$B21:$B1010&amp;'MC_INDUSTRIAL - CD&amp;Rs'!$C21:$C1010,'MC_INDUSTRIAL - CD&amp;Rs'!D21:D1010),2,0)</f>
        <v>0</v>
      </c>
      <c r="G14" s="148" cm="1">
        <f t="array" ref="G14">$A$2*'allocate to industries feed US'!G14*VLOOKUP($B$2&amp;$D14,CHOOSE({1,2},'MC_INDUSTRIAL - CD&amp;Rs'!$B21:$B1010&amp;'MC_INDUSTRIAL - CD&amp;Rs'!$C21:$C1010,'MC_INDUSTRIAL - CD&amp;Rs'!E21:E1010),2,0)/VLOOKUP($C$2&amp;$D14,CHOOSE({1,2},'MC_INDUSTRIAL - CD&amp;Rs'!$B21:$B1010&amp;'MC_INDUSTRIAL - CD&amp;Rs'!$C21:$C1010,'MC_INDUSTRIAL - CD&amp;Rs'!E21:E1010),2,0)</f>
        <v>0</v>
      </c>
      <c r="H14" s="148" cm="1">
        <f t="array" ref="H14">$A$2*'allocate to industries feed US'!H14*VLOOKUP($B$2&amp;$D14,CHOOSE({1,2},'MC_INDUSTRIAL - CD&amp;Rs'!$B21:$B1010&amp;'MC_INDUSTRIAL - CD&amp;Rs'!$C21:$C1010,'MC_INDUSTRIAL - CD&amp;Rs'!F21:F1010),2,0)/VLOOKUP($C$2&amp;$D14,CHOOSE({1,2},'MC_INDUSTRIAL - CD&amp;Rs'!$B21:$B1010&amp;'MC_INDUSTRIAL - CD&amp;Rs'!$C21:$C1010,'MC_INDUSTRIAL - CD&amp;Rs'!F21:F1010),2,0)</f>
        <v>0</v>
      </c>
      <c r="I14" s="148" cm="1">
        <f t="array" ref="I14">$A$2*'allocate to industries feed US'!I14*VLOOKUP($B$2&amp;$D14,CHOOSE({1,2},'MC_INDUSTRIAL - CD&amp;Rs'!$B21:$B1010&amp;'MC_INDUSTRIAL - CD&amp;Rs'!$C21:$C1010,'MC_INDUSTRIAL - CD&amp;Rs'!G21:G1010),2,0)/VLOOKUP($C$2&amp;$D14,CHOOSE({1,2},'MC_INDUSTRIAL - CD&amp;Rs'!$B21:$B1010&amp;'MC_INDUSTRIAL - CD&amp;Rs'!$C21:$C1010,'MC_INDUSTRIAL - CD&amp;Rs'!G21:G1010),2,0)</f>
        <v>0</v>
      </c>
      <c r="J14" s="148" cm="1">
        <f t="array" ref="J14">$A$2*'allocate to industries feed US'!J14*VLOOKUP($B$2&amp;$D14,CHOOSE({1,2},'MC_INDUSTRIAL - CD&amp;Rs'!$B21:$B1010&amp;'MC_INDUSTRIAL - CD&amp;Rs'!$C21:$C1010,'MC_INDUSTRIAL - CD&amp;Rs'!H21:H1010),2,0)/VLOOKUP($C$2&amp;$D14,CHOOSE({1,2},'MC_INDUSTRIAL - CD&amp;Rs'!$B21:$B1010&amp;'MC_INDUSTRIAL - CD&amp;Rs'!$C21:$C1010,'MC_INDUSTRIAL - CD&amp;Rs'!H21:H1010),2,0)</f>
        <v>0</v>
      </c>
      <c r="K14" s="148" cm="1">
        <f t="array" ref="K14">$A$2*'allocate to industries feed US'!K14*VLOOKUP($B$2&amp;$D14,CHOOSE({1,2},'MC_INDUSTRIAL - CD&amp;Rs'!$B21:$B1010&amp;'MC_INDUSTRIAL - CD&amp;Rs'!$C21:$C1010,'MC_INDUSTRIAL - CD&amp;Rs'!I21:I1010),2,0)/VLOOKUP($C$2&amp;$D14,CHOOSE({1,2},'MC_INDUSTRIAL - CD&amp;Rs'!$B21:$B1010&amp;'MC_INDUSTRIAL - CD&amp;Rs'!$C21:$C1010,'MC_INDUSTRIAL - CD&amp;Rs'!I21:I1010),2,0)</f>
        <v>0</v>
      </c>
      <c r="L14" s="148" cm="1">
        <f t="array" ref="L14">$A$2*'allocate to industries feed US'!L14*VLOOKUP($B$2&amp;$D14,CHOOSE({1,2},'MC_INDUSTRIAL - CD&amp;Rs'!$B21:$B1010&amp;'MC_INDUSTRIAL - CD&amp;Rs'!$C21:$C1010,'MC_INDUSTRIAL - CD&amp;Rs'!J21:J1010),2,0)/VLOOKUP($C$2&amp;$D14,CHOOSE({1,2},'MC_INDUSTRIAL - CD&amp;Rs'!$B21:$B1010&amp;'MC_INDUSTRIAL - CD&amp;Rs'!$C21:$C1010,'MC_INDUSTRIAL - CD&amp;Rs'!J21:J1010),2,0)</f>
        <v>0</v>
      </c>
      <c r="M14" s="148" cm="1">
        <f t="array" ref="M14">$A$2*'allocate to industries feed US'!M14*VLOOKUP($B$2&amp;$D14,CHOOSE({1,2},'MC_INDUSTRIAL - CD&amp;Rs'!$B21:$B1010&amp;'MC_INDUSTRIAL - CD&amp;Rs'!$C21:$C1010,'MC_INDUSTRIAL - CD&amp;Rs'!K21:K1010),2,0)/VLOOKUP($C$2&amp;$D14,CHOOSE({1,2},'MC_INDUSTRIAL - CD&amp;Rs'!$B21:$B1010&amp;'MC_INDUSTRIAL - CD&amp;Rs'!$C21:$C1010,'MC_INDUSTRIAL - CD&amp;Rs'!K21:K1010),2,0)</f>
        <v>0</v>
      </c>
      <c r="N14" s="148" cm="1">
        <f t="array" ref="N14">$A$2*'allocate to industries feed US'!N14*VLOOKUP($B$2&amp;$D14,CHOOSE({1,2},'MC_INDUSTRIAL - CD&amp;Rs'!$B21:$B1010&amp;'MC_INDUSTRIAL - CD&amp;Rs'!$C21:$C1010,'MC_INDUSTRIAL - CD&amp;Rs'!L21:L1010),2,0)/VLOOKUP($C$2&amp;$D14,CHOOSE({1,2},'MC_INDUSTRIAL - CD&amp;Rs'!$B21:$B1010&amp;'MC_INDUSTRIAL - CD&amp;Rs'!$C21:$C1010,'MC_INDUSTRIAL - CD&amp;Rs'!L21:L1010),2,0)</f>
        <v>0</v>
      </c>
      <c r="O14" s="148" cm="1">
        <f t="array" ref="O14">$A$2*'allocate to industries feed US'!O14*VLOOKUP($B$2&amp;$D14,CHOOSE({1,2},'MC_INDUSTRIAL - CD&amp;Rs'!$B21:$B1010&amp;'MC_INDUSTRIAL - CD&amp;Rs'!$C21:$C1010,'MC_INDUSTRIAL - CD&amp;Rs'!M21:M1010),2,0)/VLOOKUP($C$2&amp;$D14,CHOOSE({1,2},'MC_INDUSTRIAL - CD&amp;Rs'!$B21:$B1010&amp;'MC_INDUSTRIAL - CD&amp;Rs'!$C21:$C1010,'MC_INDUSTRIAL - CD&amp;Rs'!M21:M1010),2,0)</f>
        <v>0</v>
      </c>
    </row>
    <row r="15" spans="1:26">
      <c r="B15" s="10" t="s">
        <v>445</v>
      </c>
      <c r="C15" s="10" t="s">
        <v>450</v>
      </c>
      <c r="D15" s="138">
        <v>49</v>
      </c>
      <c r="E15" s="10"/>
      <c r="F15" s="148" cm="1">
        <f t="array" ref="F15">$A$2*'allocate to industries feed US'!F15*VLOOKUP($B$2&amp;$D15,CHOOSE({1,2},'MC_INDUSTRIAL - CD&amp;Rs'!$B22:$B1011&amp;'MC_INDUSTRIAL - CD&amp;Rs'!$C22:$C1011,'MC_INDUSTRIAL - CD&amp;Rs'!D22:D1011),2,0)/VLOOKUP($C$2&amp;$D15,CHOOSE({1,2},'MC_INDUSTRIAL - CD&amp;Rs'!$B22:$B1011&amp;'MC_INDUSTRIAL - CD&amp;Rs'!$C22:$C1011,'MC_INDUSTRIAL - CD&amp;Rs'!D22:D1011),2,0)</f>
        <v>1.556815798924284E-2</v>
      </c>
      <c r="G15" s="148" cm="1">
        <f t="array" ref="G15">$A$2*'allocate to industries feed US'!G15*VLOOKUP($B$2&amp;$D15,CHOOSE({1,2},'MC_INDUSTRIAL - CD&amp;Rs'!$B22:$B1011&amp;'MC_INDUSTRIAL - CD&amp;Rs'!$C22:$C1011,'MC_INDUSTRIAL - CD&amp;Rs'!E22:E1011),2,0)/VLOOKUP($C$2&amp;$D15,CHOOSE({1,2},'MC_INDUSTRIAL - CD&amp;Rs'!$B22:$B1011&amp;'MC_INDUSTRIAL - CD&amp;Rs'!$C22:$C1011,'MC_INDUSTRIAL - CD&amp;Rs'!E22:E1011),2,0)</f>
        <v>1.9295819733013194E-2</v>
      </c>
      <c r="H15" s="148" cm="1">
        <f t="array" ref="H15">$A$2*'allocate to industries feed US'!H15*VLOOKUP($B$2&amp;$D15,CHOOSE({1,2},'MC_INDUSTRIAL - CD&amp;Rs'!$B22:$B1011&amp;'MC_INDUSTRIAL - CD&amp;Rs'!$C22:$C1011,'MC_INDUSTRIAL - CD&amp;Rs'!F22:F1011),2,0)/VLOOKUP($C$2&amp;$D15,CHOOSE({1,2},'MC_INDUSTRIAL - CD&amp;Rs'!$B22:$B1011&amp;'MC_INDUSTRIAL - CD&amp;Rs'!$C22:$C1011,'MC_INDUSTRIAL - CD&amp;Rs'!F22:F1011),2,0)</f>
        <v>1.6973874278961409E-2</v>
      </c>
      <c r="I15" s="148" cm="1">
        <f t="array" ref="I15">$A$2*'allocate to industries feed US'!I15*VLOOKUP($B$2&amp;$D15,CHOOSE({1,2},'MC_INDUSTRIAL - CD&amp;Rs'!$B22:$B1011&amp;'MC_INDUSTRIAL - CD&amp;Rs'!$C22:$C1011,'MC_INDUSTRIAL - CD&amp;Rs'!G22:G1011),2,0)/VLOOKUP($C$2&amp;$D15,CHOOSE({1,2},'MC_INDUSTRIAL - CD&amp;Rs'!$B22:$B1011&amp;'MC_INDUSTRIAL - CD&amp;Rs'!$C22:$C1011,'MC_INDUSTRIAL - CD&amp;Rs'!G22:G1011),2,0)</f>
        <v>9.3104932805340972E-3</v>
      </c>
      <c r="J15" s="148" cm="1">
        <f t="array" ref="J15">$A$2*'allocate to industries feed US'!J15*VLOOKUP($B$2&amp;$D15,CHOOSE({1,2},'MC_INDUSTRIAL - CD&amp;Rs'!$B22:$B1011&amp;'MC_INDUSTRIAL - CD&amp;Rs'!$C22:$C1011,'MC_INDUSTRIAL - CD&amp;Rs'!H22:H1011),2,0)/VLOOKUP($C$2&amp;$D15,CHOOSE({1,2},'MC_INDUSTRIAL - CD&amp;Rs'!$B22:$B1011&amp;'MC_INDUSTRIAL - CD&amp;Rs'!$C22:$C1011,'MC_INDUSTRIAL - CD&amp;Rs'!H22:H1011),2,0)</f>
        <v>1.1954530005235867E-2</v>
      </c>
      <c r="K15" s="148" cm="1">
        <f t="array" ref="K15">$A$2*'allocate to industries feed US'!K15*VLOOKUP($B$2&amp;$D15,CHOOSE({1,2},'MC_INDUSTRIAL - CD&amp;Rs'!$B22:$B1011&amp;'MC_INDUSTRIAL - CD&amp;Rs'!$C22:$C1011,'MC_INDUSTRIAL - CD&amp;Rs'!I22:I1011),2,0)/VLOOKUP($C$2&amp;$D15,CHOOSE({1,2},'MC_INDUSTRIAL - CD&amp;Rs'!$B22:$B1011&amp;'MC_INDUSTRIAL - CD&amp;Rs'!$C22:$C1011,'MC_INDUSTRIAL - CD&amp;Rs'!I22:I1011),2,0)</f>
        <v>1.5810988574425703E-2</v>
      </c>
      <c r="L15" s="148" cm="1">
        <f t="array" ref="L15">$A$2*'allocate to industries feed US'!L15*VLOOKUP($B$2&amp;$D15,CHOOSE({1,2},'MC_INDUSTRIAL - CD&amp;Rs'!$B22:$B1011&amp;'MC_INDUSTRIAL - CD&amp;Rs'!$C22:$C1011,'MC_INDUSTRIAL - CD&amp;Rs'!J22:J1011),2,0)/VLOOKUP($C$2&amp;$D15,CHOOSE({1,2},'MC_INDUSTRIAL - CD&amp;Rs'!$B22:$B1011&amp;'MC_INDUSTRIAL - CD&amp;Rs'!$C22:$C1011,'MC_INDUSTRIAL - CD&amp;Rs'!J22:J1011),2,0)</f>
        <v>1.2327246049939388E-2</v>
      </c>
      <c r="M15" s="148" cm="1">
        <f t="array" ref="M15">$A$2*'allocate to industries feed US'!M15*VLOOKUP($B$2&amp;$D15,CHOOSE({1,2},'MC_INDUSTRIAL - CD&amp;Rs'!$B22:$B1011&amp;'MC_INDUSTRIAL - CD&amp;Rs'!$C22:$C1011,'MC_INDUSTRIAL - CD&amp;Rs'!K22:K1011),2,0)/VLOOKUP($C$2&amp;$D15,CHOOSE({1,2},'MC_INDUSTRIAL - CD&amp;Rs'!$B22:$B1011&amp;'MC_INDUSTRIAL - CD&amp;Rs'!$C22:$C1011,'MC_INDUSTRIAL - CD&amp;Rs'!K22:K1011),2,0)</f>
        <v>1.3044495833804308E-2</v>
      </c>
      <c r="N15" s="148" cm="1">
        <f t="array" ref="N15">$A$2*'allocate to industries feed US'!N15*VLOOKUP($B$2&amp;$D15,CHOOSE({1,2},'MC_INDUSTRIAL - CD&amp;Rs'!$B22:$B1011&amp;'MC_INDUSTRIAL - CD&amp;Rs'!$C22:$C1011,'MC_INDUSTRIAL - CD&amp;Rs'!L22:L1011),2,0)/VLOOKUP($C$2&amp;$D15,CHOOSE({1,2},'MC_INDUSTRIAL - CD&amp;Rs'!$B22:$B1011&amp;'MC_INDUSTRIAL - CD&amp;Rs'!$C22:$C1011,'MC_INDUSTRIAL - CD&amp;Rs'!L22:L1011),2,0)</f>
        <v>1.3938342425769364E-2</v>
      </c>
      <c r="O15" s="148" cm="1">
        <f t="array" ref="O15">$A$2*'allocate to industries feed US'!O15*VLOOKUP($B$2&amp;$D15,CHOOSE({1,2},'MC_INDUSTRIAL - CD&amp;Rs'!$B22:$B1011&amp;'MC_INDUSTRIAL - CD&amp;Rs'!$C22:$C1011,'MC_INDUSTRIAL - CD&amp;Rs'!M22:M1011),2,0)/VLOOKUP($C$2&amp;$D15,CHOOSE({1,2},'MC_INDUSTRIAL - CD&amp;Rs'!$B22:$B1011&amp;'MC_INDUSTRIAL - CD&amp;Rs'!$C22:$C1011,'MC_INDUSTRIAL - CD&amp;Rs'!M22:M1011),2,0)</f>
        <v>1.3158852311040912E-2</v>
      </c>
    </row>
    <row r="16" spans="1:26">
      <c r="B16" s="10" t="s">
        <v>446</v>
      </c>
      <c r="C16" s="10" t="s">
        <v>451</v>
      </c>
      <c r="D16" s="138">
        <v>50</v>
      </c>
      <c r="E16" s="10"/>
      <c r="F16" s="148" cm="1">
        <f t="array" ref="F16">$A$2*'allocate to industries feed US'!F16*VLOOKUP($B$2&amp;$D16,CHOOSE({1,2},'MC_INDUSTRIAL - CD&amp;Rs'!$B23:$B1012&amp;'MC_INDUSTRIAL - CD&amp;Rs'!$C23:$C1012,'MC_INDUSTRIAL - CD&amp;Rs'!D23:D1012),2,0)/VLOOKUP($C$2&amp;$D16,CHOOSE({1,2},'MC_INDUSTRIAL - CD&amp;Rs'!$B23:$B1012&amp;'MC_INDUSTRIAL - CD&amp;Rs'!$C23:$C1012,'MC_INDUSTRIAL - CD&amp;Rs'!D23:D1012),2,0)</f>
        <v>0.26855071284785531</v>
      </c>
      <c r="G16" s="148" cm="1">
        <f t="array" ref="G16">$A$2*'allocate to industries feed US'!G16*VLOOKUP($B$2&amp;$D16,CHOOSE({1,2},'MC_INDUSTRIAL - CD&amp;Rs'!$B23:$B1012&amp;'MC_INDUSTRIAL - CD&amp;Rs'!$C23:$C1012,'MC_INDUSTRIAL - CD&amp;Rs'!E23:E1012),2,0)/VLOOKUP($C$2&amp;$D16,CHOOSE({1,2},'MC_INDUSTRIAL - CD&amp;Rs'!$B23:$B1012&amp;'MC_INDUSTRIAL - CD&amp;Rs'!$C23:$C1012,'MC_INDUSTRIAL - CD&amp;Rs'!E23:E1012),2,0)</f>
        <v>0.24697541089378666</v>
      </c>
      <c r="H16" s="148" cm="1">
        <f t="array" ref="H16">$A$2*'allocate to industries feed US'!H16*VLOOKUP($B$2&amp;$D16,CHOOSE({1,2},'MC_INDUSTRIAL - CD&amp;Rs'!$B23:$B1012&amp;'MC_INDUSTRIAL - CD&amp;Rs'!$C23:$C1012,'MC_INDUSTRIAL - CD&amp;Rs'!F23:F1012),2,0)/VLOOKUP($C$2&amp;$D16,CHOOSE({1,2},'MC_INDUSTRIAL - CD&amp;Rs'!$B23:$B1012&amp;'MC_INDUSTRIAL - CD&amp;Rs'!$C23:$C1012,'MC_INDUSTRIAL - CD&amp;Rs'!F23:F1012),2,0)</f>
        <v>0.22501370862974618</v>
      </c>
      <c r="I16" s="148" cm="1">
        <f t="array" ref="I16">$A$2*'allocate to industries feed US'!I16*VLOOKUP($B$2&amp;$D16,CHOOSE({1,2},'MC_INDUSTRIAL - CD&amp;Rs'!$B23:$B1012&amp;'MC_INDUSTRIAL - CD&amp;Rs'!$C23:$C1012,'MC_INDUSTRIAL - CD&amp;Rs'!G23:G1012),2,0)/VLOOKUP($C$2&amp;$D16,CHOOSE({1,2},'MC_INDUSTRIAL - CD&amp;Rs'!$B23:$B1012&amp;'MC_INDUSTRIAL - CD&amp;Rs'!$C23:$C1012,'MC_INDUSTRIAL - CD&amp;Rs'!G23:G1012),2,0)</f>
        <v>0.19428689501374516</v>
      </c>
      <c r="J16" s="148" cm="1">
        <f t="array" ref="J16">$A$2*'allocate to industries feed US'!J16*VLOOKUP($B$2&amp;$D16,CHOOSE({1,2},'MC_INDUSTRIAL - CD&amp;Rs'!$B23:$B1012&amp;'MC_INDUSTRIAL - CD&amp;Rs'!$C23:$C1012,'MC_INDUSTRIAL - CD&amp;Rs'!H23:H1012),2,0)/VLOOKUP($C$2&amp;$D16,CHOOSE({1,2},'MC_INDUSTRIAL - CD&amp;Rs'!$B23:$B1012&amp;'MC_INDUSTRIAL - CD&amp;Rs'!$C23:$C1012,'MC_INDUSTRIAL - CD&amp;Rs'!H23:H1012),2,0)</f>
        <v>0.23425877492176059</v>
      </c>
      <c r="K16" s="148" cm="1">
        <f t="array" ref="K16">$A$2*'allocate to industries feed US'!K16*VLOOKUP($B$2&amp;$D16,CHOOSE({1,2},'MC_INDUSTRIAL - CD&amp;Rs'!$B23:$B1012&amp;'MC_INDUSTRIAL - CD&amp;Rs'!$C23:$C1012,'MC_INDUSTRIAL - CD&amp;Rs'!I23:I1012),2,0)/VLOOKUP($C$2&amp;$D16,CHOOSE({1,2},'MC_INDUSTRIAL - CD&amp;Rs'!$B23:$B1012&amp;'MC_INDUSTRIAL - CD&amp;Rs'!$C23:$C1012,'MC_INDUSTRIAL - CD&amp;Rs'!I23:I1012),2,0)</f>
        <v>0.21982320599294031</v>
      </c>
      <c r="L16" s="148" cm="1">
        <f t="array" ref="L16">$A$2*'allocate to industries feed US'!L16*VLOOKUP($B$2&amp;$D16,CHOOSE({1,2},'MC_INDUSTRIAL - CD&amp;Rs'!$B23:$B1012&amp;'MC_INDUSTRIAL - CD&amp;Rs'!$C23:$C1012,'MC_INDUSTRIAL - CD&amp;Rs'!J23:J1012),2,0)/VLOOKUP($C$2&amp;$D16,CHOOSE({1,2},'MC_INDUSTRIAL - CD&amp;Rs'!$B23:$B1012&amp;'MC_INDUSTRIAL - CD&amp;Rs'!$C23:$C1012,'MC_INDUSTRIAL - CD&amp;Rs'!J23:J1012),2,0)</f>
        <v>0.2181194687827531</v>
      </c>
      <c r="M16" s="148" cm="1">
        <f t="array" ref="M16">$A$2*'allocate to industries feed US'!M16*VLOOKUP($B$2&amp;$D16,CHOOSE({1,2},'MC_INDUSTRIAL - CD&amp;Rs'!$B23:$B1012&amp;'MC_INDUSTRIAL - CD&amp;Rs'!$C23:$C1012,'MC_INDUSTRIAL - CD&amp;Rs'!K23:K1012),2,0)/VLOOKUP($C$2&amp;$D16,CHOOSE({1,2},'MC_INDUSTRIAL - CD&amp;Rs'!$B23:$B1012&amp;'MC_INDUSTRIAL - CD&amp;Rs'!$C23:$C1012,'MC_INDUSTRIAL - CD&amp;Rs'!K23:K1012),2,0)</f>
        <v>0.22007143433344553</v>
      </c>
      <c r="N16" s="148" cm="1">
        <f t="array" ref="N16">$A$2*'allocate to industries feed US'!N16*VLOOKUP($B$2&amp;$D16,CHOOSE({1,2},'MC_INDUSTRIAL - CD&amp;Rs'!$B23:$B1012&amp;'MC_INDUSTRIAL - CD&amp;Rs'!$C23:$C1012,'MC_INDUSTRIAL - CD&amp;Rs'!L23:L1012),2,0)/VLOOKUP($C$2&amp;$D16,CHOOSE({1,2},'MC_INDUSTRIAL - CD&amp;Rs'!$B23:$B1012&amp;'MC_INDUSTRIAL - CD&amp;Rs'!$C23:$C1012,'MC_INDUSTRIAL - CD&amp;Rs'!L23:L1012),2,0)</f>
        <v>0.21167663377033535</v>
      </c>
      <c r="O16" s="148" cm="1">
        <f t="array" ref="O16">$A$2*'allocate to industries feed US'!O16*VLOOKUP($B$2&amp;$D16,CHOOSE({1,2},'MC_INDUSTRIAL - CD&amp;Rs'!$B23:$B1012&amp;'MC_INDUSTRIAL - CD&amp;Rs'!$C23:$C1012,'MC_INDUSTRIAL - CD&amp;Rs'!M23:M1012),2,0)/VLOOKUP($C$2&amp;$D16,CHOOSE({1,2},'MC_INDUSTRIAL - CD&amp;Rs'!$B23:$B1012&amp;'MC_INDUSTRIAL - CD&amp;Rs'!$C23:$C1012,'MC_INDUSTRIAL - CD&amp;Rs'!M23:M1012),2,0)</f>
        <v>0.21138204503660399</v>
      </c>
    </row>
    <row r="17" spans="2:15">
      <c r="B17" s="10" t="s">
        <v>447</v>
      </c>
      <c r="C17" s="10" t="s">
        <v>453</v>
      </c>
      <c r="D17" s="138">
        <v>18</v>
      </c>
      <c r="E17" s="10"/>
      <c r="F17" s="148" cm="1">
        <f t="array" ref="F17">$A$2*'allocate to industries feed US'!F17*VLOOKUP($B$2&amp;$D17,CHOOSE({1,2},'MC_INDUSTRIAL - CD&amp;Rs'!$B24:$B1013&amp;'MC_INDUSTRIAL - CD&amp;Rs'!$C24:$C1013,'MC_INDUSTRIAL - CD&amp;Rs'!D24:D1013),2,0)/VLOOKUP($C$2&amp;$D17,CHOOSE({1,2},'MC_INDUSTRIAL - CD&amp;Rs'!$B24:$B1013&amp;'MC_INDUSTRIAL - CD&amp;Rs'!$C24:$C1013,'MC_INDUSTRIAL - CD&amp;Rs'!D24:D1013),2,0)</f>
        <v>9.2708109467156435E-2</v>
      </c>
      <c r="G17" s="148" cm="1">
        <f t="array" ref="G17">$A$2*'allocate to industries feed US'!G17*VLOOKUP($B$2&amp;$D17,CHOOSE({1,2},'MC_INDUSTRIAL - CD&amp;Rs'!$B24:$B1013&amp;'MC_INDUSTRIAL - CD&amp;Rs'!$C24:$C1013,'MC_INDUSTRIAL - CD&amp;Rs'!E24:E1013),2,0)/VLOOKUP($C$2&amp;$D17,CHOOSE({1,2},'MC_INDUSTRIAL - CD&amp;Rs'!$B24:$B1013&amp;'MC_INDUSTRIAL - CD&amp;Rs'!$C24:$C1013,'MC_INDUSTRIAL - CD&amp;Rs'!E24:E1013),2,0)</f>
        <v>8.7201583354308027E-2</v>
      </c>
      <c r="H17" s="148" cm="1">
        <f t="array" ref="H17">$A$2*'allocate to industries feed US'!H17*VLOOKUP($B$2&amp;$D17,CHOOSE({1,2},'MC_INDUSTRIAL - CD&amp;Rs'!$B24:$B1013&amp;'MC_INDUSTRIAL - CD&amp;Rs'!$C24:$C1013,'MC_INDUSTRIAL - CD&amp;Rs'!F24:F1013),2,0)/VLOOKUP($C$2&amp;$D17,CHOOSE({1,2},'MC_INDUSTRIAL - CD&amp;Rs'!$B24:$B1013&amp;'MC_INDUSTRIAL - CD&amp;Rs'!$C24:$C1013,'MC_INDUSTRIAL - CD&amp;Rs'!F24:F1013),2,0)</f>
        <v>8.0549923347012775E-2</v>
      </c>
      <c r="I17" s="148" cm="1">
        <f t="array" ref="I17">$A$2*'allocate to industries feed US'!I17*VLOOKUP($B$2&amp;$D17,CHOOSE({1,2},'MC_INDUSTRIAL - CD&amp;Rs'!$B24:$B1013&amp;'MC_INDUSTRIAL - CD&amp;Rs'!$C24:$C1013,'MC_INDUSTRIAL - CD&amp;Rs'!G24:G1013),2,0)/VLOOKUP($C$2&amp;$D17,CHOOSE({1,2},'MC_INDUSTRIAL - CD&amp;Rs'!$B24:$B1013&amp;'MC_INDUSTRIAL - CD&amp;Rs'!$C24:$C1013,'MC_INDUSTRIAL - CD&amp;Rs'!G24:G1013),2,0)</f>
        <v>6.3960902633607694E-2</v>
      </c>
      <c r="J17" s="148" cm="1">
        <f t="array" ref="J17">$A$2*'allocate to industries feed US'!J17*VLOOKUP($B$2&amp;$D17,CHOOSE({1,2},'MC_INDUSTRIAL - CD&amp;Rs'!$B24:$B1013&amp;'MC_INDUSTRIAL - CD&amp;Rs'!$C24:$C1013,'MC_INDUSTRIAL - CD&amp;Rs'!H24:H1013),2,0)/VLOOKUP($C$2&amp;$D17,CHOOSE({1,2},'MC_INDUSTRIAL - CD&amp;Rs'!$B24:$B1013&amp;'MC_INDUSTRIAL - CD&amp;Rs'!$C24:$C1013,'MC_INDUSTRIAL - CD&amp;Rs'!H24:H1013),2,0)</f>
        <v>6.1845122011795158E-2</v>
      </c>
      <c r="K17" s="148" cm="1">
        <f t="array" ref="K17">$A$2*'allocate to industries feed US'!K17*VLOOKUP($B$2&amp;$D17,CHOOSE({1,2},'MC_INDUSTRIAL - CD&amp;Rs'!$B24:$B1013&amp;'MC_INDUSTRIAL - CD&amp;Rs'!$C24:$C1013,'MC_INDUSTRIAL - CD&amp;Rs'!I24:I1013),2,0)/VLOOKUP($C$2&amp;$D17,CHOOSE({1,2},'MC_INDUSTRIAL - CD&amp;Rs'!$B24:$B1013&amp;'MC_INDUSTRIAL - CD&amp;Rs'!$C24:$C1013,'MC_INDUSTRIAL - CD&amp;Rs'!I24:I1013),2,0)</f>
        <v>7.8988538868426647E-2</v>
      </c>
      <c r="L17" s="148" cm="1">
        <f t="array" ref="L17">$A$2*'allocate to industries feed US'!L17*VLOOKUP($B$2&amp;$D17,CHOOSE({1,2},'MC_INDUSTRIAL - CD&amp;Rs'!$B24:$B1013&amp;'MC_INDUSTRIAL - CD&amp;Rs'!$C24:$C1013,'MC_INDUSTRIAL - CD&amp;Rs'!J24:J1013),2,0)/VLOOKUP($C$2&amp;$D17,CHOOSE({1,2},'MC_INDUSTRIAL - CD&amp;Rs'!$B24:$B1013&amp;'MC_INDUSTRIAL - CD&amp;Rs'!$C24:$C1013,'MC_INDUSTRIAL - CD&amp;Rs'!J24:J1013),2,0)</f>
        <v>9.8475665875333629E-2</v>
      </c>
      <c r="M17" s="148" cm="1">
        <f t="array" ref="M17">$A$2*'allocate to industries feed US'!M17*VLOOKUP($B$2&amp;$D17,CHOOSE({1,2},'MC_INDUSTRIAL - CD&amp;Rs'!$B24:$B1013&amp;'MC_INDUSTRIAL - CD&amp;Rs'!$C24:$C1013,'MC_INDUSTRIAL - CD&amp;Rs'!K24:K1013),2,0)/VLOOKUP($C$2&amp;$D17,CHOOSE({1,2},'MC_INDUSTRIAL - CD&amp;Rs'!$B24:$B1013&amp;'MC_INDUSTRIAL - CD&amp;Rs'!$C24:$C1013,'MC_INDUSTRIAL - CD&amp;Rs'!K24:K1013),2,0)</f>
        <v>0.1037551660479222</v>
      </c>
      <c r="N17" s="148" cm="1">
        <f t="array" ref="N17">$A$2*'allocate to industries feed US'!N17*VLOOKUP($B$2&amp;$D17,CHOOSE({1,2},'MC_INDUSTRIAL - CD&amp;Rs'!$B24:$B1013&amp;'MC_INDUSTRIAL - CD&amp;Rs'!$C24:$C1013,'MC_INDUSTRIAL - CD&amp;Rs'!L24:L1013),2,0)/VLOOKUP($C$2&amp;$D17,CHOOSE({1,2},'MC_INDUSTRIAL - CD&amp;Rs'!$B24:$B1013&amp;'MC_INDUSTRIAL - CD&amp;Rs'!$C24:$C1013,'MC_INDUSTRIAL - CD&amp;Rs'!L24:L1013),2,0)</f>
        <v>9.5077414637719918E-2</v>
      </c>
      <c r="O17" s="148" cm="1">
        <f t="array" ref="O17">$A$2*'allocate to industries feed US'!O17*VLOOKUP($B$2&amp;$D17,CHOOSE({1,2},'MC_INDUSTRIAL - CD&amp;Rs'!$B24:$B1013&amp;'MC_INDUSTRIAL - CD&amp;Rs'!$C24:$C1013,'MC_INDUSTRIAL - CD&amp;Rs'!M24:M1013),2,0)/VLOOKUP($C$2&amp;$D17,CHOOSE({1,2},'MC_INDUSTRIAL - CD&amp;Rs'!$B24:$B1013&amp;'MC_INDUSTRIAL - CD&amp;Rs'!$C24:$C1013,'MC_INDUSTRIAL - CD&amp;Rs'!M24:M1013),2,0)</f>
        <v>8.5945187938752193E-2</v>
      </c>
    </row>
    <row r="18" spans="2:15">
      <c r="B18" s="10" t="s">
        <v>448</v>
      </c>
      <c r="C18" s="10" t="s">
        <v>452</v>
      </c>
      <c r="D18" s="138">
        <v>19</v>
      </c>
      <c r="E18" s="10"/>
      <c r="F18" s="148" cm="1">
        <f t="array" ref="F18">$A$2*'allocate to industries feed US'!F18*VLOOKUP($B$2&amp;$D18,CHOOSE({1,2},'MC_INDUSTRIAL - CD&amp;Rs'!$B25:$B1014&amp;'MC_INDUSTRIAL - CD&amp;Rs'!$C25:$C1014,'MC_INDUSTRIAL - CD&amp;Rs'!D25:D1014),2,0)/VLOOKUP($C$2&amp;$D18,CHOOSE({1,2},'MC_INDUSTRIAL - CD&amp;Rs'!$B25:$B1014&amp;'MC_INDUSTRIAL - CD&amp;Rs'!$C25:$C1014,'MC_INDUSTRIAL - CD&amp;Rs'!D25:D1014),2,0)</f>
        <v>1.4025951101506455</v>
      </c>
      <c r="G18" s="148" cm="1">
        <f t="array" ref="G18">$A$2*'allocate to industries feed US'!G18*VLOOKUP($B$2&amp;$D18,CHOOSE({1,2},'MC_INDUSTRIAL - CD&amp;Rs'!$B25:$B1014&amp;'MC_INDUSTRIAL - CD&amp;Rs'!$C25:$C1014,'MC_INDUSTRIAL - CD&amp;Rs'!E25:E1014),2,0)/VLOOKUP($C$2&amp;$D18,CHOOSE({1,2},'MC_INDUSTRIAL - CD&amp;Rs'!$B25:$B1014&amp;'MC_INDUSTRIAL - CD&amp;Rs'!$C25:$C1014,'MC_INDUSTRIAL - CD&amp;Rs'!E25:E1014),2,0)</f>
        <v>1.4453660887023603</v>
      </c>
      <c r="H18" s="148" cm="1">
        <f t="array" ref="H18">$A$2*'allocate to industries feed US'!H18*VLOOKUP($B$2&amp;$D18,CHOOSE({1,2},'MC_INDUSTRIAL - CD&amp;Rs'!$B25:$B1014&amp;'MC_INDUSTRIAL - CD&amp;Rs'!$C25:$C1014,'MC_INDUSTRIAL - CD&amp;Rs'!F25:F1014),2,0)/VLOOKUP($C$2&amp;$D18,CHOOSE({1,2},'MC_INDUSTRIAL - CD&amp;Rs'!$B25:$B1014&amp;'MC_INDUSTRIAL - CD&amp;Rs'!$C25:$C1014,'MC_INDUSTRIAL - CD&amp;Rs'!F25:F1014),2,0)</f>
        <v>1.4590581342779714</v>
      </c>
      <c r="I18" s="148" cm="1">
        <f t="array" ref="I18">$A$2*'allocate to industries feed US'!I18*VLOOKUP($B$2&amp;$D18,CHOOSE({1,2},'MC_INDUSTRIAL - CD&amp;Rs'!$B25:$B1014&amp;'MC_INDUSTRIAL - CD&amp;Rs'!$C25:$C1014,'MC_INDUSTRIAL - CD&amp;Rs'!G25:G1014),2,0)/VLOOKUP($C$2&amp;$D18,CHOOSE({1,2},'MC_INDUSTRIAL - CD&amp;Rs'!$B25:$B1014&amp;'MC_INDUSTRIAL - CD&amp;Rs'!$C25:$C1014,'MC_INDUSTRIAL - CD&amp;Rs'!G25:G1014),2,0)</f>
        <v>1.3198406755743062</v>
      </c>
      <c r="J18" s="148" cm="1">
        <f t="array" ref="J18">$A$2*'allocate to industries feed US'!J18*VLOOKUP($B$2&amp;$D18,CHOOSE({1,2},'MC_INDUSTRIAL - CD&amp;Rs'!$B25:$B1014&amp;'MC_INDUSTRIAL - CD&amp;Rs'!$C25:$C1014,'MC_INDUSTRIAL - CD&amp;Rs'!H25:H1014),2,0)/VLOOKUP($C$2&amp;$D18,CHOOSE({1,2},'MC_INDUSTRIAL - CD&amp;Rs'!$B25:$B1014&amp;'MC_INDUSTRIAL - CD&amp;Rs'!$C25:$C1014,'MC_INDUSTRIAL - CD&amp;Rs'!H25:H1014),2,0)</f>
        <v>1.2930657764290101</v>
      </c>
      <c r="K18" s="148" cm="1">
        <f t="array" ref="K18">$A$2*'allocate to industries feed US'!K18*VLOOKUP($B$2&amp;$D18,CHOOSE({1,2},'MC_INDUSTRIAL - CD&amp;Rs'!$B25:$B1014&amp;'MC_INDUSTRIAL - CD&amp;Rs'!$C25:$C1014,'MC_INDUSTRIAL - CD&amp;Rs'!I25:I1014),2,0)/VLOOKUP($C$2&amp;$D18,CHOOSE({1,2},'MC_INDUSTRIAL - CD&amp;Rs'!$B25:$B1014&amp;'MC_INDUSTRIAL - CD&amp;Rs'!$C25:$C1014,'MC_INDUSTRIAL - CD&amp;Rs'!I25:I1014),2,0)</f>
        <v>1.444994209287761</v>
      </c>
      <c r="L18" s="148" cm="1">
        <f t="array" ref="L18">$A$2*'allocate to industries feed US'!L18*VLOOKUP($B$2&amp;$D18,CHOOSE({1,2},'MC_INDUSTRIAL - CD&amp;Rs'!$B25:$B1014&amp;'MC_INDUSTRIAL - CD&amp;Rs'!$C25:$C1014,'MC_INDUSTRIAL - CD&amp;Rs'!J25:J1014),2,0)/VLOOKUP($C$2&amp;$D18,CHOOSE({1,2},'MC_INDUSTRIAL - CD&amp;Rs'!$B25:$B1014&amp;'MC_INDUSTRIAL - CD&amp;Rs'!$C25:$C1014,'MC_INDUSTRIAL - CD&amp;Rs'!J25:J1014),2,0)</f>
        <v>1.5823270720218801</v>
      </c>
      <c r="M18" s="148" cm="1">
        <f t="array" ref="M18">$A$2*'allocate to industries feed US'!M18*VLOOKUP($B$2&amp;$D18,CHOOSE({1,2},'MC_INDUSTRIAL - CD&amp;Rs'!$B25:$B1014&amp;'MC_INDUSTRIAL - CD&amp;Rs'!$C25:$C1014,'MC_INDUSTRIAL - CD&amp;Rs'!K25:K1014),2,0)/VLOOKUP($C$2&amp;$D18,CHOOSE({1,2},'MC_INDUSTRIAL - CD&amp;Rs'!$B25:$B1014&amp;'MC_INDUSTRIAL - CD&amp;Rs'!$C25:$C1014,'MC_INDUSTRIAL - CD&amp;Rs'!K25:K1014),2,0)</f>
        <v>1.6805038128797272</v>
      </c>
      <c r="N18" s="148" cm="1">
        <f t="array" ref="N18">$A$2*'allocate to industries feed US'!N18*VLOOKUP($B$2&amp;$D18,CHOOSE({1,2},'MC_INDUSTRIAL - CD&amp;Rs'!$B25:$B1014&amp;'MC_INDUSTRIAL - CD&amp;Rs'!$C25:$C1014,'MC_INDUSTRIAL - CD&amp;Rs'!L25:L1014),2,0)/VLOOKUP($C$2&amp;$D18,CHOOSE({1,2},'MC_INDUSTRIAL - CD&amp;Rs'!$B25:$B1014&amp;'MC_INDUSTRIAL - CD&amp;Rs'!$C25:$C1014,'MC_INDUSTRIAL - CD&amp;Rs'!L25:L1014),2,0)</f>
        <v>1.8015903608521344</v>
      </c>
      <c r="O18" s="148" cm="1">
        <f t="array" ref="O18">$A$2*'allocate to industries feed US'!O18*VLOOKUP($B$2&amp;$D18,CHOOSE({1,2},'MC_INDUSTRIAL - CD&amp;Rs'!$B25:$B1014&amp;'MC_INDUSTRIAL - CD&amp;Rs'!$C25:$C1014,'MC_INDUSTRIAL - CD&amp;Rs'!M25:M1014),2,0)/VLOOKUP($C$2&amp;$D18,CHOOSE({1,2},'MC_INDUSTRIAL - CD&amp;Rs'!$B25:$B1014&amp;'MC_INDUSTRIAL - CD&amp;Rs'!$C25:$C1014,'MC_INDUSTRIAL - CD&amp;Rs'!M25:M1014),2,0)</f>
        <v>1.8740240135568529</v>
      </c>
    </row>
    <row r="19" spans="2:15">
      <c r="B19" s="123">
        <v>10</v>
      </c>
      <c r="C19" t="s">
        <v>307</v>
      </c>
      <c r="D19" s="138">
        <v>28</v>
      </c>
      <c r="F19" s="141" cm="1">
        <f t="array" ref="F19">$A$2*'allocate to industries feed US'!F19*VLOOKUP($B$2&amp;$D19,CHOOSE({1,2},'MC_INDUSTRIAL - CD&amp;Rs'!$B26:$B1015&amp;'MC_INDUSTRIAL - CD&amp;Rs'!$C26:$C1015,'MC_INDUSTRIAL - CD&amp;Rs'!D26:D1015),2,0)/VLOOKUP($C$2&amp;$D19,CHOOSE({1,2},'MC_INDUSTRIAL - CD&amp;Rs'!$B26:$B1015&amp;'MC_INDUSTRIAL - CD&amp;Rs'!$C26:$C1015,'MC_INDUSTRIAL - CD&amp;Rs'!D26:D1015),2,0)</f>
        <v>3.9142964514272613E-3</v>
      </c>
      <c r="G19" s="141" cm="1">
        <f t="array" ref="G19">$A$2*'allocate to industries feed US'!G19*VLOOKUP($B$2&amp;$D19,CHOOSE({1,2},'MC_INDUSTRIAL - CD&amp;Rs'!$B26:$B1015&amp;'MC_INDUSTRIAL - CD&amp;Rs'!$C26:$C1015,'MC_INDUSTRIAL - CD&amp;Rs'!E26:E1015),2,0)/VLOOKUP($C$2&amp;$D19,CHOOSE({1,2},'MC_INDUSTRIAL - CD&amp;Rs'!$B26:$B1015&amp;'MC_INDUSTRIAL - CD&amp;Rs'!$C26:$C1015,'MC_INDUSTRIAL - CD&amp;Rs'!E26:E1015),2,0)</f>
        <v>3.8686294524207451E-3</v>
      </c>
      <c r="H19" s="141" cm="1">
        <f t="array" ref="H19">$A$2*'allocate to industries feed US'!H19*VLOOKUP($B$2&amp;$D19,CHOOSE({1,2},'MC_INDUSTRIAL - CD&amp;Rs'!$B26:$B1015&amp;'MC_INDUSTRIAL - CD&amp;Rs'!$C26:$C1015,'MC_INDUSTRIAL - CD&amp;Rs'!F26:F1015),2,0)/VLOOKUP($C$2&amp;$D19,CHOOSE({1,2},'MC_INDUSTRIAL - CD&amp;Rs'!$B26:$B1015&amp;'MC_INDUSTRIAL - CD&amp;Rs'!$C26:$C1015,'MC_INDUSTRIAL - CD&amp;Rs'!F26:F1015),2,0)</f>
        <v>3.6451333662521892E-3</v>
      </c>
      <c r="I19" s="141" cm="1">
        <f t="array" ref="I19">$A$2*'allocate to industries feed US'!I19*VLOOKUP($B$2&amp;$D19,CHOOSE({1,2},'MC_INDUSTRIAL - CD&amp;Rs'!$B26:$B1015&amp;'MC_INDUSTRIAL - CD&amp;Rs'!$C26:$C1015,'MC_INDUSTRIAL - CD&amp;Rs'!G26:G1015),2,0)/VLOOKUP($C$2&amp;$D19,CHOOSE({1,2},'MC_INDUSTRIAL - CD&amp;Rs'!$B26:$B1015&amp;'MC_INDUSTRIAL - CD&amp;Rs'!$C26:$C1015,'MC_INDUSTRIAL - CD&amp;Rs'!G26:G1015),2,0)</f>
        <v>3.625368836792466E-3</v>
      </c>
      <c r="J19" s="141" cm="1">
        <f t="array" ref="J19">$A$2*'allocate to industries feed US'!J19*VLOOKUP($B$2&amp;$D19,CHOOSE({1,2},'MC_INDUSTRIAL - CD&amp;Rs'!$B26:$B1015&amp;'MC_INDUSTRIAL - CD&amp;Rs'!$C26:$C1015,'MC_INDUSTRIAL - CD&amp;Rs'!H26:H1015),2,0)/VLOOKUP($C$2&amp;$D19,CHOOSE({1,2},'MC_INDUSTRIAL - CD&amp;Rs'!$B26:$B1015&amp;'MC_INDUSTRIAL - CD&amp;Rs'!$C26:$C1015,'MC_INDUSTRIAL - CD&amp;Rs'!H26:H1015),2,0)</f>
        <v>3.6323773387581843E-3</v>
      </c>
      <c r="K19" s="141" cm="1">
        <f t="array" ref="K19">$A$2*'allocate to industries feed US'!K19*VLOOKUP($B$2&amp;$D19,CHOOSE({1,2},'MC_INDUSTRIAL - CD&amp;Rs'!$B26:$B1015&amp;'MC_INDUSTRIAL - CD&amp;Rs'!$C26:$C1015,'MC_INDUSTRIAL - CD&amp;Rs'!I26:I1015),2,0)/VLOOKUP($C$2&amp;$D19,CHOOSE({1,2},'MC_INDUSTRIAL - CD&amp;Rs'!$B26:$B1015&amp;'MC_INDUSTRIAL - CD&amp;Rs'!$C26:$C1015,'MC_INDUSTRIAL - CD&amp;Rs'!I26:I1015),2,0)</f>
        <v>3.4894553118641185E-3</v>
      </c>
      <c r="L19" s="141" cm="1">
        <f t="array" ref="L19">$A$2*'allocate to industries feed US'!L19*VLOOKUP($B$2&amp;$D19,CHOOSE({1,2},'MC_INDUSTRIAL - CD&amp;Rs'!$B26:$B1015&amp;'MC_INDUSTRIAL - CD&amp;Rs'!$C26:$C1015,'MC_INDUSTRIAL - CD&amp;Rs'!J26:J1015),2,0)/VLOOKUP($C$2&amp;$D19,CHOOSE({1,2},'MC_INDUSTRIAL - CD&amp;Rs'!$B26:$B1015&amp;'MC_INDUSTRIAL - CD&amp;Rs'!$C26:$C1015,'MC_INDUSTRIAL - CD&amp;Rs'!J26:J1015),2,0)</f>
        <v>3.3946963584687113E-3</v>
      </c>
      <c r="M19" s="141" cm="1">
        <f t="array" ref="M19">$A$2*'allocate to industries feed US'!M19*VLOOKUP($B$2&amp;$D19,CHOOSE({1,2},'MC_INDUSTRIAL - CD&amp;Rs'!$B26:$B1015&amp;'MC_INDUSTRIAL - CD&amp;Rs'!$C26:$C1015,'MC_INDUSTRIAL - CD&amp;Rs'!K26:K1015),2,0)/VLOOKUP($C$2&amp;$D19,CHOOSE({1,2},'MC_INDUSTRIAL - CD&amp;Rs'!$B26:$B1015&amp;'MC_INDUSTRIAL - CD&amp;Rs'!$C26:$C1015,'MC_INDUSTRIAL - CD&amp;Rs'!K26:K1015),2,0)</f>
        <v>3.3580617802239665E-3</v>
      </c>
      <c r="N19" s="141" cm="1">
        <f t="array" ref="N19">$A$2*'allocate to industries feed US'!N19*VLOOKUP($B$2&amp;$D19,CHOOSE({1,2},'MC_INDUSTRIAL - CD&amp;Rs'!$B26:$B1015&amp;'MC_INDUSTRIAL - CD&amp;Rs'!$C26:$C1015,'MC_INDUSTRIAL - CD&amp;Rs'!L26:L1015),2,0)/VLOOKUP($C$2&amp;$D19,CHOOSE({1,2},'MC_INDUSTRIAL - CD&amp;Rs'!$B26:$B1015&amp;'MC_INDUSTRIAL - CD&amp;Rs'!$C26:$C1015,'MC_INDUSTRIAL - CD&amp;Rs'!L26:L1015),2,0)</f>
        <v>3.3332253161575932E-3</v>
      </c>
      <c r="O19" s="141" cm="1">
        <f t="array" ref="O19">$A$2*'allocate to industries feed US'!O19*VLOOKUP($B$2&amp;$D19,CHOOSE({1,2},'MC_INDUSTRIAL - CD&amp;Rs'!$B26:$B1015&amp;'MC_INDUSTRIAL - CD&amp;Rs'!$C26:$C1015,'MC_INDUSTRIAL - CD&amp;Rs'!M26:M1015),2,0)/VLOOKUP($C$2&amp;$D19,CHOOSE({1,2},'MC_INDUSTRIAL - CD&amp;Rs'!$B26:$B1015&amp;'MC_INDUSTRIAL - CD&amp;Rs'!$C26:$C1015,'MC_INDUSTRIAL - CD&amp;Rs'!M26:M1015),2,0)</f>
        <v>3.3266947240207265E-3</v>
      </c>
    </row>
    <row r="20" spans="2:15">
      <c r="B20" s="123">
        <v>11</v>
      </c>
      <c r="C20" t="s">
        <v>308</v>
      </c>
      <c r="D20" s="138">
        <v>30</v>
      </c>
      <c r="E20">
        <v>31</v>
      </c>
      <c r="F20" s="141" cm="1">
        <f t="array" ref="F20">$A$2*'allocate to industries feed US'!F20*VLOOKUP($B$2&amp;$D20,CHOOSE({1,2},'MC_INDUSTRIAL - CD&amp;Rs'!$B27:$B1016&amp;'MC_INDUSTRIAL - CD&amp;Rs'!$C27:$C1016,'MC_INDUSTRIAL - CD&amp;Rs'!D27:D1016),2,0)/VLOOKUP($C$2&amp;$D20,CHOOSE({1,2},'MC_INDUSTRIAL - CD&amp;Rs'!$B27:$B1016&amp;'MC_INDUSTRIAL - CD&amp;Rs'!$C27:$C1016,'MC_INDUSTRIAL - CD&amp;Rs'!D27:D1016),2,0)</f>
        <v>0</v>
      </c>
      <c r="G20" s="141" cm="1">
        <f t="array" ref="G20">$A$2*'allocate to industries feed US'!G20*VLOOKUP($B$2&amp;$D20,CHOOSE({1,2},'MC_INDUSTRIAL - CD&amp;Rs'!$B27:$B1016&amp;'MC_INDUSTRIAL - CD&amp;Rs'!$C27:$C1016,'MC_INDUSTRIAL - CD&amp;Rs'!E27:E1016),2,0)/VLOOKUP($C$2&amp;$D20,CHOOSE({1,2},'MC_INDUSTRIAL - CD&amp;Rs'!$B27:$B1016&amp;'MC_INDUSTRIAL - CD&amp;Rs'!$C27:$C1016,'MC_INDUSTRIAL - CD&amp;Rs'!E27:E1016),2,0)</f>
        <v>0</v>
      </c>
      <c r="H20" s="141" cm="1">
        <f t="array" ref="H20">$A$2*'allocate to industries feed US'!H20*VLOOKUP($B$2&amp;$D20,CHOOSE({1,2},'MC_INDUSTRIAL - CD&amp;Rs'!$B27:$B1016&amp;'MC_INDUSTRIAL - CD&amp;Rs'!$C27:$C1016,'MC_INDUSTRIAL - CD&amp;Rs'!F27:F1016),2,0)/VLOOKUP($C$2&amp;$D20,CHOOSE({1,2},'MC_INDUSTRIAL - CD&amp;Rs'!$B27:$B1016&amp;'MC_INDUSTRIAL - CD&amp;Rs'!$C27:$C1016,'MC_INDUSTRIAL - CD&amp;Rs'!F27:F1016),2,0)</f>
        <v>0</v>
      </c>
      <c r="I20" s="141" cm="1">
        <f t="array" ref="I20">$A$2*'allocate to industries feed US'!I20*VLOOKUP($B$2&amp;$D20,CHOOSE({1,2},'MC_INDUSTRIAL - CD&amp;Rs'!$B27:$B1016&amp;'MC_INDUSTRIAL - CD&amp;Rs'!$C27:$C1016,'MC_INDUSTRIAL - CD&amp;Rs'!G27:G1016),2,0)/VLOOKUP($C$2&amp;$D20,CHOOSE({1,2},'MC_INDUSTRIAL - CD&amp;Rs'!$B27:$B1016&amp;'MC_INDUSTRIAL - CD&amp;Rs'!$C27:$C1016,'MC_INDUSTRIAL - CD&amp;Rs'!G27:G1016),2,0)</f>
        <v>0</v>
      </c>
      <c r="J20" s="141" cm="1">
        <f t="array" ref="J20">$A$2*'allocate to industries feed US'!J20*VLOOKUP($B$2&amp;$D20,CHOOSE({1,2},'MC_INDUSTRIAL - CD&amp;Rs'!$B27:$B1016&amp;'MC_INDUSTRIAL - CD&amp;Rs'!$C27:$C1016,'MC_INDUSTRIAL - CD&amp;Rs'!H27:H1016),2,0)/VLOOKUP($C$2&amp;$D20,CHOOSE({1,2},'MC_INDUSTRIAL - CD&amp;Rs'!$B27:$B1016&amp;'MC_INDUSTRIAL - CD&amp;Rs'!$C27:$C1016,'MC_INDUSTRIAL - CD&amp;Rs'!H27:H1016),2,0)</f>
        <v>0</v>
      </c>
      <c r="K20" s="141" cm="1">
        <f t="array" ref="K20">$A$2*'allocate to industries feed US'!K20*VLOOKUP($B$2&amp;$D20,CHOOSE({1,2},'MC_INDUSTRIAL - CD&amp;Rs'!$B27:$B1016&amp;'MC_INDUSTRIAL - CD&amp;Rs'!$C27:$C1016,'MC_INDUSTRIAL - CD&amp;Rs'!I27:I1016),2,0)/VLOOKUP($C$2&amp;$D20,CHOOSE({1,2},'MC_INDUSTRIAL - CD&amp;Rs'!$B27:$B1016&amp;'MC_INDUSTRIAL - CD&amp;Rs'!$C27:$C1016,'MC_INDUSTRIAL - CD&amp;Rs'!I27:I1016),2,0)</f>
        <v>0</v>
      </c>
      <c r="L20" s="141" cm="1">
        <f t="array" ref="L20">$A$2*'allocate to industries feed US'!L20*VLOOKUP($B$2&amp;$D20,CHOOSE({1,2},'MC_INDUSTRIAL - CD&amp;Rs'!$B27:$B1016&amp;'MC_INDUSTRIAL - CD&amp;Rs'!$C27:$C1016,'MC_INDUSTRIAL - CD&amp;Rs'!J27:J1016),2,0)/VLOOKUP($C$2&amp;$D20,CHOOSE({1,2},'MC_INDUSTRIAL - CD&amp;Rs'!$B27:$B1016&amp;'MC_INDUSTRIAL - CD&amp;Rs'!$C27:$C1016,'MC_INDUSTRIAL - CD&amp;Rs'!J27:J1016),2,0)</f>
        <v>0</v>
      </c>
      <c r="M20" s="141" cm="1">
        <f t="array" ref="M20">$A$2*'allocate to industries feed US'!M20*VLOOKUP($B$2&amp;$D20,CHOOSE({1,2},'MC_INDUSTRIAL - CD&amp;Rs'!$B27:$B1016&amp;'MC_INDUSTRIAL - CD&amp;Rs'!$C27:$C1016,'MC_INDUSTRIAL - CD&amp;Rs'!K27:K1016),2,0)/VLOOKUP($C$2&amp;$D20,CHOOSE({1,2},'MC_INDUSTRIAL - CD&amp;Rs'!$B27:$B1016&amp;'MC_INDUSTRIAL - CD&amp;Rs'!$C27:$C1016,'MC_INDUSTRIAL - CD&amp;Rs'!K27:K1016),2,0)</f>
        <v>0</v>
      </c>
      <c r="N20" s="141" cm="1">
        <f t="array" ref="N20">$A$2*'allocate to industries feed US'!N20*VLOOKUP($B$2&amp;$D20,CHOOSE({1,2},'MC_INDUSTRIAL - CD&amp;Rs'!$B27:$B1016&amp;'MC_INDUSTRIAL - CD&amp;Rs'!$C27:$C1016,'MC_INDUSTRIAL - CD&amp;Rs'!L27:L1016),2,0)/VLOOKUP($C$2&amp;$D20,CHOOSE({1,2},'MC_INDUSTRIAL - CD&amp;Rs'!$B27:$B1016&amp;'MC_INDUSTRIAL - CD&amp;Rs'!$C27:$C1016,'MC_INDUSTRIAL - CD&amp;Rs'!L27:L1016),2,0)</f>
        <v>0</v>
      </c>
      <c r="O20" s="141" cm="1">
        <f t="array" ref="O20">$A$2*'allocate to industries feed US'!O20*VLOOKUP($B$2&amp;$D20,CHOOSE({1,2},'MC_INDUSTRIAL - CD&amp;Rs'!$B27:$B1016&amp;'MC_INDUSTRIAL - CD&amp;Rs'!$C27:$C1016,'MC_INDUSTRIAL - CD&amp;Rs'!M27:M1016),2,0)/VLOOKUP($C$2&amp;$D20,CHOOSE({1,2},'MC_INDUSTRIAL - CD&amp;Rs'!$B27:$B1016&amp;'MC_INDUSTRIAL - CD&amp;Rs'!$C27:$C1016,'MC_INDUSTRIAL - CD&amp;Rs'!M27:M1016),2,0)</f>
        <v>0</v>
      </c>
    </row>
    <row r="21" spans="2:15">
      <c r="B21" s="123">
        <v>12</v>
      </c>
      <c r="C21" t="s">
        <v>309</v>
      </c>
      <c r="D21" s="138">
        <v>33</v>
      </c>
      <c r="F21" s="141" cm="1">
        <f t="array" ref="F21">$A$2*'allocate to industries feed US'!F21*VLOOKUP($B$2&amp;$D21,CHOOSE({1,2},'MC_INDUSTRIAL - CD&amp;Rs'!$B28:$B1017&amp;'MC_INDUSTRIAL - CD&amp;Rs'!$C28:$C1017,'MC_INDUSTRIAL - CD&amp;Rs'!D28:D1017),2,0)/VLOOKUP($C$2&amp;$D21,CHOOSE({1,2},'MC_INDUSTRIAL - CD&amp;Rs'!$B28:$B1017&amp;'MC_INDUSTRIAL - CD&amp;Rs'!$C28:$C1017,'MC_INDUSTRIAL - CD&amp;Rs'!D28:D1017),2,0)</f>
        <v>0</v>
      </c>
      <c r="G21" s="141" cm="1">
        <f t="array" ref="G21">$A$2*'allocate to industries feed US'!G21*VLOOKUP($B$2&amp;$D21,CHOOSE({1,2},'MC_INDUSTRIAL - CD&amp;Rs'!$B28:$B1017&amp;'MC_INDUSTRIAL - CD&amp;Rs'!$C28:$C1017,'MC_INDUSTRIAL - CD&amp;Rs'!E28:E1017),2,0)/VLOOKUP($C$2&amp;$D21,CHOOSE({1,2},'MC_INDUSTRIAL - CD&amp;Rs'!$B28:$B1017&amp;'MC_INDUSTRIAL - CD&amp;Rs'!$C28:$C1017,'MC_INDUSTRIAL - CD&amp;Rs'!E28:E1017),2,0)</f>
        <v>0</v>
      </c>
      <c r="H21" s="141" cm="1">
        <f t="array" ref="H21">$A$2*'allocate to industries feed US'!H21*VLOOKUP($B$2&amp;$D21,CHOOSE({1,2},'MC_INDUSTRIAL - CD&amp;Rs'!$B28:$B1017&amp;'MC_INDUSTRIAL - CD&amp;Rs'!$C28:$C1017,'MC_INDUSTRIAL - CD&amp;Rs'!F28:F1017),2,0)/VLOOKUP($C$2&amp;$D21,CHOOSE({1,2},'MC_INDUSTRIAL - CD&amp;Rs'!$B28:$B1017&amp;'MC_INDUSTRIAL - CD&amp;Rs'!$C28:$C1017,'MC_INDUSTRIAL - CD&amp;Rs'!F28:F1017),2,0)</f>
        <v>0</v>
      </c>
      <c r="I21" s="141" cm="1">
        <f t="array" ref="I21">$A$2*'allocate to industries feed US'!I21*VLOOKUP($B$2&amp;$D21,CHOOSE({1,2},'MC_INDUSTRIAL - CD&amp;Rs'!$B28:$B1017&amp;'MC_INDUSTRIAL - CD&amp;Rs'!$C28:$C1017,'MC_INDUSTRIAL - CD&amp;Rs'!G28:G1017),2,0)/VLOOKUP($C$2&amp;$D21,CHOOSE({1,2},'MC_INDUSTRIAL - CD&amp;Rs'!$B28:$B1017&amp;'MC_INDUSTRIAL - CD&amp;Rs'!$C28:$C1017,'MC_INDUSTRIAL - CD&amp;Rs'!G28:G1017),2,0)</f>
        <v>0</v>
      </c>
      <c r="J21" s="141" cm="1">
        <f t="array" ref="J21">$A$2*'allocate to industries feed US'!J21*VLOOKUP($B$2&amp;$D21,CHOOSE({1,2},'MC_INDUSTRIAL - CD&amp;Rs'!$B28:$B1017&amp;'MC_INDUSTRIAL - CD&amp;Rs'!$C28:$C1017,'MC_INDUSTRIAL - CD&amp;Rs'!H28:H1017),2,0)/VLOOKUP($C$2&amp;$D21,CHOOSE({1,2},'MC_INDUSTRIAL - CD&amp;Rs'!$B28:$B1017&amp;'MC_INDUSTRIAL - CD&amp;Rs'!$C28:$C1017,'MC_INDUSTRIAL - CD&amp;Rs'!H28:H1017),2,0)</f>
        <v>0</v>
      </c>
      <c r="K21" s="141" cm="1">
        <f t="array" ref="K21">$A$2*'allocate to industries feed US'!K21*VLOOKUP($B$2&amp;$D21,CHOOSE({1,2},'MC_INDUSTRIAL - CD&amp;Rs'!$B28:$B1017&amp;'MC_INDUSTRIAL - CD&amp;Rs'!$C28:$C1017,'MC_INDUSTRIAL - CD&amp;Rs'!I28:I1017),2,0)/VLOOKUP($C$2&amp;$D21,CHOOSE({1,2},'MC_INDUSTRIAL - CD&amp;Rs'!$B28:$B1017&amp;'MC_INDUSTRIAL - CD&amp;Rs'!$C28:$C1017,'MC_INDUSTRIAL - CD&amp;Rs'!I28:I1017),2,0)</f>
        <v>0</v>
      </c>
      <c r="L21" s="141" cm="1">
        <f t="array" ref="L21">$A$2*'allocate to industries feed US'!L21*VLOOKUP($B$2&amp;$D21,CHOOSE({1,2},'MC_INDUSTRIAL - CD&amp;Rs'!$B28:$B1017&amp;'MC_INDUSTRIAL - CD&amp;Rs'!$C28:$C1017,'MC_INDUSTRIAL - CD&amp;Rs'!J28:J1017),2,0)/VLOOKUP($C$2&amp;$D21,CHOOSE({1,2},'MC_INDUSTRIAL - CD&amp;Rs'!$B28:$B1017&amp;'MC_INDUSTRIAL - CD&amp;Rs'!$C28:$C1017,'MC_INDUSTRIAL - CD&amp;Rs'!J28:J1017),2,0)</f>
        <v>0</v>
      </c>
      <c r="M21" s="141" cm="1">
        <f t="array" ref="M21">$A$2*'allocate to industries feed US'!M21*VLOOKUP($B$2&amp;$D21,CHOOSE({1,2},'MC_INDUSTRIAL - CD&amp;Rs'!$B28:$B1017&amp;'MC_INDUSTRIAL - CD&amp;Rs'!$C28:$C1017,'MC_INDUSTRIAL - CD&amp;Rs'!K28:K1017),2,0)/VLOOKUP($C$2&amp;$D21,CHOOSE({1,2},'MC_INDUSTRIAL - CD&amp;Rs'!$B28:$B1017&amp;'MC_INDUSTRIAL - CD&amp;Rs'!$C28:$C1017,'MC_INDUSTRIAL - CD&amp;Rs'!K28:K1017),2,0)</f>
        <v>0</v>
      </c>
      <c r="N21" s="141" cm="1">
        <f t="array" ref="N21">$A$2*'allocate to industries feed US'!N21*VLOOKUP($B$2&amp;$D21,CHOOSE({1,2},'MC_INDUSTRIAL - CD&amp;Rs'!$B28:$B1017&amp;'MC_INDUSTRIAL - CD&amp;Rs'!$C28:$C1017,'MC_INDUSTRIAL - CD&amp;Rs'!L28:L1017),2,0)/VLOOKUP($C$2&amp;$D21,CHOOSE({1,2},'MC_INDUSTRIAL - CD&amp;Rs'!$B28:$B1017&amp;'MC_INDUSTRIAL - CD&amp;Rs'!$C28:$C1017,'MC_INDUSTRIAL - CD&amp;Rs'!L28:L1017),2,0)</f>
        <v>0</v>
      </c>
      <c r="O21" s="141" cm="1">
        <f t="array" ref="O21">$A$2*'allocate to industries feed US'!O21*VLOOKUP($B$2&amp;$D21,CHOOSE({1,2},'MC_INDUSTRIAL - CD&amp;Rs'!$B28:$B1017&amp;'MC_INDUSTRIAL - CD&amp;Rs'!$C28:$C1017,'MC_INDUSTRIAL - CD&amp;Rs'!M28:M1017),2,0)/VLOOKUP($C$2&amp;$D21,CHOOSE({1,2},'MC_INDUSTRIAL - CD&amp;Rs'!$B28:$B1017&amp;'MC_INDUSTRIAL - CD&amp;Rs'!$C28:$C1017,'MC_INDUSTRIAL - CD&amp;Rs'!M28:M1017),2,0)</f>
        <v>0</v>
      </c>
    </row>
    <row r="22" spans="2:15">
      <c r="B22" s="123">
        <v>13</v>
      </c>
      <c r="C22" t="s">
        <v>310</v>
      </c>
      <c r="D22" s="138">
        <v>34</v>
      </c>
      <c r="F22" s="141" cm="1">
        <f t="array" ref="F22">$A$2*'allocate to industries feed US'!F22*VLOOKUP($B$2&amp;$D22,CHOOSE({1,2},'MC_INDUSTRIAL - CD&amp;Rs'!$B29:$B1018&amp;'MC_INDUSTRIAL - CD&amp;Rs'!$C29:$C1018,'MC_INDUSTRIAL - CD&amp;Rs'!D29:D1018),2,0)/VLOOKUP($C$2&amp;$D22,CHOOSE({1,2},'MC_INDUSTRIAL - CD&amp;Rs'!$B29:$B1018&amp;'MC_INDUSTRIAL - CD&amp;Rs'!$C29:$C1018,'MC_INDUSTRIAL - CD&amp;Rs'!D29:D1018),2,0)</f>
        <v>0</v>
      </c>
      <c r="G22" s="141" cm="1">
        <f t="array" ref="G22">$A$2*'allocate to industries feed US'!G22*VLOOKUP($B$2&amp;$D22,CHOOSE({1,2},'MC_INDUSTRIAL - CD&amp;Rs'!$B29:$B1018&amp;'MC_INDUSTRIAL - CD&amp;Rs'!$C29:$C1018,'MC_INDUSTRIAL - CD&amp;Rs'!E29:E1018),2,0)/VLOOKUP($C$2&amp;$D22,CHOOSE({1,2},'MC_INDUSTRIAL - CD&amp;Rs'!$B29:$B1018&amp;'MC_INDUSTRIAL - CD&amp;Rs'!$C29:$C1018,'MC_INDUSTRIAL - CD&amp;Rs'!E29:E1018),2,0)</f>
        <v>0</v>
      </c>
      <c r="H22" s="141" cm="1">
        <f t="array" ref="H22">$A$2*'allocate to industries feed US'!H22*VLOOKUP($B$2&amp;$D22,CHOOSE({1,2},'MC_INDUSTRIAL - CD&amp;Rs'!$B29:$B1018&amp;'MC_INDUSTRIAL - CD&amp;Rs'!$C29:$C1018,'MC_INDUSTRIAL - CD&amp;Rs'!F29:F1018),2,0)/VLOOKUP($C$2&amp;$D22,CHOOSE({1,2},'MC_INDUSTRIAL - CD&amp;Rs'!$B29:$B1018&amp;'MC_INDUSTRIAL - CD&amp;Rs'!$C29:$C1018,'MC_INDUSTRIAL - CD&amp;Rs'!F29:F1018),2,0)</f>
        <v>0</v>
      </c>
      <c r="I22" s="141" cm="1">
        <f t="array" ref="I22">$A$2*'allocate to industries feed US'!I22*VLOOKUP($B$2&amp;$D22,CHOOSE({1,2},'MC_INDUSTRIAL - CD&amp;Rs'!$B29:$B1018&amp;'MC_INDUSTRIAL - CD&amp;Rs'!$C29:$C1018,'MC_INDUSTRIAL - CD&amp;Rs'!G29:G1018),2,0)/VLOOKUP($C$2&amp;$D22,CHOOSE({1,2},'MC_INDUSTRIAL - CD&amp;Rs'!$B29:$B1018&amp;'MC_INDUSTRIAL - CD&amp;Rs'!$C29:$C1018,'MC_INDUSTRIAL - CD&amp;Rs'!G29:G1018),2,0)</f>
        <v>0</v>
      </c>
      <c r="J22" s="141" cm="1">
        <f t="array" ref="J22">$A$2*'allocate to industries feed US'!J22*VLOOKUP($B$2&amp;$D22,CHOOSE({1,2},'MC_INDUSTRIAL - CD&amp;Rs'!$B29:$B1018&amp;'MC_INDUSTRIAL - CD&amp;Rs'!$C29:$C1018,'MC_INDUSTRIAL - CD&amp;Rs'!H29:H1018),2,0)/VLOOKUP($C$2&amp;$D22,CHOOSE({1,2},'MC_INDUSTRIAL - CD&amp;Rs'!$B29:$B1018&amp;'MC_INDUSTRIAL - CD&amp;Rs'!$C29:$C1018,'MC_INDUSTRIAL - CD&amp;Rs'!H29:H1018),2,0)</f>
        <v>0</v>
      </c>
      <c r="K22" s="141" cm="1">
        <f t="array" ref="K22">$A$2*'allocate to industries feed US'!K22*VLOOKUP($B$2&amp;$D22,CHOOSE({1,2},'MC_INDUSTRIAL - CD&amp;Rs'!$B29:$B1018&amp;'MC_INDUSTRIAL - CD&amp;Rs'!$C29:$C1018,'MC_INDUSTRIAL - CD&amp;Rs'!I29:I1018),2,0)/VLOOKUP($C$2&amp;$D22,CHOOSE({1,2},'MC_INDUSTRIAL - CD&amp;Rs'!$B29:$B1018&amp;'MC_INDUSTRIAL - CD&amp;Rs'!$C29:$C1018,'MC_INDUSTRIAL - CD&amp;Rs'!I29:I1018),2,0)</f>
        <v>0</v>
      </c>
      <c r="L22" s="141" cm="1">
        <f t="array" ref="L22">$A$2*'allocate to industries feed US'!L22*VLOOKUP($B$2&amp;$D22,CHOOSE({1,2},'MC_INDUSTRIAL - CD&amp;Rs'!$B29:$B1018&amp;'MC_INDUSTRIAL - CD&amp;Rs'!$C29:$C1018,'MC_INDUSTRIAL - CD&amp;Rs'!J29:J1018),2,0)/VLOOKUP($C$2&amp;$D22,CHOOSE({1,2},'MC_INDUSTRIAL - CD&amp;Rs'!$B29:$B1018&amp;'MC_INDUSTRIAL - CD&amp;Rs'!$C29:$C1018,'MC_INDUSTRIAL - CD&amp;Rs'!J29:J1018),2,0)</f>
        <v>0</v>
      </c>
      <c r="M22" s="141" cm="1">
        <f t="array" ref="M22">$A$2*'allocate to industries feed US'!M22*VLOOKUP($B$2&amp;$D22,CHOOSE({1,2},'MC_INDUSTRIAL - CD&amp;Rs'!$B29:$B1018&amp;'MC_INDUSTRIAL - CD&amp;Rs'!$C29:$C1018,'MC_INDUSTRIAL - CD&amp;Rs'!K29:K1018),2,0)/VLOOKUP($C$2&amp;$D22,CHOOSE({1,2},'MC_INDUSTRIAL - CD&amp;Rs'!$B29:$B1018&amp;'MC_INDUSTRIAL - CD&amp;Rs'!$C29:$C1018,'MC_INDUSTRIAL - CD&amp;Rs'!K29:K1018),2,0)</f>
        <v>0</v>
      </c>
      <c r="N22" s="141" cm="1">
        <f t="array" ref="N22">$A$2*'allocate to industries feed US'!N22*VLOOKUP($B$2&amp;$D22,CHOOSE({1,2},'MC_INDUSTRIAL - CD&amp;Rs'!$B29:$B1018&amp;'MC_INDUSTRIAL - CD&amp;Rs'!$C29:$C1018,'MC_INDUSTRIAL - CD&amp;Rs'!L29:L1018),2,0)/VLOOKUP($C$2&amp;$D22,CHOOSE({1,2},'MC_INDUSTRIAL - CD&amp;Rs'!$B29:$B1018&amp;'MC_INDUSTRIAL - CD&amp;Rs'!$C29:$C1018,'MC_INDUSTRIAL - CD&amp;Rs'!L29:L1018),2,0)</f>
        <v>0</v>
      </c>
      <c r="O22" s="141" cm="1">
        <f t="array" ref="O22">$A$2*'allocate to industries feed US'!O22*VLOOKUP($B$2&amp;$D22,CHOOSE({1,2},'MC_INDUSTRIAL - CD&amp;Rs'!$B29:$B1018&amp;'MC_INDUSTRIAL - CD&amp;Rs'!$C29:$C1018,'MC_INDUSTRIAL - CD&amp;Rs'!M29:M1018),2,0)/VLOOKUP($C$2&amp;$D22,CHOOSE({1,2},'MC_INDUSTRIAL - CD&amp;Rs'!$B29:$B1018&amp;'MC_INDUSTRIAL - CD&amp;Rs'!$C29:$C1018,'MC_INDUSTRIAL - CD&amp;Rs'!M29:M1018),2,0)</f>
        <v>0</v>
      </c>
    </row>
    <row r="23" spans="2:15">
      <c r="B23" s="123">
        <v>14</v>
      </c>
      <c r="C23" t="s">
        <v>311</v>
      </c>
      <c r="D23" s="138">
        <v>36</v>
      </c>
      <c r="F23" s="141" cm="1">
        <f t="array" ref="F23">$A$2*'allocate to industries feed US'!F23*VLOOKUP($B$2&amp;$D23,CHOOSE({1,2},'MC_INDUSTRIAL - CD&amp;Rs'!$B30:$B1019&amp;'MC_INDUSTRIAL - CD&amp;Rs'!$C30:$C1019,'MC_INDUSTRIAL - CD&amp;Rs'!D30:D1019),2,0)/VLOOKUP($C$2&amp;$D23,CHOOSE({1,2},'MC_INDUSTRIAL - CD&amp;Rs'!$B30:$B1019&amp;'MC_INDUSTRIAL - CD&amp;Rs'!$C30:$C1019,'MC_INDUSTRIAL - CD&amp;Rs'!D30:D1019),2,0)</f>
        <v>0</v>
      </c>
      <c r="G23" s="141" cm="1">
        <f t="array" ref="G23">$A$2*'allocate to industries feed US'!G23*VLOOKUP($B$2&amp;$D23,CHOOSE({1,2},'MC_INDUSTRIAL - CD&amp;Rs'!$B30:$B1019&amp;'MC_INDUSTRIAL - CD&amp;Rs'!$C30:$C1019,'MC_INDUSTRIAL - CD&amp;Rs'!E30:E1019),2,0)/VLOOKUP($C$2&amp;$D23,CHOOSE({1,2},'MC_INDUSTRIAL - CD&amp;Rs'!$B30:$B1019&amp;'MC_INDUSTRIAL - CD&amp;Rs'!$C30:$C1019,'MC_INDUSTRIAL - CD&amp;Rs'!E30:E1019),2,0)</f>
        <v>0</v>
      </c>
      <c r="H23" s="141" cm="1">
        <f t="array" ref="H23">$A$2*'allocate to industries feed US'!H23*VLOOKUP($B$2&amp;$D23,CHOOSE({1,2},'MC_INDUSTRIAL - CD&amp;Rs'!$B30:$B1019&amp;'MC_INDUSTRIAL - CD&amp;Rs'!$C30:$C1019,'MC_INDUSTRIAL - CD&amp;Rs'!F30:F1019),2,0)/VLOOKUP($C$2&amp;$D23,CHOOSE({1,2},'MC_INDUSTRIAL - CD&amp;Rs'!$B30:$B1019&amp;'MC_INDUSTRIAL - CD&amp;Rs'!$C30:$C1019,'MC_INDUSTRIAL - CD&amp;Rs'!F30:F1019),2,0)</f>
        <v>0</v>
      </c>
      <c r="I23" s="141" cm="1">
        <f t="array" ref="I23">$A$2*'allocate to industries feed US'!I23*VLOOKUP($B$2&amp;$D23,CHOOSE({1,2},'MC_INDUSTRIAL - CD&amp;Rs'!$B30:$B1019&amp;'MC_INDUSTRIAL - CD&amp;Rs'!$C30:$C1019,'MC_INDUSTRIAL - CD&amp;Rs'!G30:G1019),2,0)/VLOOKUP($C$2&amp;$D23,CHOOSE({1,2},'MC_INDUSTRIAL - CD&amp;Rs'!$B30:$B1019&amp;'MC_INDUSTRIAL - CD&amp;Rs'!$C30:$C1019,'MC_INDUSTRIAL - CD&amp;Rs'!G30:G1019),2,0)</f>
        <v>0</v>
      </c>
      <c r="J23" s="141" cm="1">
        <f t="array" ref="J23">$A$2*'allocate to industries feed US'!J23*VLOOKUP($B$2&amp;$D23,CHOOSE({1,2},'MC_INDUSTRIAL - CD&amp;Rs'!$B30:$B1019&amp;'MC_INDUSTRIAL - CD&amp;Rs'!$C30:$C1019,'MC_INDUSTRIAL - CD&amp;Rs'!H30:H1019),2,0)/VLOOKUP($C$2&amp;$D23,CHOOSE({1,2},'MC_INDUSTRIAL - CD&amp;Rs'!$B30:$B1019&amp;'MC_INDUSTRIAL - CD&amp;Rs'!$C30:$C1019,'MC_INDUSTRIAL - CD&amp;Rs'!H30:H1019),2,0)</f>
        <v>0</v>
      </c>
      <c r="K23" s="141" cm="1">
        <f t="array" ref="K23">$A$2*'allocate to industries feed US'!K23*VLOOKUP($B$2&amp;$D23,CHOOSE({1,2},'MC_INDUSTRIAL - CD&amp;Rs'!$B30:$B1019&amp;'MC_INDUSTRIAL - CD&amp;Rs'!$C30:$C1019,'MC_INDUSTRIAL - CD&amp;Rs'!I30:I1019),2,0)/VLOOKUP($C$2&amp;$D23,CHOOSE({1,2},'MC_INDUSTRIAL - CD&amp;Rs'!$B30:$B1019&amp;'MC_INDUSTRIAL - CD&amp;Rs'!$C30:$C1019,'MC_INDUSTRIAL - CD&amp;Rs'!I30:I1019),2,0)</f>
        <v>0</v>
      </c>
      <c r="L23" s="141" cm="1">
        <f t="array" ref="L23">$A$2*'allocate to industries feed US'!L23*VLOOKUP($B$2&amp;$D23,CHOOSE({1,2},'MC_INDUSTRIAL - CD&amp;Rs'!$B30:$B1019&amp;'MC_INDUSTRIAL - CD&amp;Rs'!$C30:$C1019,'MC_INDUSTRIAL - CD&amp;Rs'!J30:J1019),2,0)/VLOOKUP($C$2&amp;$D23,CHOOSE({1,2},'MC_INDUSTRIAL - CD&amp;Rs'!$B30:$B1019&amp;'MC_INDUSTRIAL - CD&amp;Rs'!$C30:$C1019,'MC_INDUSTRIAL - CD&amp;Rs'!J30:J1019),2,0)</f>
        <v>0</v>
      </c>
      <c r="M23" s="141" cm="1">
        <f t="array" ref="M23">$A$2*'allocate to industries feed US'!M23*VLOOKUP($B$2&amp;$D23,CHOOSE({1,2},'MC_INDUSTRIAL - CD&amp;Rs'!$B30:$B1019&amp;'MC_INDUSTRIAL - CD&amp;Rs'!$C30:$C1019,'MC_INDUSTRIAL - CD&amp;Rs'!K30:K1019),2,0)/VLOOKUP($C$2&amp;$D23,CHOOSE({1,2},'MC_INDUSTRIAL - CD&amp;Rs'!$B30:$B1019&amp;'MC_INDUSTRIAL - CD&amp;Rs'!$C30:$C1019,'MC_INDUSTRIAL - CD&amp;Rs'!K30:K1019),2,0)</f>
        <v>0</v>
      </c>
      <c r="N23" s="141" cm="1">
        <f t="array" ref="N23">$A$2*'allocate to industries feed US'!N23*VLOOKUP($B$2&amp;$D23,CHOOSE({1,2},'MC_INDUSTRIAL - CD&amp;Rs'!$B30:$B1019&amp;'MC_INDUSTRIAL - CD&amp;Rs'!$C30:$C1019,'MC_INDUSTRIAL - CD&amp;Rs'!L30:L1019),2,0)/VLOOKUP($C$2&amp;$D23,CHOOSE({1,2},'MC_INDUSTRIAL - CD&amp;Rs'!$B30:$B1019&amp;'MC_INDUSTRIAL - CD&amp;Rs'!$C30:$C1019,'MC_INDUSTRIAL - CD&amp;Rs'!L30:L1019),2,0)</f>
        <v>0</v>
      </c>
      <c r="O23" s="141" cm="1">
        <f t="array" ref="O23">$A$2*'allocate to industries feed US'!O23*VLOOKUP($B$2&amp;$D23,CHOOSE({1,2},'MC_INDUSTRIAL - CD&amp;Rs'!$B30:$B1019&amp;'MC_INDUSTRIAL - CD&amp;Rs'!$C30:$C1019,'MC_INDUSTRIAL - CD&amp;Rs'!M30:M1019),2,0)/VLOOKUP($C$2&amp;$D23,CHOOSE({1,2},'MC_INDUSTRIAL - CD&amp;Rs'!$B30:$B1019&amp;'MC_INDUSTRIAL - CD&amp;Rs'!$C30:$C1019,'MC_INDUSTRIAL - CD&amp;Rs'!M30:M1019),2,0)</f>
        <v>0</v>
      </c>
    </row>
    <row r="24" spans="2:15">
      <c r="B24" s="123">
        <v>15</v>
      </c>
      <c r="C24" t="s">
        <v>312</v>
      </c>
      <c r="D24" s="138">
        <v>37</v>
      </c>
      <c r="F24" s="141" cm="1">
        <f t="array" ref="F24">$A$2*'allocate to industries feed US'!F24*VLOOKUP($B$2&amp;$D24,CHOOSE({1,2},'MC_INDUSTRIAL - CD&amp;Rs'!$B31:$B1020&amp;'MC_INDUSTRIAL - CD&amp;Rs'!$C31:$C1020,'MC_INDUSTRIAL - CD&amp;Rs'!D31:D1020),2,0)/VLOOKUP($C$2&amp;$D24,CHOOSE({1,2},'MC_INDUSTRIAL - CD&amp;Rs'!$B31:$B1020&amp;'MC_INDUSTRIAL - CD&amp;Rs'!$C31:$C1020,'MC_INDUSTRIAL - CD&amp;Rs'!D31:D1020),2,0)</f>
        <v>6.5336885078767044E-3</v>
      </c>
      <c r="G24" s="141" cm="1">
        <f t="array" ref="G24">$A$2*'allocate to industries feed US'!G24*VLOOKUP($B$2&amp;$D24,CHOOSE({1,2},'MC_INDUSTRIAL - CD&amp;Rs'!$B31:$B1020&amp;'MC_INDUSTRIAL - CD&amp;Rs'!$C31:$C1020,'MC_INDUSTRIAL - CD&amp;Rs'!E31:E1020),2,0)/VLOOKUP($C$2&amp;$D24,CHOOSE({1,2},'MC_INDUSTRIAL - CD&amp;Rs'!$B31:$B1020&amp;'MC_INDUSTRIAL - CD&amp;Rs'!$C31:$C1020,'MC_INDUSTRIAL - CD&amp;Rs'!E31:E1020),2,0)</f>
        <v>6.4672662792709642E-3</v>
      </c>
      <c r="H24" s="141" cm="1">
        <f t="array" ref="H24">$A$2*'allocate to industries feed US'!H24*VLOOKUP($B$2&amp;$D24,CHOOSE({1,2},'MC_INDUSTRIAL - CD&amp;Rs'!$B31:$B1020&amp;'MC_INDUSTRIAL - CD&amp;Rs'!$C31:$C1020,'MC_INDUSTRIAL - CD&amp;Rs'!F31:F1020),2,0)/VLOOKUP($C$2&amp;$D24,CHOOSE({1,2},'MC_INDUSTRIAL - CD&amp;Rs'!$B31:$B1020&amp;'MC_INDUSTRIAL - CD&amp;Rs'!$C31:$C1020,'MC_INDUSTRIAL - CD&amp;Rs'!F31:F1020),2,0)</f>
        <v>5.7362645400755915E-3</v>
      </c>
      <c r="I24" s="141" cm="1">
        <f t="array" ref="I24">$A$2*'allocate to industries feed US'!I24*VLOOKUP($B$2&amp;$D24,CHOOSE({1,2},'MC_INDUSTRIAL - CD&amp;Rs'!$B31:$B1020&amp;'MC_INDUSTRIAL - CD&amp;Rs'!$C31:$C1020,'MC_INDUSTRIAL - CD&amp;Rs'!G31:G1020),2,0)/VLOOKUP($C$2&amp;$D24,CHOOSE({1,2},'MC_INDUSTRIAL - CD&amp;Rs'!$B31:$B1020&amp;'MC_INDUSTRIAL - CD&amp;Rs'!$C31:$C1020,'MC_INDUSTRIAL - CD&amp;Rs'!G31:G1020),2,0)</f>
        <v>6.335526795824057E-3</v>
      </c>
      <c r="J24" s="141" cm="1">
        <f t="array" ref="J24">$A$2*'allocate to industries feed US'!J24*VLOOKUP($B$2&amp;$D24,CHOOSE({1,2},'MC_INDUSTRIAL - CD&amp;Rs'!$B31:$B1020&amp;'MC_INDUSTRIAL - CD&amp;Rs'!$C31:$C1020,'MC_INDUSTRIAL - CD&amp;Rs'!H31:H1020),2,0)/VLOOKUP($C$2&amp;$D24,CHOOSE({1,2},'MC_INDUSTRIAL - CD&amp;Rs'!$B31:$B1020&amp;'MC_INDUSTRIAL - CD&amp;Rs'!$C31:$C1020,'MC_INDUSTRIAL - CD&amp;Rs'!H31:H1020),2,0)</f>
        <v>6.4338672512078759E-3</v>
      </c>
      <c r="K24" s="141" cm="1">
        <f t="array" ref="K24">$A$2*'allocate to industries feed US'!K24*VLOOKUP($B$2&amp;$D24,CHOOSE({1,2},'MC_INDUSTRIAL - CD&amp;Rs'!$B31:$B1020&amp;'MC_INDUSTRIAL - CD&amp;Rs'!$C31:$C1020,'MC_INDUSTRIAL - CD&amp;Rs'!I31:I1020),2,0)/VLOOKUP($C$2&amp;$D24,CHOOSE({1,2},'MC_INDUSTRIAL - CD&amp;Rs'!$B31:$B1020&amp;'MC_INDUSTRIAL - CD&amp;Rs'!$C31:$C1020,'MC_INDUSTRIAL - CD&amp;Rs'!I31:I1020),2,0)</f>
        <v>6.4260486265891158E-3</v>
      </c>
      <c r="L24" s="141" cm="1">
        <f t="array" ref="L24">$A$2*'allocate to industries feed US'!L24*VLOOKUP($B$2&amp;$D24,CHOOSE({1,2},'MC_INDUSTRIAL - CD&amp;Rs'!$B31:$B1020&amp;'MC_INDUSTRIAL - CD&amp;Rs'!$C31:$C1020,'MC_INDUSTRIAL - CD&amp;Rs'!J31:J1020),2,0)/VLOOKUP($C$2&amp;$D24,CHOOSE({1,2},'MC_INDUSTRIAL - CD&amp;Rs'!$B31:$B1020&amp;'MC_INDUSTRIAL - CD&amp;Rs'!$C31:$C1020,'MC_INDUSTRIAL - CD&amp;Rs'!J31:J1020),2,0)</f>
        <v>6.4233879094525229E-3</v>
      </c>
      <c r="M24" s="141" cm="1">
        <f t="array" ref="M24">$A$2*'allocate to industries feed US'!M24*VLOOKUP($B$2&amp;$D24,CHOOSE({1,2},'MC_INDUSTRIAL - CD&amp;Rs'!$B31:$B1020&amp;'MC_INDUSTRIAL - CD&amp;Rs'!$C31:$C1020,'MC_INDUSTRIAL - CD&amp;Rs'!K31:K1020),2,0)/VLOOKUP($C$2&amp;$D24,CHOOSE({1,2},'MC_INDUSTRIAL - CD&amp;Rs'!$B31:$B1020&amp;'MC_INDUSTRIAL - CD&amp;Rs'!$C31:$C1020,'MC_INDUSTRIAL - CD&amp;Rs'!K31:K1020),2,0)</f>
        <v>6.5763393356316367E-3</v>
      </c>
      <c r="N24" s="141" cm="1">
        <f t="array" ref="N24">$A$2*'allocate to industries feed US'!N24*VLOOKUP($B$2&amp;$D24,CHOOSE({1,2},'MC_INDUSTRIAL - CD&amp;Rs'!$B31:$B1020&amp;'MC_INDUSTRIAL - CD&amp;Rs'!$C31:$C1020,'MC_INDUSTRIAL - CD&amp;Rs'!L31:L1020),2,0)/VLOOKUP($C$2&amp;$D24,CHOOSE({1,2},'MC_INDUSTRIAL - CD&amp;Rs'!$B31:$B1020&amp;'MC_INDUSTRIAL - CD&amp;Rs'!$C31:$C1020,'MC_INDUSTRIAL - CD&amp;Rs'!L31:L1020),2,0)</f>
        <v>6.7691353370688094E-3</v>
      </c>
      <c r="O24" s="141" cm="1">
        <f t="array" ref="O24">$A$2*'allocate to industries feed US'!O24*VLOOKUP($B$2&amp;$D24,CHOOSE({1,2},'MC_INDUSTRIAL - CD&amp;Rs'!$B31:$B1020&amp;'MC_INDUSTRIAL - CD&amp;Rs'!$C31:$C1020,'MC_INDUSTRIAL - CD&amp;Rs'!M31:M1020),2,0)/VLOOKUP($C$2&amp;$D24,CHOOSE({1,2},'MC_INDUSTRIAL - CD&amp;Rs'!$B31:$B1020&amp;'MC_INDUSTRIAL - CD&amp;Rs'!$C31:$C1020,'MC_INDUSTRIAL - CD&amp;Rs'!M31:M1020),2,0)</f>
        <v>6.9434778200779959E-3</v>
      </c>
    </row>
    <row r="25" spans="2:15">
      <c r="B25" s="123">
        <v>16</v>
      </c>
      <c r="C25" t="s">
        <v>313</v>
      </c>
      <c r="D25" s="138">
        <v>38</v>
      </c>
      <c r="F25" s="141" cm="1">
        <f t="array" ref="F25">$A$2*'allocate to industries feed US'!F25*VLOOKUP($B$2&amp;$D25,CHOOSE({1,2},'MC_INDUSTRIAL - CD&amp;Rs'!$B32:$B1021&amp;'MC_INDUSTRIAL - CD&amp;Rs'!$C32:$C1021,'MC_INDUSTRIAL - CD&amp;Rs'!D32:D1021),2,0)/VLOOKUP($C$2&amp;$D25,CHOOSE({1,2},'MC_INDUSTRIAL - CD&amp;Rs'!$B32:$B1021&amp;'MC_INDUSTRIAL - CD&amp;Rs'!$C32:$C1021,'MC_INDUSTRIAL - CD&amp;Rs'!D32:D1021),2,0)</f>
        <v>0</v>
      </c>
      <c r="G25" s="141" cm="1">
        <f t="array" ref="G25">$A$2*'allocate to industries feed US'!G25*VLOOKUP($B$2&amp;$D25,CHOOSE({1,2},'MC_INDUSTRIAL - CD&amp;Rs'!$B32:$B1021&amp;'MC_INDUSTRIAL - CD&amp;Rs'!$C32:$C1021,'MC_INDUSTRIAL - CD&amp;Rs'!E32:E1021),2,0)/VLOOKUP($C$2&amp;$D25,CHOOSE({1,2},'MC_INDUSTRIAL - CD&amp;Rs'!$B32:$B1021&amp;'MC_INDUSTRIAL - CD&amp;Rs'!$C32:$C1021,'MC_INDUSTRIAL - CD&amp;Rs'!E32:E1021),2,0)</f>
        <v>0</v>
      </c>
      <c r="H25" s="141" cm="1">
        <f t="array" ref="H25">$A$2*'allocate to industries feed US'!H25*VLOOKUP($B$2&amp;$D25,CHOOSE({1,2},'MC_INDUSTRIAL - CD&amp;Rs'!$B32:$B1021&amp;'MC_INDUSTRIAL - CD&amp;Rs'!$C32:$C1021,'MC_INDUSTRIAL - CD&amp;Rs'!F32:F1021),2,0)/VLOOKUP($C$2&amp;$D25,CHOOSE({1,2},'MC_INDUSTRIAL - CD&amp;Rs'!$B32:$B1021&amp;'MC_INDUSTRIAL - CD&amp;Rs'!$C32:$C1021,'MC_INDUSTRIAL - CD&amp;Rs'!F32:F1021),2,0)</f>
        <v>0</v>
      </c>
      <c r="I25" s="141" cm="1">
        <f t="array" ref="I25">$A$2*'allocate to industries feed US'!I25*VLOOKUP($B$2&amp;$D25,CHOOSE({1,2},'MC_INDUSTRIAL - CD&amp;Rs'!$B32:$B1021&amp;'MC_INDUSTRIAL - CD&amp;Rs'!$C32:$C1021,'MC_INDUSTRIAL - CD&amp;Rs'!G32:G1021),2,0)/VLOOKUP($C$2&amp;$D25,CHOOSE({1,2},'MC_INDUSTRIAL - CD&amp;Rs'!$B32:$B1021&amp;'MC_INDUSTRIAL - CD&amp;Rs'!$C32:$C1021,'MC_INDUSTRIAL - CD&amp;Rs'!G32:G1021),2,0)</f>
        <v>0</v>
      </c>
      <c r="J25" s="141" cm="1">
        <f t="array" ref="J25">$A$2*'allocate to industries feed US'!J25*VLOOKUP($B$2&amp;$D25,CHOOSE({1,2},'MC_INDUSTRIAL - CD&amp;Rs'!$B32:$B1021&amp;'MC_INDUSTRIAL - CD&amp;Rs'!$C32:$C1021,'MC_INDUSTRIAL - CD&amp;Rs'!H32:H1021),2,0)/VLOOKUP($C$2&amp;$D25,CHOOSE({1,2},'MC_INDUSTRIAL - CD&amp;Rs'!$B32:$B1021&amp;'MC_INDUSTRIAL - CD&amp;Rs'!$C32:$C1021,'MC_INDUSTRIAL - CD&amp;Rs'!H32:H1021),2,0)</f>
        <v>0</v>
      </c>
      <c r="K25" s="141" cm="1">
        <f t="array" ref="K25">$A$2*'allocate to industries feed US'!K25*VLOOKUP($B$2&amp;$D25,CHOOSE({1,2},'MC_INDUSTRIAL - CD&amp;Rs'!$B32:$B1021&amp;'MC_INDUSTRIAL - CD&amp;Rs'!$C32:$C1021,'MC_INDUSTRIAL - CD&amp;Rs'!I32:I1021),2,0)/VLOOKUP($C$2&amp;$D25,CHOOSE({1,2},'MC_INDUSTRIAL - CD&amp;Rs'!$B32:$B1021&amp;'MC_INDUSTRIAL - CD&amp;Rs'!$C32:$C1021,'MC_INDUSTRIAL - CD&amp;Rs'!I32:I1021),2,0)</f>
        <v>0</v>
      </c>
      <c r="L25" s="141" cm="1">
        <f t="array" ref="L25">$A$2*'allocate to industries feed US'!L25*VLOOKUP($B$2&amp;$D25,CHOOSE({1,2},'MC_INDUSTRIAL - CD&amp;Rs'!$B32:$B1021&amp;'MC_INDUSTRIAL - CD&amp;Rs'!$C32:$C1021,'MC_INDUSTRIAL - CD&amp;Rs'!J32:J1021),2,0)/VLOOKUP($C$2&amp;$D25,CHOOSE({1,2},'MC_INDUSTRIAL - CD&amp;Rs'!$B32:$B1021&amp;'MC_INDUSTRIAL - CD&amp;Rs'!$C32:$C1021,'MC_INDUSTRIAL - CD&amp;Rs'!J32:J1021),2,0)</f>
        <v>0</v>
      </c>
      <c r="M25" s="141" cm="1">
        <f t="array" ref="M25">$A$2*'allocate to industries feed US'!M25*VLOOKUP($B$2&amp;$D25,CHOOSE({1,2},'MC_INDUSTRIAL - CD&amp;Rs'!$B32:$B1021&amp;'MC_INDUSTRIAL - CD&amp;Rs'!$C32:$C1021,'MC_INDUSTRIAL - CD&amp;Rs'!K32:K1021),2,0)/VLOOKUP($C$2&amp;$D25,CHOOSE({1,2},'MC_INDUSTRIAL - CD&amp;Rs'!$B32:$B1021&amp;'MC_INDUSTRIAL - CD&amp;Rs'!$C32:$C1021,'MC_INDUSTRIAL - CD&amp;Rs'!K32:K1021),2,0)</f>
        <v>0</v>
      </c>
      <c r="N25" s="141" cm="1">
        <f t="array" ref="N25">$A$2*'allocate to industries feed US'!N25*VLOOKUP($B$2&amp;$D25,CHOOSE({1,2},'MC_INDUSTRIAL - CD&amp;Rs'!$B32:$B1021&amp;'MC_INDUSTRIAL - CD&amp;Rs'!$C32:$C1021,'MC_INDUSTRIAL - CD&amp;Rs'!L32:L1021),2,0)/VLOOKUP($C$2&amp;$D25,CHOOSE({1,2},'MC_INDUSTRIAL - CD&amp;Rs'!$B32:$B1021&amp;'MC_INDUSTRIAL - CD&amp;Rs'!$C32:$C1021,'MC_INDUSTRIAL - CD&amp;Rs'!L32:L1021),2,0)</f>
        <v>0</v>
      </c>
      <c r="O25" s="141" cm="1">
        <f t="array" ref="O25">$A$2*'allocate to industries feed US'!O25*VLOOKUP($B$2&amp;$D25,CHOOSE({1,2},'MC_INDUSTRIAL - CD&amp;Rs'!$B32:$B1021&amp;'MC_INDUSTRIAL - CD&amp;Rs'!$C32:$C1021,'MC_INDUSTRIAL - CD&amp;Rs'!M32:M1021),2,0)/VLOOKUP($C$2&amp;$D25,CHOOSE({1,2},'MC_INDUSTRIAL - CD&amp;Rs'!$B32:$B1021&amp;'MC_INDUSTRIAL - CD&amp;Rs'!$C32:$C1021,'MC_INDUSTRIAL - CD&amp;Rs'!M32:M1021),2,0)</f>
        <v>0</v>
      </c>
    </row>
    <row r="26" spans="2:15">
      <c r="B26" s="123">
        <v>17</v>
      </c>
      <c r="C26" t="s">
        <v>314</v>
      </c>
      <c r="D26" s="138">
        <v>39</v>
      </c>
      <c r="F26" s="141" cm="1">
        <f t="array" ref="F26">$A$2*'allocate to industries feed US'!F26*VLOOKUP($B$2&amp;$D26,CHOOSE({1,2},'MC_INDUSTRIAL - CD&amp;Rs'!$B33:$B1022&amp;'MC_INDUSTRIAL - CD&amp;Rs'!$C33:$C1022,'MC_INDUSTRIAL - CD&amp;Rs'!D33:D1022),2,0)/VLOOKUP($C$2&amp;$D26,CHOOSE({1,2},'MC_INDUSTRIAL - CD&amp;Rs'!$B33:$B1022&amp;'MC_INDUSTRIAL - CD&amp;Rs'!$C33:$C1022,'MC_INDUSTRIAL - CD&amp;Rs'!D33:D1022),2,0)</f>
        <v>4.5652306669327009E-3</v>
      </c>
      <c r="G26" s="141" cm="1">
        <f t="array" ref="G26">$A$2*'allocate to industries feed US'!G26*VLOOKUP($B$2&amp;$D26,CHOOSE({1,2},'MC_INDUSTRIAL - CD&amp;Rs'!$B33:$B1022&amp;'MC_INDUSTRIAL - CD&amp;Rs'!$C33:$C1022,'MC_INDUSTRIAL - CD&amp;Rs'!E33:E1022),2,0)/VLOOKUP($C$2&amp;$D26,CHOOSE({1,2},'MC_INDUSTRIAL - CD&amp;Rs'!$B33:$B1022&amp;'MC_INDUSTRIAL - CD&amp;Rs'!$C33:$C1022,'MC_INDUSTRIAL - CD&amp;Rs'!E33:E1022),2,0)</f>
        <v>4.4689651287621269E-3</v>
      </c>
      <c r="H26" s="141" cm="1">
        <f t="array" ref="H26">$A$2*'allocate to industries feed US'!H26*VLOOKUP($B$2&amp;$D26,CHOOSE({1,2},'MC_INDUSTRIAL - CD&amp;Rs'!$B33:$B1022&amp;'MC_INDUSTRIAL - CD&amp;Rs'!$C33:$C1022,'MC_INDUSTRIAL - CD&amp;Rs'!F33:F1022),2,0)/VLOOKUP($C$2&amp;$D26,CHOOSE({1,2},'MC_INDUSTRIAL - CD&amp;Rs'!$B33:$B1022&amp;'MC_INDUSTRIAL - CD&amp;Rs'!$C33:$C1022,'MC_INDUSTRIAL - CD&amp;Rs'!F33:F1022),2,0)</f>
        <v>3.821849521156545E-3</v>
      </c>
      <c r="I26" s="141" cm="1">
        <f t="array" ref="I26">$A$2*'allocate to industries feed US'!I26*VLOOKUP($B$2&amp;$D26,CHOOSE({1,2},'MC_INDUSTRIAL - CD&amp;Rs'!$B33:$B1022&amp;'MC_INDUSTRIAL - CD&amp;Rs'!$C33:$C1022,'MC_INDUSTRIAL - CD&amp;Rs'!G33:G1022),2,0)/VLOOKUP($C$2&amp;$D26,CHOOSE({1,2},'MC_INDUSTRIAL - CD&amp;Rs'!$B33:$B1022&amp;'MC_INDUSTRIAL - CD&amp;Rs'!$C33:$C1022,'MC_INDUSTRIAL - CD&amp;Rs'!G33:G1022),2,0)</f>
        <v>4.2444769887425623E-3</v>
      </c>
      <c r="J26" s="141" cm="1">
        <f t="array" ref="J26">$A$2*'allocate to industries feed US'!J26*VLOOKUP($B$2&amp;$D26,CHOOSE({1,2},'MC_INDUSTRIAL - CD&amp;Rs'!$B33:$B1022&amp;'MC_INDUSTRIAL - CD&amp;Rs'!$C33:$C1022,'MC_INDUSTRIAL - CD&amp;Rs'!H33:H1022),2,0)/VLOOKUP($C$2&amp;$D26,CHOOSE({1,2},'MC_INDUSTRIAL - CD&amp;Rs'!$B33:$B1022&amp;'MC_INDUSTRIAL - CD&amp;Rs'!$C33:$C1022,'MC_INDUSTRIAL - CD&amp;Rs'!H33:H1022),2,0)</f>
        <v>4.7765998748220519E-3</v>
      </c>
      <c r="K26" s="141" cm="1">
        <f t="array" ref="K26">$A$2*'allocate to industries feed US'!K26*VLOOKUP($B$2&amp;$D26,CHOOSE({1,2},'MC_INDUSTRIAL - CD&amp;Rs'!$B33:$B1022&amp;'MC_INDUSTRIAL - CD&amp;Rs'!$C33:$C1022,'MC_INDUSTRIAL - CD&amp;Rs'!I33:I1022),2,0)/VLOOKUP($C$2&amp;$D26,CHOOSE({1,2},'MC_INDUSTRIAL - CD&amp;Rs'!$B33:$B1022&amp;'MC_INDUSTRIAL - CD&amp;Rs'!$C33:$C1022,'MC_INDUSTRIAL - CD&amp;Rs'!I33:I1022),2,0)</f>
        <v>5.063018001059569E-3</v>
      </c>
      <c r="L26" s="141" cm="1">
        <f t="array" ref="L26">$A$2*'allocate to industries feed US'!L26*VLOOKUP($B$2&amp;$D26,CHOOSE({1,2},'MC_INDUSTRIAL - CD&amp;Rs'!$B33:$B1022&amp;'MC_INDUSTRIAL - CD&amp;Rs'!$C33:$C1022,'MC_INDUSTRIAL - CD&amp;Rs'!J33:J1022),2,0)/VLOOKUP($C$2&amp;$D26,CHOOSE({1,2},'MC_INDUSTRIAL - CD&amp;Rs'!$B33:$B1022&amp;'MC_INDUSTRIAL - CD&amp;Rs'!$C33:$C1022,'MC_INDUSTRIAL - CD&amp;Rs'!J33:J1022),2,0)</f>
        <v>5.3953006797076482E-3</v>
      </c>
      <c r="M26" s="141" cm="1">
        <f t="array" ref="M26">$A$2*'allocate to industries feed US'!M26*VLOOKUP($B$2&amp;$D26,CHOOSE({1,2},'MC_INDUSTRIAL - CD&amp;Rs'!$B33:$B1022&amp;'MC_INDUSTRIAL - CD&amp;Rs'!$C33:$C1022,'MC_INDUSTRIAL - CD&amp;Rs'!K33:K1022),2,0)/VLOOKUP($C$2&amp;$D26,CHOOSE({1,2},'MC_INDUSTRIAL - CD&amp;Rs'!$B33:$B1022&amp;'MC_INDUSTRIAL - CD&amp;Rs'!$C33:$C1022,'MC_INDUSTRIAL - CD&amp;Rs'!K33:K1022),2,0)</f>
        <v>5.4023193994461264E-3</v>
      </c>
      <c r="N26" s="141" cm="1">
        <f t="array" ref="N26">$A$2*'allocate to industries feed US'!N26*VLOOKUP($B$2&amp;$D26,CHOOSE({1,2},'MC_INDUSTRIAL - CD&amp;Rs'!$B33:$B1022&amp;'MC_INDUSTRIAL - CD&amp;Rs'!$C33:$C1022,'MC_INDUSTRIAL - CD&amp;Rs'!L33:L1022),2,0)/VLOOKUP($C$2&amp;$D26,CHOOSE({1,2},'MC_INDUSTRIAL - CD&amp;Rs'!$B33:$B1022&amp;'MC_INDUSTRIAL - CD&amp;Rs'!$C33:$C1022,'MC_INDUSTRIAL - CD&amp;Rs'!L33:L1022),2,0)</f>
        <v>5.4200516018171729E-3</v>
      </c>
      <c r="O26" s="141" cm="1">
        <f t="array" ref="O26">$A$2*'allocate to industries feed US'!O26*VLOOKUP($B$2&amp;$D26,CHOOSE({1,2},'MC_INDUSTRIAL - CD&amp;Rs'!$B33:$B1022&amp;'MC_INDUSTRIAL - CD&amp;Rs'!$C33:$C1022,'MC_INDUSTRIAL - CD&amp;Rs'!M33:M1022),2,0)/VLOOKUP($C$2&amp;$D26,CHOOSE({1,2},'MC_INDUSTRIAL - CD&amp;Rs'!$B33:$B1022&amp;'MC_INDUSTRIAL - CD&amp;Rs'!$C33:$C1022,'MC_INDUSTRIAL - CD&amp;Rs'!M33:M1022),2,0)</f>
        <v>5.3807789880822594E-3</v>
      </c>
    </row>
    <row r="27" spans="2:15">
      <c r="B27" s="123">
        <v>18</v>
      </c>
      <c r="C27" t="s">
        <v>315</v>
      </c>
      <c r="D27" s="138">
        <v>40</v>
      </c>
      <c r="F27" s="141" cm="1">
        <f t="array" ref="F27">$A$2*'allocate to industries feed US'!F27*VLOOKUP($B$2&amp;$D27,CHOOSE({1,2},'MC_INDUSTRIAL - CD&amp;Rs'!$B34:$B1023&amp;'MC_INDUSTRIAL - CD&amp;Rs'!$C34:$C1023,'MC_INDUSTRIAL - CD&amp;Rs'!D34:D1023),2,0)/VLOOKUP($C$2&amp;$D27,CHOOSE({1,2},'MC_INDUSTRIAL - CD&amp;Rs'!$B34:$B1023&amp;'MC_INDUSTRIAL - CD&amp;Rs'!$C34:$C1023,'MC_INDUSTRIAL - CD&amp;Rs'!D34:D1023),2,0)</f>
        <v>0</v>
      </c>
      <c r="G27" s="141" cm="1">
        <f t="array" ref="G27">$A$2*'allocate to industries feed US'!G27*VLOOKUP($B$2&amp;$D27,CHOOSE({1,2},'MC_INDUSTRIAL - CD&amp;Rs'!$B34:$B1023&amp;'MC_INDUSTRIAL - CD&amp;Rs'!$C34:$C1023,'MC_INDUSTRIAL - CD&amp;Rs'!E34:E1023),2,0)/VLOOKUP($C$2&amp;$D27,CHOOSE({1,2},'MC_INDUSTRIAL - CD&amp;Rs'!$B34:$B1023&amp;'MC_INDUSTRIAL - CD&amp;Rs'!$C34:$C1023,'MC_INDUSTRIAL - CD&amp;Rs'!E34:E1023),2,0)</f>
        <v>0</v>
      </c>
      <c r="H27" s="141" cm="1">
        <f t="array" ref="H27">$A$2*'allocate to industries feed US'!H27*VLOOKUP($B$2&amp;$D27,CHOOSE({1,2},'MC_INDUSTRIAL - CD&amp;Rs'!$B34:$B1023&amp;'MC_INDUSTRIAL - CD&amp;Rs'!$C34:$C1023,'MC_INDUSTRIAL - CD&amp;Rs'!F34:F1023),2,0)/VLOOKUP($C$2&amp;$D27,CHOOSE({1,2},'MC_INDUSTRIAL - CD&amp;Rs'!$B34:$B1023&amp;'MC_INDUSTRIAL - CD&amp;Rs'!$C34:$C1023,'MC_INDUSTRIAL - CD&amp;Rs'!F34:F1023),2,0)</f>
        <v>0</v>
      </c>
      <c r="I27" s="141" cm="1">
        <f t="array" ref="I27">$A$2*'allocate to industries feed US'!I27*VLOOKUP($B$2&amp;$D27,CHOOSE({1,2},'MC_INDUSTRIAL - CD&amp;Rs'!$B34:$B1023&amp;'MC_INDUSTRIAL - CD&amp;Rs'!$C34:$C1023,'MC_INDUSTRIAL - CD&amp;Rs'!G34:G1023),2,0)/VLOOKUP($C$2&amp;$D27,CHOOSE({1,2},'MC_INDUSTRIAL - CD&amp;Rs'!$B34:$B1023&amp;'MC_INDUSTRIAL - CD&amp;Rs'!$C34:$C1023,'MC_INDUSTRIAL - CD&amp;Rs'!G34:G1023),2,0)</f>
        <v>0</v>
      </c>
      <c r="J27" s="141" cm="1">
        <f t="array" ref="J27">$A$2*'allocate to industries feed US'!J27*VLOOKUP($B$2&amp;$D27,CHOOSE({1,2},'MC_INDUSTRIAL - CD&amp;Rs'!$B34:$B1023&amp;'MC_INDUSTRIAL - CD&amp;Rs'!$C34:$C1023,'MC_INDUSTRIAL - CD&amp;Rs'!H34:H1023),2,0)/VLOOKUP($C$2&amp;$D27,CHOOSE({1,2},'MC_INDUSTRIAL - CD&amp;Rs'!$B34:$B1023&amp;'MC_INDUSTRIAL - CD&amp;Rs'!$C34:$C1023,'MC_INDUSTRIAL - CD&amp;Rs'!H34:H1023),2,0)</f>
        <v>0</v>
      </c>
      <c r="K27" s="141" cm="1">
        <f t="array" ref="K27">$A$2*'allocate to industries feed US'!K27*VLOOKUP($B$2&amp;$D27,CHOOSE({1,2},'MC_INDUSTRIAL - CD&amp;Rs'!$B34:$B1023&amp;'MC_INDUSTRIAL - CD&amp;Rs'!$C34:$C1023,'MC_INDUSTRIAL - CD&amp;Rs'!I34:I1023),2,0)/VLOOKUP($C$2&amp;$D27,CHOOSE({1,2},'MC_INDUSTRIAL - CD&amp;Rs'!$B34:$B1023&amp;'MC_INDUSTRIAL - CD&amp;Rs'!$C34:$C1023,'MC_INDUSTRIAL - CD&amp;Rs'!I34:I1023),2,0)</f>
        <v>0</v>
      </c>
      <c r="L27" s="141" cm="1">
        <f t="array" ref="L27">$A$2*'allocate to industries feed US'!L27*VLOOKUP($B$2&amp;$D27,CHOOSE({1,2},'MC_INDUSTRIAL - CD&amp;Rs'!$B34:$B1023&amp;'MC_INDUSTRIAL - CD&amp;Rs'!$C34:$C1023,'MC_INDUSTRIAL - CD&amp;Rs'!J34:J1023),2,0)/VLOOKUP($C$2&amp;$D27,CHOOSE({1,2},'MC_INDUSTRIAL - CD&amp;Rs'!$B34:$B1023&amp;'MC_INDUSTRIAL - CD&amp;Rs'!$C34:$C1023,'MC_INDUSTRIAL - CD&amp;Rs'!J34:J1023),2,0)</f>
        <v>0</v>
      </c>
      <c r="M27" s="141" cm="1">
        <f t="array" ref="M27">$A$2*'allocate to industries feed US'!M27*VLOOKUP($B$2&amp;$D27,CHOOSE({1,2},'MC_INDUSTRIAL - CD&amp;Rs'!$B34:$B1023&amp;'MC_INDUSTRIAL - CD&amp;Rs'!$C34:$C1023,'MC_INDUSTRIAL - CD&amp;Rs'!K34:K1023),2,0)/VLOOKUP($C$2&amp;$D27,CHOOSE({1,2},'MC_INDUSTRIAL - CD&amp;Rs'!$B34:$B1023&amp;'MC_INDUSTRIAL - CD&amp;Rs'!$C34:$C1023,'MC_INDUSTRIAL - CD&amp;Rs'!K34:K1023),2,0)</f>
        <v>0</v>
      </c>
      <c r="N27" s="141" cm="1">
        <f t="array" ref="N27">$A$2*'allocate to industries feed US'!N27*VLOOKUP($B$2&amp;$D27,CHOOSE({1,2},'MC_INDUSTRIAL - CD&amp;Rs'!$B34:$B1023&amp;'MC_INDUSTRIAL - CD&amp;Rs'!$C34:$C1023,'MC_INDUSTRIAL - CD&amp;Rs'!L34:L1023),2,0)/VLOOKUP($C$2&amp;$D27,CHOOSE({1,2},'MC_INDUSTRIAL - CD&amp;Rs'!$B34:$B1023&amp;'MC_INDUSTRIAL - CD&amp;Rs'!$C34:$C1023,'MC_INDUSTRIAL - CD&amp;Rs'!L34:L1023),2,0)</f>
        <v>0</v>
      </c>
      <c r="O27" s="141" cm="1">
        <f t="array" ref="O27">$A$2*'allocate to industries feed US'!O27*VLOOKUP($B$2&amp;$D27,CHOOSE({1,2},'MC_INDUSTRIAL - CD&amp;Rs'!$B34:$B1023&amp;'MC_INDUSTRIAL - CD&amp;Rs'!$C34:$C1023,'MC_INDUSTRIAL - CD&amp;Rs'!M34:M1023),2,0)/VLOOKUP($C$2&amp;$D27,CHOOSE({1,2},'MC_INDUSTRIAL - CD&amp;Rs'!$B34:$B1023&amp;'MC_INDUSTRIAL - CD&amp;Rs'!$C34:$C1023,'MC_INDUSTRIAL - CD&amp;Rs'!M34:M1023),2,0)</f>
        <v>0</v>
      </c>
    </row>
    <row r="28" spans="2:15">
      <c r="B28" s="123">
        <v>19</v>
      </c>
      <c r="C28" t="s">
        <v>316</v>
      </c>
      <c r="D28" s="138">
        <v>8</v>
      </c>
      <c r="F28" s="141" cm="1">
        <f t="array" ref="F28">$A$2*'allocate to industries feed US'!F28*VLOOKUP($B$2&amp;$D28,CHOOSE({1,2},'MC_INDUSTRIAL - CD&amp;Rs'!$B35:$B1024&amp;'MC_INDUSTRIAL - CD&amp;Rs'!$C35:$C1024,'MC_INDUSTRIAL - CD&amp;Rs'!D35:D1024),2,0)/VLOOKUP($C$2&amp;$D28,CHOOSE({1,2},'MC_INDUSTRIAL - CD&amp;Rs'!$B35:$B1024&amp;'MC_INDUSTRIAL - CD&amp;Rs'!$C35:$C1024,'MC_INDUSTRIAL - CD&amp;Rs'!D35:D1024),2,0)</f>
        <v>0</v>
      </c>
      <c r="G28" s="141" cm="1">
        <f t="array" ref="G28">$A$2*'allocate to industries feed US'!G28*VLOOKUP($B$2&amp;$D28,CHOOSE({1,2},'MC_INDUSTRIAL - CD&amp;Rs'!$B35:$B1024&amp;'MC_INDUSTRIAL - CD&amp;Rs'!$C35:$C1024,'MC_INDUSTRIAL - CD&amp;Rs'!E35:E1024),2,0)/VLOOKUP($C$2&amp;$D28,CHOOSE({1,2},'MC_INDUSTRIAL - CD&amp;Rs'!$B35:$B1024&amp;'MC_INDUSTRIAL - CD&amp;Rs'!$C35:$C1024,'MC_INDUSTRIAL - CD&amp;Rs'!E35:E1024),2,0)</f>
        <v>0</v>
      </c>
      <c r="H28" s="141" cm="1">
        <f t="array" ref="H28">$A$2*'allocate to industries feed US'!H28*VLOOKUP($B$2&amp;$D28,CHOOSE({1,2},'MC_INDUSTRIAL - CD&amp;Rs'!$B35:$B1024&amp;'MC_INDUSTRIAL - CD&amp;Rs'!$C35:$C1024,'MC_INDUSTRIAL - CD&amp;Rs'!F35:F1024),2,0)/VLOOKUP($C$2&amp;$D28,CHOOSE({1,2},'MC_INDUSTRIAL - CD&amp;Rs'!$B35:$B1024&amp;'MC_INDUSTRIAL - CD&amp;Rs'!$C35:$C1024,'MC_INDUSTRIAL - CD&amp;Rs'!F35:F1024),2,0)</f>
        <v>0</v>
      </c>
      <c r="I28" s="141" cm="1">
        <f t="array" ref="I28">$A$2*'allocate to industries feed US'!I28*VLOOKUP($B$2&amp;$D28,CHOOSE({1,2},'MC_INDUSTRIAL - CD&amp;Rs'!$B35:$B1024&amp;'MC_INDUSTRIAL - CD&amp;Rs'!$C35:$C1024,'MC_INDUSTRIAL - CD&amp;Rs'!G35:G1024),2,0)/VLOOKUP($C$2&amp;$D28,CHOOSE({1,2},'MC_INDUSTRIAL - CD&amp;Rs'!$B35:$B1024&amp;'MC_INDUSTRIAL - CD&amp;Rs'!$C35:$C1024,'MC_INDUSTRIAL - CD&amp;Rs'!G35:G1024),2,0)</f>
        <v>0</v>
      </c>
      <c r="J28" s="141" cm="1">
        <f t="array" ref="J28">$A$2*'allocate to industries feed US'!J28*VLOOKUP($B$2&amp;$D28,CHOOSE({1,2},'MC_INDUSTRIAL - CD&amp;Rs'!$B35:$B1024&amp;'MC_INDUSTRIAL - CD&amp;Rs'!$C35:$C1024,'MC_INDUSTRIAL - CD&amp;Rs'!H35:H1024),2,0)/VLOOKUP($C$2&amp;$D28,CHOOSE({1,2},'MC_INDUSTRIAL - CD&amp;Rs'!$B35:$B1024&amp;'MC_INDUSTRIAL - CD&amp;Rs'!$C35:$C1024,'MC_INDUSTRIAL - CD&amp;Rs'!H35:H1024),2,0)</f>
        <v>0</v>
      </c>
      <c r="K28" s="141" cm="1">
        <f t="array" ref="K28">$A$2*'allocate to industries feed US'!K28*VLOOKUP($B$2&amp;$D28,CHOOSE({1,2},'MC_INDUSTRIAL - CD&amp;Rs'!$B35:$B1024&amp;'MC_INDUSTRIAL - CD&amp;Rs'!$C35:$C1024,'MC_INDUSTRIAL - CD&amp;Rs'!I35:I1024),2,0)/VLOOKUP($C$2&amp;$D28,CHOOSE({1,2},'MC_INDUSTRIAL - CD&amp;Rs'!$B35:$B1024&amp;'MC_INDUSTRIAL - CD&amp;Rs'!$C35:$C1024,'MC_INDUSTRIAL - CD&amp;Rs'!I35:I1024),2,0)</f>
        <v>0</v>
      </c>
      <c r="L28" s="141" cm="1">
        <f t="array" ref="L28">$A$2*'allocate to industries feed US'!L28*VLOOKUP($B$2&amp;$D28,CHOOSE({1,2},'MC_INDUSTRIAL - CD&amp;Rs'!$B35:$B1024&amp;'MC_INDUSTRIAL - CD&amp;Rs'!$C35:$C1024,'MC_INDUSTRIAL - CD&amp;Rs'!J35:J1024),2,0)/VLOOKUP($C$2&amp;$D28,CHOOSE({1,2},'MC_INDUSTRIAL - CD&amp;Rs'!$B35:$B1024&amp;'MC_INDUSTRIAL - CD&amp;Rs'!$C35:$C1024,'MC_INDUSTRIAL - CD&amp;Rs'!J35:J1024),2,0)</f>
        <v>0</v>
      </c>
      <c r="M28" s="141" cm="1">
        <f t="array" ref="M28">$A$2*'allocate to industries feed US'!M28*VLOOKUP($B$2&amp;$D28,CHOOSE({1,2},'MC_INDUSTRIAL - CD&amp;Rs'!$B35:$B1024&amp;'MC_INDUSTRIAL - CD&amp;Rs'!$C35:$C1024,'MC_INDUSTRIAL - CD&amp;Rs'!K35:K1024),2,0)/VLOOKUP($C$2&amp;$D28,CHOOSE({1,2},'MC_INDUSTRIAL - CD&amp;Rs'!$B35:$B1024&amp;'MC_INDUSTRIAL - CD&amp;Rs'!$C35:$C1024,'MC_INDUSTRIAL - CD&amp;Rs'!K35:K1024),2,0)</f>
        <v>0</v>
      </c>
      <c r="N28" s="141" cm="1">
        <f t="array" ref="N28">$A$2*'allocate to industries feed US'!N28*VLOOKUP($B$2&amp;$D28,CHOOSE({1,2},'MC_INDUSTRIAL - CD&amp;Rs'!$B35:$B1024&amp;'MC_INDUSTRIAL - CD&amp;Rs'!$C35:$C1024,'MC_INDUSTRIAL - CD&amp;Rs'!L35:L1024),2,0)/VLOOKUP($C$2&amp;$D28,CHOOSE({1,2},'MC_INDUSTRIAL - CD&amp;Rs'!$B35:$B1024&amp;'MC_INDUSTRIAL - CD&amp;Rs'!$C35:$C1024,'MC_INDUSTRIAL - CD&amp;Rs'!L35:L1024),2,0)</f>
        <v>0</v>
      </c>
      <c r="O28" s="141" cm="1">
        <f t="array" ref="O28">$A$2*'allocate to industries feed US'!O28*VLOOKUP($B$2&amp;$D28,CHOOSE({1,2},'MC_INDUSTRIAL - CD&amp;Rs'!$B35:$B1024&amp;'MC_INDUSTRIAL - CD&amp;Rs'!$C35:$C1024,'MC_INDUSTRIAL - CD&amp;Rs'!M35:M1024),2,0)/VLOOKUP($C$2&amp;$D28,CHOOSE({1,2},'MC_INDUSTRIAL - CD&amp;Rs'!$B35:$B1024&amp;'MC_INDUSTRIAL - CD&amp;Rs'!$C35:$C1024,'MC_INDUSTRIAL - CD&amp;Rs'!M35:M1024),2,0)</f>
        <v>0</v>
      </c>
    </row>
    <row r="29" spans="2:15">
      <c r="B29" s="123">
        <v>20</v>
      </c>
      <c r="C29" t="s">
        <v>317</v>
      </c>
      <c r="D29" s="138">
        <v>27</v>
      </c>
      <c r="F29" s="141" cm="1">
        <f t="array" ref="F29">$A$2*'allocate to industries feed US'!F29*VLOOKUP($B$2&amp;$D29,CHOOSE({1,2},'MC_INDUSTRIAL - CD&amp;Rs'!$B36:$B1025&amp;'MC_INDUSTRIAL - CD&amp;Rs'!$C36:$C1025,'MC_INDUSTRIAL - CD&amp;Rs'!D36:D1025),2,0)/VLOOKUP($C$2&amp;$D29,CHOOSE({1,2},'MC_INDUSTRIAL - CD&amp;Rs'!$B36:$B1025&amp;'MC_INDUSTRIAL - CD&amp;Rs'!$C36:$C1025,'MC_INDUSTRIAL - CD&amp;Rs'!D36:D1025),2,0)</f>
        <v>0</v>
      </c>
      <c r="G29" s="141" cm="1">
        <f t="array" ref="G29">$A$2*'allocate to industries feed US'!G29*VLOOKUP($B$2&amp;$D29,CHOOSE({1,2},'MC_INDUSTRIAL - CD&amp;Rs'!$B36:$B1025&amp;'MC_INDUSTRIAL - CD&amp;Rs'!$C36:$C1025,'MC_INDUSTRIAL - CD&amp;Rs'!E36:E1025),2,0)/VLOOKUP($C$2&amp;$D29,CHOOSE({1,2},'MC_INDUSTRIAL - CD&amp;Rs'!$B36:$B1025&amp;'MC_INDUSTRIAL - CD&amp;Rs'!$C36:$C1025,'MC_INDUSTRIAL - CD&amp;Rs'!E36:E1025),2,0)</f>
        <v>0</v>
      </c>
      <c r="H29" s="141" cm="1">
        <f t="array" ref="H29">$A$2*'allocate to industries feed US'!H29*VLOOKUP($B$2&amp;$D29,CHOOSE({1,2},'MC_INDUSTRIAL - CD&amp;Rs'!$B36:$B1025&amp;'MC_INDUSTRIAL - CD&amp;Rs'!$C36:$C1025,'MC_INDUSTRIAL - CD&amp;Rs'!F36:F1025),2,0)/VLOOKUP($C$2&amp;$D29,CHOOSE({1,2},'MC_INDUSTRIAL - CD&amp;Rs'!$B36:$B1025&amp;'MC_INDUSTRIAL - CD&amp;Rs'!$C36:$C1025,'MC_INDUSTRIAL - CD&amp;Rs'!F36:F1025),2,0)</f>
        <v>0</v>
      </c>
      <c r="I29" s="141" cm="1">
        <f t="array" ref="I29">$A$2*'allocate to industries feed US'!I29*VLOOKUP($B$2&amp;$D29,CHOOSE({1,2},'MC_INDUSTRIAL - CD&amp;Rs'!$B36:$B1025&amp;'MC_INDUSTRIAL - CD&amp;Rs'!$C36:$C1025,'MC_INDUSTRIAL - CD&amp;Rs'!G36:G1025),2,0)/VLOOKUP($C$2&amp;$D29,CHOOSE({1,2},'MC_INDUSTRIAL - CD&amp;Rs'!$B36:$B1025&amp;'MC_INDUSTRIAL - CD&amp;Rs'!$C36:$C1025,'MC_INDUSTRIAL - CD&amp;Rs'!G36:G1025),2,0)</f>
        <v>0</v>
      </c>
      <c r="J29" s="141" cm="1">
        <f t="array" ref="J29">$A$2*'allocate to industries feed US'!J29*VLOOKUP($B$2&amp;$D29,CHOOSE({1,2},'MC_INDUSTRIAL - CD&amp;Rs'!$B36:$B1025&amp;'MC_INDUSTRIAL - CD&amp;Rs'!$C36:$C1025,'MC_INDUSTRIAL - CD&amp;Rs'!H36:H1025),2,0)/VLOOKUP($C$2&amp;$D29,CHOOSE({1,2},'MC_INDUSTRIAL - CD&amp;Rs'!$B36:$B1025&amp;'MC_INDUSTRIAL - CD&amp;Rs'!$C36:$C1025,'MC_INDUSTRIAL - CD&amp;Rs'!H36:H1025),2,0)</f>
        <v>0</v>
      </c>
      <c r="K29" s="141" cm="1">
        <f t="array" ref="K29">$A$2*'allocate to industries feed US'!K29*VLOOKUP($B$2&amp;$D29,CHOOSE({1,2},'MC_INDUSTRIAL - CD&amp;Rs'!$B36:$B1025&amp;'MC_INDUSTRIAL - CD&amp;Rs'!$C36:$C1025,'MC_INDUSTRIAL - CD&amp;Rs'!I36:I1025),2,0)/VLOOKUP($C$2&amp;$D29,CHOOSE({1,2},'MC_INDUSTRIAL - CD&amp;Rs'!$B36:$B1025&amp;'MC_INDUSTRIAL - CD&amp;Rs'!$C36:$C1025,'MC_INDUSTRIAL - CD&amp;Rs'!I36:I1025),2,0)</f>
        <v>0</v>
      </c>
      <c r="L29" s="141" cm="1">
        <f t="array" ref="L29">$A$2*'allocate to industries feed US'!L29*VLOOKUP($B$2&amp;$D29,CHOOSE({1,2},'MC_INDUSTRIAL - CD&amp;Rs'!$B36:$B1025&amp;'MC_INDUSTRIAL - CD&amp;Rs'!$C36:$C1025,'MC_INDUSTRIAL - CD&amp;Rs'!J36:J1025),2,0)/VLOOKUP($C$2&amp;$D29,CHOOSE({1,2},'MC_INDUSTRIAL - CD&amp;Rs'!$B36:$B1025&amp;'MC_INDUSTRIAL - CD&amp;Rs'!$C36:$C1025,'MC_INDUSTRIAL - CD&amp;Rs'!J36:J1025),2,0)</f>
        <v>0</v>
      </c>
      <c r="M29" s="141" cm="1">
        <f t="array" ref="M29">$A$2*'allocate to industries feed US'!M29*VLOOKUP($B$2&amp;$D29,CHOOSE({1,2},'MC_INDUSTRIAL - CD&amp;Rs'!$B36:$B1025&amp;'MC_INDUSTRIAL - CD&amp;Rs'!$C36:$C1025,'MC_INDUSTRIAL - CD&amp;Rs'!K36:K1025),2,0)/VLOOKUP($C$2&amp;$D29,CHOOSE({1,2},'MC_INDUSTRIAL - CD&amp;Rs'!$B36:$B1025&amp;'MC_INDUSTRIAL - CD&amp;Rs'!$C36:$C1025,'MC_INDUSTRIAL - CD&amp;Rs'!K36:K1025),2,0)</f>
        <v>0</v>
      </c>
      <c r="N29" s="141" cm="1">
        <f t="array" ref="N29">$A$2*'allocate to industries feed US'!N29*VLOOKUP($B$2&amp;$D29,CHOOSE({1,2},'MC_INDUSTRIAL - CD&amp;Rs'!$B36:$B1025&amp;'MC_INDUSTRIAL - CD&amp;Rs'!$C36:$C1025,'MC_INDUSTRIAL - CD&amp;Rs'!L36:L1025),2,0)/VLOOKUP($C$2&amp;$D29,CHOOSE({1,2},'MC_INDUSTRIAL - CD&amp;Rs'!$B36:$B1025&amp;'MC_INDUSTRIAL - CD&amp;Rs'!$C36:$C1025,'MC_INDUSTRIAL - CD&amp;Rs'!L36:L1025),2,0)</f>
        <v>0</v>
      </c>
      <c r="O29" s="141" cm="1">
        <f t="array" ref="O29">$A$2*'allocate to industries feed US'!O29*VLOOKUP($B$2&amp;$D29,CHOOSE({1,2},'MC_INDUSTRIAL - CD&amp;Rs'!$B36:$B1025&amp;'MC_INDUSTRIAL - CD&amp;Rs'!$C36:$C1025,'MC_INDUSTRIAL - CD&amp;Rs'!M36:M1025),2,0)/VLOOKUP($C$2&amp;$D29,CHOOSE({1,2},'MC_INDUSTRIAL - CD&amp;Rs'!$B36:$B1025&amp;'MC_INDUSTRIAL - CD&amp;Rs'!$C36:$C1025,'MC_INDUSTRIAL - CD&amp;Rs'!M36:M1025),2,0)</f>
        <v>0</v>
      </c>
    </row>
    <row r="30" spans="2:15">
      <c r="B30" s="123">
        <v>21</v>
      </c>
      <c r="C30" t="s">
        <v>318</v>
      </c>
      <c r="D30" s="138">
        <v>20</v>
      </c>
      <c r="F30" s="141" cm="1">
        <f t="array" ref="F30">$A$2*'allocate to industries feed US'!F30*VLOOKUP($B$2&amp;$D30,CHOOSE({1,2},'MC_INDUSTRIAL - CD&amp;Rs'!$B37:$B1026&amp;'MC_INDUSTRIAL - CD&amp;Rs'!$C37:$C1026,'MC_INDUSTRIAL - CD&amp;Rs'!D37:D1026),2,0)/VLOOKUP($C$2&amp;$D30,CHOOSE({1,2},'MC_INDUSTRIAL - CD&amp;Rs'!$B37:$B1026&amp;'MC_INDUSTRIAL - CD&amp;Rs'!$C37:$C1026,'MC_INDUSTRIAL - CD&amp;Rs'!D37:D1026),2,0)</f>
        <v>3.4004608298961983E-3</v>
      </c>
      <c r="G30" s="141" cm="1">
        <f t="array" ref="G30">$A$2*'allocate to industries feed US'!G30*VLOOKUP($B$2&amp;$D30,CHOOSE({1,2},'MC_INDUSTRIAL - CD&amp;Rs'!$B37:$B1026&amp;'MC_INDUSTRIAL - CD&amp;Rs'!$C37:$C1026,'MC_INDUSTRIAL - CD&amp;Rs'!E37:E1026),2,0)/VLOOKUP($C$2&amp;$D30,CHOOSE({1,2},'MC_INDUSTRIAL - CD&amp;Rs'!$B37:$B1026&amp;'MC_INDUSTRIAL - CD&amp;Rs'!$C37:$C1026,'MC_INDUSTRIAL - CD&amp;Rs'!E37:E1026),2,0)</f>
        <v>3.2239415161874362E-3</v>
      </c>
      <c r="H30" s="141" cm="1">
        <f t="array" ref="H30">$A$2*'allocate to industries feed US'!H30*VLOOKUP($B$2&amp;$D30,CHOOSE({1,2},'MC_INDUSTRIAL - CD&amp;Rs'!$B37:$B1026&amp;'MC_INDUSTRIAL - CD&amp;Rs'!$C37:$C1026,'MC_INDUSTRIAL - CD&amp;Rs'!F37:F1026),2,0)/VLOOKUP($C$2&amp;$D30,CHOOSE({1,2},'MC_INDUSTRIAL - CD&amp;Rs'!$B37:$B1026&amp;'MC_INDUSTRIAL - CD&amp;Rs'!$C37:$C1026,'MC_INDUSTRIAL - CD&amp;Rs'!F37:F1026),2,0)</f>
        <v>3.0207819947664846E-3</v>
      </c>
      <c r="I30" s="141" cm="1">
        <f t="array" ref="I30">$A$2*'allocate to industries feed US'!I30*VLOOKUP($B$2&amp;$D30,CHOOSE({1,2},'MC_INDUSTRIAL - CD&amp;Rs'!$B37:$B1026&amp;'MC_INDUSTRIAL - CD&amp;Rs'!$C37:$C1026,'MC_INDUSTRIAL - CD&amp;Rs'!G37:G1026),2,0)/VLOOKUP($C$2&amp;$D30,CHOOSE({1,2},'MC_INDUSTRIAL - CD&amp;Rs'!$B37:$B1026&amp;'MC_INDUSTRIAL - CD&amp;Rs'!$C37:$C1026,'MC_INDUSTRIAL - CD&amp;Rs'!G37:G1026),2,0)</f>
        <v>3.0028332029559657E-3</v>
      </c>
      <c r="J30" s="141" cm="1">
        <f t="array" ref="J30">$A$2*'allocate to industries feed US'!J30*VLOOKUP($B$2&amp;$D30,CHOOSE({1,2},'MC_INDUSTRIAL - CD&amp;Rs'!$B37:$B1026&amp;'MC_INDUSTRIAL - CD&amp;Rs'!$C37:$C1026,'MC_INDUSTRIAL - CD&amp;Rs'!H37:H1026),2,0)/VLOOKUP($C$2&amp;$D30,CHOOSE({1,2},'MC_INDUSTRIAL - CD&amp;Rs'!$B37:$B1026&amp;'MC_INDUSTRIAL - CD&amp;Rs'!$C37:$C1026,'MC_INDUSTRIAL - CD&amp;Rs'!H37:H1026),2,0)</f>
        <v>3.0830508909220847E-3</v>
      </c>
      <c r="K30" s="141" cm="1">
        <f t="array" ref="K30">$A$2*'allocate to industries feed US'!K30*VLOOKUP($B$2&amp;$D30,CHOOSE({1,2},'MC_INDUSTRIAL - CD&amp;Rs'!$B37:$B1026&amp;'MC_INDUSTRIAL - CD&amp;Rs'!$C37:$C1026,'MC_INDUSTRIAL - CD&amp;Rs'!I37:I1026),2,0)/VLOOKUP($C$2&amp;$D30,CHOOSE({1,2},'MC_INDUSTRIAL - CD&amp;Rs'!$B37:$B1026&amp;'MC_INDUSTRIAL - CD&amp;Rs'!$C37:$C1026,'MC_INDUSTRIAL - CD&amp;Rs'!I37:I1026),2,0)</f>
        <v>3.0464118215183227E-3</v>
      </c>
      <c r="L30" s="141" cm="1">
        <f t="array" ref="L30">$A$2*'allocate to industries feed US'!L30*VLOOKUP($B$2&amp;$D30,CHOOSE({1,2},'MC_INDUSTRIAL - CD&amp;Rs'!$B37:$B1026&amp;'MC_INDUSTRIAL - CD&amp;Rs'!$C37:$C1026,'MC_INDUSTRIAL - CD&amp;Rs'!J37:J1026),2,0)/VLOOKUP($C$2&amp;$D30,CHOOSE({1,2},'MC_INDUSTRIAL - CD&amp;Rs'!$B37:$B1026&amp;'MC_INDUSTRIAL - CD&amp;Rs'!$C37:$C1026,'MC_INDUSTRIAL - CD&amp;Rs'!J37:J1026),2,0)</f>
        <v>3.0111682515006127E-3</v>
      </c>
      <c r="M30" s="141" cm="1">
        <f t="array" ref="M30">$A$2*'allocate to industries feed US'!M30*VLOOKUP($B$2&amp;$D30,CHOOSE({1,2},'MC_INDUSTRIAL - CD&amp;Rs'!$B37:$B1026&amp;'MC_INDUSTRIAL - CD&amp;Rs'!$C37:$C1026,'MC_INDUSTRIAL - CD&amp;Rs'!K37:K1026),2,0)/VLOOKUP($C$2&amp;$D30,CHOOSE({1,2},'MC_INDUSTRIAL - CD&amp;Rs'!$B37:$B1026&amp;'MC_INDUSTRIAL - CD&amp;Rs'!$C37:$C1026,'MC_INDUSTRIAL - CD&amp;Rs'!K37:K1026),2,0)</f>
        <v>3.0407414023889594E-3</v>
      </c>
      <c r="N30" s="141" cm="1">
        <f t="array" ref="N30">$A$2*'allocate to industries feed US'!N30*VLOOKUP($B$2&amp;$D30,CHOOSE({1,2},'MC_INDUSTRIAL - CD&amp;Rs'!$B37:$B1026&amp;'MC_INDUSTRIAL - CD&amp;Rs'!$C37:$C1026,'MC_INDUSTRIAL - CD&amp;Rs'!L37:L1026),2,0)/VLOOKUP($C$2&amp;$D30,CHOOSE({1,2},'MC_INDUSTRIAL - CD&amp;Rs'!$B37:$B1026&amp;'MC_INDUSTRIAL - CD&amp;Rs'!$C37:$C1026,'MC_INDUSTRIAL - CD&amp;Rs'!L37:L1026),2,0)</f>
        <v>3.0689094824145864E-3</v>
      </c>
      <c r="O30" s="141" cm="1">
        <f t="array" ref="O30">$A$2*'allocate to industries feed US'!O30*VLOOKUP($B$2&amp;$D30,CHOOSE({1,2},'MC_INDUSTRIAL - CD&amp;Rs'!$B37:$B1026&amp;'MC_INDUSTRIAL - CD&amp;Rs'!$C37:$C1026,'MC_INDUSTRIAL - CD&amp;Rs'!M37:M1026),2,0)/VLOOKUP($C$2&amp;$D30,CHOOSE({1,2},'MC_INDUSTRIAL - CD&amp;Rs'!$B37:$B1026&amp;'MC_INDUSTRIAL - CD&amp;Rs'!$C37:$C1026,'MC_INDUSTRIAL - CD&amp;Rs'!M37:M1026),2,0)</f>
        <v>3.0856762494094669E-3</v>
      </c>
    </row>
    <row r="31" spans="2:15">
      <c r="B31" s="123">
        <v>22</v>
      </c>
      <c r="C31" t="s">
        <v>319</v>
      </c>
      <c r="D31" s="138">
        <v>32</v>
      </c>
      <c r="F31" s="141" cm="1">
        <f t="array" ref="F31">$A$2*'allocate to industries feed US'!F31*VLOOKUP($B$2&amp;$D31,CHOOSE({1,2},'MC_INDUSTRIAL - CD&amp;Rs'!$B38:$B1027&amp;'MC_INDUSTRIAL - CD&amp;Rs'!$C38:$C1027,'MC_INDUSTRIAL - CD&amp;Rs'!D38:D1027),2,0)/VLOOKUP($C$2&amp;$D31,CHOOSE({1,2},'MC_INDUSTRIAL - CD&amp;Rs'!$B38:$B1027&amp;'MC_INDUSTRIAL - CD&amp;Rs'!$C38:$C1027,'MC_INDUSTRIAL - CD&amp;Rs'!D38:D1027),2,0)</f>
        <v>0</v>
      </c>
      <c r="G31" s="141" cm="1">
        <f t="array" ref="G31">$A$2*'allocate to industries feed US'!G31*VLOOKUP($B$2&amp;$D31,CHOOSE({1,2},'MC_INDUSTRIAL - CD&amp;Rs'!$B38:$B1027&amp;'MC_INDUSTRIAL - CD&amp;Rs'!$C38:$C1027,'MC_INDUSTRIAL - CD&amp;Rs'!E38:E1027),2,0)/VLOOKUP($C$2&amp;$D31,CHOOSE({1,2},'MC_INDUSTRIAL - CD&amp;Rs'!$B38:$B1027&amp;'MC_INDUSTRIAL - CD&amp;Rs'!$C38:$C1027,'MC_INDUSTRIAL - CD&amp;Rs'!E38:E1027),2,0)</f>
        <v>0</v>
      </c>
      <c r="H31" s="141" cm="1">
        <f t="array" ref="H31">$A$2*'allocate to industries feed US'!H31*VLOOKUP($B$2&amp;$D31,CHOOSE({1,2},'MC_INDUSTRIAL - CD&amp;Rs'!$B38:$B1027&amp;'MC_INDUSTRIAL - CD&amp;Rs'!$C38:$C1027,'MC_INDUSTRIAL - CD&amp;Rs'!F38:F1027),2,0)/VLOOKUP($C$2&amp;$D31,CHOOSE({1,2},'MC_INDUSTRIAL - CD&amp;Rs'!$B38:$B1027&amp;'MC_INDUSTRIAL - CD&amp;Rs'!$C38:$C1027,'MC_INDUSTRIAL - CD&amp;Rs'!F38:F1027),2,0)</f>
        <v>0</v>
      </c>
      <c r="I31" s="141" cm="1">
        <f t="array" ref="I31">$A$2*'allocate to industries feed US'!I31*VLOOKUP($B$2&amp;$D31,CHOOSE({1,2},'MC_INDUSTRIAL - CD&amp;Rs'!$B38:$B1027&amp;'MC_INDUSTRIAL - CD&amp;Rs'!$C38:$C1027,'MC_INDUSTRIAL - CD&amp;Rs'!G38:G1027),2,0)/VLOOKUP($C$2&amp;$D31,CHOOSE({1,2},'MC_INDUSTRIAL - CD&amp;Rs'!$B38:$B1027&amp;'MC_INDUSTRIAL - CD&amp;Rs'!$C38:$C1027,'MC_INDUSTRIAL - CD&amp;Rs'!G38:G1027),2,0)</f>
        <v>0</v>
      </c>
      <c r="J31" s="141" cm="1">
        <f t="array" ref="J31">$A$2*'allocate to industries feed US'!J31*VLOOKUP($B$2&amp;$D31,CHOOSE({1,2},'MC_INDUSTRIAL - CD&amp;Rs'!$B38:$B1027&amp;'MC_INDUSTRIAL - CD&amp;Rs'!$C38:$C1027,'MC_INDUSTRIAL - CD&amp;Rs'!H38:H1027),2,0)/VLOOKUP($C$2&amp;$D31,CHOOSE({1,2},'MC_INDUSTRIAL - CD&amp;Rs'!$B38:$B1027&amp;'MC_INDUSTRIAL - CD&amp;Rs'!$C38:$C1027,'MC_INDUSTRIAL - CD&amp;Rs'!H38:H1027),2,0)</f>
        <v>0</v>
      </c>
      <c r="K31" s="141" cm="1">
        <f t="array" ref="K31">$A$2*'allocate to industries feed US'!K31*VLOOKUP($B$2&amp;$D31,CHOOSE({1,2},'MC_INDUSTRIAL - CD&amp;Rs'!$B38:$B1027&amp;'MC_INDUSTRIAL - CD&amp;Rs'!$C38:$C1027,'MC_INDUSTRIAL - CD&amp;Rs'!I38:I1027),2,0)/VLOOKUP($C$2&amp;$D31,CHOOSE({1,2},'MC_INDUSTRIAL - CD&amp;Rs'!$B38:$B1027&amp;'MC_INDUSTRIAL - CD&amp;Rs'!$C38:$C1027,'MC_INDUSTRIAL - CD&amp;Rs'!I38:I1027),2,0)</f>
        <v>0</v>
      </c>
      <c r="L31" s="141" cm="1">
        <f t="array" ref="L31">$A$2*'allocate to industries feed US'!L31*VLOOKUP($B$2&amp;$D31,CHOOSE({1,2},'MC_INDUSTRIAL - CD&amp;Rs'!$B38:$B1027&amp;'MC_INDUSTRIAL - CD&amp;Rs'!$C38:$C1027,'MC_INDUSTRIAL - CD&amp;Rs'!J38:J1027),2,0)/VLOOKUP($C$2&amp;$D31,CHOOSE({1,2},'MC_INDUSTRIAL - CD&amp;Rs'!$B38:$B1027&amp;'MC_INDUSTRIAL - CD&amp;Rs'!$C38:$C1027,'MC_INDUSTRIAL - CD&amp;Rs'!J38:J1027),2,0)</f>
        <v>0</v>
      </c>
      <c r="M31" s="141" cm="1">
        <f t="array" ref="M31">$A$2*'allocate to industries feed US'!M31*VLOOKUP($B$2&amp;$D31,CHOOSE({1,2},'MC_INDUSTRIAL - CD&amp;Rs'!$B38:$B1027&amp;'MC_INDUSTRIAL - CD&amp;Rs'!$C38:$C1027,'MC_INDUSTRIAL - CD&amp;Rs'!K38:K1027),2,0)/VLOOKUP($C$2&amp;$D31,CHOOSE({1,2},'MC_INDUSTRIAL - CD&amp;Rs'!$B38:$B1027&amp;'MC_INDUSTRIAL - CD&amp;Rs'!$C38:$C1027,'MC_INDUSTRIAL - CD&amp;Rs'!K38:K1027),2,0)</f>
        <v>0</v>
      </c>
      <c r="N31" s="141" cm="1">
        <f t="array" ref="N31">$A$2*'allocate to industries feed US'!N31*VLOOKUP($B$2&amp;$D31,CHOOSE({1,2},'MC_INDUSTRIAL - CD&amp;Rs'!$B38:$B1027&amp;'MC_INDUSTRIAL - CD&amp;Rs'!$C38:$C1027,'MC_INDUSTRIAL - CD&amp;Rs'!L38:L1027),2,0)/VLOOKUP($C$2&amp;$D31,CHOOSE({1,2},'MC_INDUSTRIAL - CD&amp;Rs'!$B38:$B1027&amp;'MC_INDUSTRIAL - CD&amp;Rs'!$C38:$C1027,'MC_INDUSTRIAL - CD&amp;Rs'!L38:L1027),2,0)</f>
        <v>0</v>
      </c>
      <c r="O31" s="141" cm="1">
        <f t="array" ref="O31">$A$2*'allocate to industries feed US'!O31*VLOOKUP($B$2&amp;$D31,CHOOSE({1,2},'MC_INDUSTRIAL - CD&amp;Rs'!$B38:$B1027&amp;'MC_INDUSTRIAL - CD&amp;Rs'!$C38:$C1027,'MC_INDUSTRIAL - CD&amp;Rs'!M38:M1027),2,0)/VLOOKUP($C$2&amp;$D31,CHOOSE({1,2},'MC_INDUSTRIAL - CD&amp;Rs'!$B38:$B1027&amp;'MC_INDUSTRIAL - CD&amp;Rs'!$C38:$C1027,'MC_INDUSTRIAL - CD&amp;Rs'!M38:M1027),2,0)</f>
        <v>0</v>
      </c>
    </row>
    <row r="32" spans="2:15">
      <c r="B32" s="123">
        <v>23</v>
      </c>
      <c r="C32" t="s">
        <v>320</v>
      </c>
      <c r="D32" s="138">
        <v>35</v>
      </c>
      <c r="F32" s="141" cm="1">
        <f t="array" ref="F32">$A$2*'allocate to industries feed US'!F32*VLOOKUP($B$2&amp;$D32,CHOOSE({1,2},'MC_INDUSTRIAL - CD&amp;Rs'!$B39:$B1028&amp;'MC_INDUSTRIAL - CD&amp;Rs'!$C39:$C1028,'MC_INDUSTRIAL - CD&amp;Rs'!D39:D1028),2,0)/VLOOKUP($C$2&amp;$D32,CHOOSE({1,2},'MC_INDUSTRIAL - CD&amp;Rs'!$B39:$B1028&amp;'MC_INDUSTRIAL - CD&amp;Rs'!$C39:$C1028,'MC_INDUSTRIAL - CD&amp;Rs'!D39:D1028),2,0)</f>
        <v>3.3567876774654361E-3</v>
      </c>
      <c r="G32" s="141" cm="1">
        <f t="array" ref="G32">$A$2*'allocate to industries feed US'!G32*VLOOKUP($B$2&amp;$D32,CHOOSE({1,2},'MC_INDUSTRIAL - CD&amp;Rs'!$B39:$B1028&amp;'MC_INDUSTRIAL - CD&amp;Rs'!$C39:$C1028,'MC_INDUSTRIAL - CD&amp;Rs'!E39:E1028),2,0)/VLOOKUP($C$2&amp;$D32,CHOOSE({1,2},'MC_INDUSTRIAL - CD&amp;Rs'!$B39:$B1028&amp;'MC_INDUSTRIAL - CD&amp;Rs'!$C39:$C1028,'MC_INDUSTRIAL - CD&amp;Rs'!E39:E1028),2,0)</f>
        <v>3.2761079568445518E-3</v>
      </c>
      <c r="H32" s="141" cm="1">
        <f t="array" ref="H32">$A$2*'allocate to industries feed US'!H32*VLOOKUP($B$2&amp;$D32,CHOOSE({1,2},'MC_INDUSTRIAL - CD&amp;Rs'!$B39:$B1028&amp;'MC_INDUSTRIAL - CD&amp;Rs'!$C39:$C1028,'MC_INDUSTRIAL - CD&amp;Rs'!F39:F1028),2,0)/VLOOKUP($C$2&amp;$D32,CHOOSE({1,2},'MC_INDUSTRIAL - CD&amp;Rs'!$B39:$B1028&amp;'MC_INDUSTRIAL - CD&amp;Rs'!$C39:$C1028,'MC_INDUSTRIAL - CD&amp;Rs'!F39:F1028),2,0)</f>
        <v>2.884233470683359E-3</v>
      </c>
      <c r="I32" s="141" cm="1">
        <f t="array" ref="I32">$A$2*'allocate to industries feed US'!I32*VLOOKUP($B$2&amp;$D32,CHOOSE({1,2},'MC_INDUSTRIAL - CD&amp;Rs'!$B39:$B1028&amp;'MC_INDUSTRIAL - CD&amp;Rs'!$C39:$C1028,'MC_INDUSTRIAL - CD&amp;Rs'!G39:G1028),2,0)/VLOOKUP($C$2&amp;$D32,CHOOSE({1,2},'MC_INDUSTRIAL - CD&amp;Rs'!$B39:$B1028&amp;'MC_INDUSTRIAL - CD&amp;Rs'!$C39:$C1028,'MC_INDUSTRIAL - CD&amp;Rs'!G39:G1028),2,0)</f>
        <v>2.9658155280944862E-3</v>
      </c>
      <c r="J32" s="141" cm="1">
        <f t="array" ref="J32">$A$2*'allocate to industries feed US'!J32*VLOOKUP($B$2&amp;$D32,CHOOSE({1,2},'MC_INDUSTRIAL - CD&amp;Rs'!$B39:$B1028&amp;'MC_INDUSTRIAL - CD&amp;Rs'!$C39:$C1028,'MC_INDUSTRIAL - CD&amp;Rs'!H39:H1028),2,0)/VLOOKUP($C$2&amp;$D32,CHOOSE({1,2},'MC_INDUSTRIAL - CD&amp;Rs'!$B39:$B1028&amp;'MC_INDUSTRIAL - CD&amp;Rs'!$C39:$C1028,'MC_INDUSTRIAL - CD&amp;Rs'!H39:H1028),2,0)</f>
        <v>3.1059140494361925E-3</v>
      </c>
      <c r="K32" s="141" cm="1">
        <f t="array" ref="K32">$A$2*'allocate to industries feed US'!K32*VLOOKUP($B$2&amp;$D32,CHOOSE({1,2},'MC_INDUSTRIAL - CD&amp;Rs'!$B39:$B1028&amp;'MC_INDUSTRIAL - CD&amp;Rs'!$C39:$C1028,'MC_INDUSTRIAL - CD&amp;Rs'!I39:I1028),2,0)/VLOOKUP($C$2&amp;$D32,CHOOSE({1,2},'MC_INDUSTRIAL - CD&amp;Rs'!$B39:$B1028&amp;'MC_INDUSTRIAL - CD&amp;Rs'!$C39:$C1028,'MC_INDUSTRIAL - CD&amp;Rs'!I39:I1028),2,0)</f>
        <v>3.0147682410910748E-3</v>
      </c>
      <c r="L32" s="141" cm="1">
        <f t="array" ref="L32">$A$2*'allocate to industries feed US'!L32*VLOOKUP($B$2&amp;$D32,CHOOSE({1,2},'MC_INDUSTRIAL - CD&amp;Rs'!$B39:$B1028&amp;'MC_INDUSTRIAL - CD&amp;Rs'!$C39:$C1028,'MC_INDUSTRIAL - CD&amp;Rs'!J39:J1028),2,0)/VLOOKUP($C$2&amp;$D32,CHOOSE({1,2},'MC_INDUSTRIAL - CD&amp;Rs'!$B39:$B1028&amp;'MC_INDUSTRIAL - CD&amp;Rs'!$C39:$C1028,'MC_INDUSTRIAL - CD&amp;Rs'!J39:J1028),2,0)</f>
        <v>3.0122043200485581E-3</v>
      </c>
      <c r="M32" s="141" cm="1">
        <f t="array" ref="M32">$A$2*'allocate to industries feed US'!M32*VLOOKUP($B$2&amp;$D32,CHOOSE({1,2},'MC_INDUSTRIAL - CD&amp;Rs'!$B39:$B1028&amp;'MC_INDUSTRIAL - CD&amp;Rs'!$C39:$C1028,'MC_INDUSTRIAL - CD&amp;Rs'!K39:K1028),2,0)/VLOOKUP($C$2&amp;$D32,CHOOSE({1,2},'MC_INDUSTRIAL - CD&amp;Rs'!$B39:$B1028&amp;'MC_INDUSTRIAL - CD&amp;Rs'!$C39:$C1028,'MC_INDUSTRIAL - CD&amp;Rs'!K39:K1028),2,0)</f>
        <v>3.0378124814544084E-3</v>
      </c>
      <c r="N32" s="141" cm="1">
        <f t="array" ref="N32">$A$2*'allocate to industries feed US'!N32*VLOOKUP($B$2&amp;$D32,CHOOSE({1,2},'MC_INDUSTRIAL - CD&amp;Rs'!$B39:$B1028&amp;'MC_INDUSTRIAL - CD&amp;Rs'!$C39:$C1028,'MC_INDUSTRIAL - CD&amp;Rs'!L39:L1028),2,0)/VLOOKUP($C$2&amp;$D32,CHOOSE({1,2},'MC_INDUSTRIAL - CD&amp;Rs'!$B39:$B1028&amp;'MC_INDUSTRIAL - CD&amp;Rs'!$C39:$C1028,'MC_INDUSTRIAL - CD&amp;Rs'!L39:L1028),2,0)</f>
        <v>3.0278047793164992E-3</v>
      </c>
      <c r="O32" s="141" cm="1">
        <f t="array" ref="O32">$A$2*'allocate to industries feed US'!O32*VLOOKUP($B$2&amp;$D32,CHOOSE({1,2},'MC_INDUSTRIAL - CD&amp;Rs'!$B39:$B1028&amp;'MC_INDUSTRIAL - CD&amp;Rs'!$C39:$C1028,'MC_INDUSTRIAL - CD&amp;Rs'!M39:M1028),2,0)/VLOOKUP($C$2&amp;$D32,CHOOSE({1,2},'MC_INDUSTRIAL - CD&amp;Rs'!$B39:$B1028&amp;'MC_INDUSTRIAL - CD&amp;Rs'!$C39:$C1028,'MC_INDUSTRIAL - CD&amp;Rs'!M39:M1028),2,0)</f>
        <v>3.040705768857524E-3</v>
      </c>
    </row>
    <row r="33" spans="2:15">
      <c r="B33" s="123">
        <v>24</v>
      </c>
      <c r="C33" t="s">
        <v>321</v>
      </c>
      <c r="D33" s="138">
        <v>41</v>
      </c>
      <c r="F33" s="141" cm="1">
        <f t="array" ref="F33">$A$2*'allocate to industries feed US'!F33*VLOOKUP($B$2&amp;$D33,CHOOSE({1,2},'MC_INDUSTRIAL - CD&amp;Rs'!$B40:$B1029&amp;'MC_INDUSTRIAL - CD&amp;Rs'!$C40:$C1029,'MC_INDUSTRIAL - CD&amp;Rs'!D40:D1029),2,0)/VLOOKUP($C$2&amp;$D33,CHOOSE({1,2},'MC_INDUSTRIAL - CD&amp;Rs'!$B40:$B1029&amp;'MC_INDUSTRIAL - CD&amp;Rs'!$C40:$C1029,'MC_INDUSTRIAL - CD&amp;Rs'!D40:D1029),2,0)</f>
        <v>0</v>
      </c>
      <c r="G33" s="141" cm="1">
        <f t="array" ref="G33">$A$2*'allocate to industries feed US'!G33*VLOOKUP($B$2&amp;$D33,CHOOSE({1,2},'MC_INDUSTRIAL - CD&amp;Rs'!$B40:$B1029&amp;'MC_INDUSTRIAL - CD&amp;Rs'!$C40:$C1029,'MC_INDUSTRIAL - CD&amp;Rs'!E40:E1029),2,0)/VLOOKUP($C$2&amp;$D33,CHOOSE({1,2},'MC_INDUSTRIAL - CD&amp;Rs'!$B40:$B1029&amp;'MC_INDUSTRIAL - CD&amp;Rs'!$C40:$C1029,'MC_INDUSTRIAL - CD&amp;Rs'!E40:E1029),2,0)</f>
        <v>0</v>
      </c>
      <c r="H33" s="141" cm="1">
        <f t="array" ref="H33">$A$2*'allocate to industries feed US'!H33*VLOOKUP($B$2&amp;$D33,CHOOSE({1,2},'MC_INDUSTRIAL - CD&amp;Rs'!$B40:$B1029&amp;'MC_INDUSTRIAL - CD&amp;Rs'!$C40:$C1029,'MC_INDUSTRIAL - CD&amp;Rs'!F40:F1029),2,0)/VLOOKUP($C$2&amp;$D33,CHOOSE({1,2},'MC_INDUSTRIAL - CD&amp;Rs'!$B40:$B1029&amp;'MC_INDUSTRIAL - CD&amp;Rs'!$C40:$C1029,'MC_INDUSTRIAL - CD&amp;Rs'!F40:F1029),2,0)</f>
        <v>0</v>
      </c>
      <c r="I33" s="141" cm="1">
        <f t="array" ref="I33">$A$2*'allocate to industries feed US'!I33*VLOOKUP($B$2&amp;$D33,CHOOSE({1,2},'MC_INDUSTRIAL - CD&amp;Rs'!$B40:$B1029&amp;'MC_INDUSTRIAL - CD&amp;Rs'!$C40:$C1029,'MC_INDUSTRIAL - CD&amp;Rs'!G40:G1029),2,0)/VLOOKUP($C$2&amp;$D33,CHOOSE({1,2},'MC_INDUSTRIAL - CD&amp;Rs'!$B40:$B1029&amp;'MC_INDUSTRIAL - CD&amp;Rs'!$C40:$C1029,'MC_INDUSTRIAL - CD&amp;Rs'!G40:G1029),2,0)</f>
        <v>0</v>
      </c>
      <c r="J33" s="141" cm="1">
        <f t="array" ref="J33">$A$2*'allocate to industries feed US'!J33*VLOOKUP($B$2&amp;$D33,CHOOSE({1,2},'MC_INDUSTRIAL - CD&amp;Rs'!$B40:$B1029&amp;'MC_INDUSTRIAL - CD&amp;Rs'!$C40:$C1029,'MC_INDUSTRIAL - CD&amp;Rs'!H40:H1029),2,0)/VLOOKUP($C$2&amp;$D33,CHOOSE({1,2},'MC_INDUSTRIAL - CD&amp;Rs'!$B40:$B1029&amp;'MC_INDUSTRIAL - CD&amp;Rs'!$C40:$C1029,'MC_INDUSTRIAL - CD&amp;Rs'!H40:H1029),2,0)</f>
        <v>0</v>
      </c>
      <c r="K33" s="141" cm="1">
        <f t="array" ref="K33">$A$2*'allocate to industries feed US'!K33*VLOOKUP($B$2&amp;$D33,CHOOSE({1,2},'MC_INDUSTRIAL - CD&amp;Rs'!$B40:$B1029&amp;'MC_INDUSTRIAL - CD&amp;Rs'!$C40:$C1029,'MC_INDUSTRIAL - CD&amp;Rs'!I40:I1029),2,0)/VLOOKUP($C$2&amp;$D33,CHOOSE({1,2},'MC_INDUSTRIAL - CD&amp;Rs'!$B40:$B1029&amp;'MC_INDUSTRIAL - CD&amp;Rs'!$C40:$C1029,'MC_INDUSTRIAL - CD&amp;Rs'!I40:I1029),2,0)</f>
        <v>0</v>
      </c>
      <c r="L33" s="141" cm="1">
        <f t="array" ref="L33">$A$2*'allocate to industries feed US'!L33*VLOOKUP($B$2&amp;$D33,CHOOSE({1,2},'MC_INDUSTRIAL - CD&amp;Rs'!$B40:$B1029&amp;'MC_INDUSTRIAL - CD&amp;Rs'!$C40:$C1029,'MC_INDUSTRIAL - CD&amp;Rs'!J40:J1029),2,0)/VLOOKUP($C$2&amp;$D33,CHOOSE({1,2},'MC_INDUSTRIAL - CD&amp;Rs'!$B40:$B1029&amp;'MC_INDUSTRIAL - CD&amp;Rs'!$C40:$C1029,'MC_INDUSTRIAL - CD&amp;Rs'!J40:J1029),2,0)</f>
        <v>0</v>
      </c>
      <c r="M33" s="141" cm="1">
        <f t="array" ref="M33">$A$2*'allocate to industries feed US'!M33*VLOOKUP($B$2&amp;$D33,CHOOSE({1,2},'MC_INDUSTRIAL - CD&amp;Rs'!$B40:$B1029&amp;'MC_INDUSTRIAL - CD&amp;Rs'!$C40:$C1029,'MC_INDUSTRIAL - CD&amp;Rs'!K40:K1029),2,0)/VLOOKUP($C$2&amp;$D33,CHOOSE({1,2},'MC_INDUSTRIAL - CD&amp;Rs'!$B40:$B1029&amp;'MC_INDUSTRIAL - CD&amp;Rs'!$C40:$C1029,'MC_INDUSTRIAL - CD&amp;Rs'!K40:K1029),2,0)</f>
        <v>0</v>
      </c>
      <c r="N33" s="141" cm="1">
        <f t="array" ref="N33">$A$2*'allocate to industries feed US'!N33*VLOOKUP($B$2&amp;$D33,CHOOSE({1,2},'MC_INDUSTRIAL - CD&amp;Rs'!$B40:$B1029&amp;'MC_INDUSTRIAL - CD&amp;Rs'!$C40:$C1029,'MC_INDUSTRIAL - CD&amp;Rs'!L40:L1029),2,0)/VLOOKUP($C$2&amp;$D33,CHOOSE({1,2},'MC_INDUSTRIAL - CD&amp;Rs'!$B40:$B1029&amp;'MC_INDUSTRIAL - CD&amp;Rs'!$C40:$C1029,'MC_INDUSTRIAL - CD&amp;Rs'!L40:L1029),2,0)</f>
        <v>0</v>
      </c>
      <c r="O33" s="141" cm="1">
        <f t="array" ref="O33">$A$2*'allocate to industries feed US'!O33*VLOOKUP($B$2&amp;$D33,CHOOSE({1,2},'MC_INDUSTRIAL - CD&amp;Rs'!$B40:$B1029&amp;'MC_INDUSTRIAL - CD&amp;Rs'!$C40:$C1029,'MC_INDUSTRIAL - CD&amp;Rs'!M40:M1029),2,0)/VLOOKUP($C$2&amp;$D33,CHOOSE({1,2},'MC_INDUSTRIAL - CD&amp;Rs'!$B40:$B1029&amp;'MC_INDUSTRIAL - CD&amp;Rs'!$C40:$C1029,'MC_INDUSTRIAL - CD&amp;Rs'!M40:M1029),2,0)</f>
        <v>0</v>
      </c>
    </row>
    <row r="34" spans="2:15">
      <c r="C34" s="132"/>
      <c r="D34" s="132"/>
      <c r="E34" s="132"/>
      <c r="F34" s="129"/>
    </row>
    <row r="35" spans="2:15">
      <c r="C35" s="134" t="s">
        <v>377</v>
      </c>
      <c r="D35" s="134"/>
      <c r="E35" s="134"/>
      <c r="F35" s="135">
        <f>SUM(F4:F33)-SUM(F13:F18)</f>
        <v>2.4150288821578911</v>
      </c>
      <c r="G35" s="135">
        <f t="shared" ref="G35:O35" si="1">SUM(G4:G33)-SUM(G13:G18)</f>
        <v>6.2740737863971265</v>
      </c>
      <c r="H35" s="135">
        <f t="shared" si="1"/>
        <v>6.3665077747086256</v>
      </c>
      <c r="I35" s="135">
        <f t="shared" si="1"/>
        <v>5.9516806401817117</v>
      </c>
      <c r="J35" s="135">
        <f t="shared" si="1"/>
        <v>5.9614605251863342</v>
      </c>
      <c r="K35" s="135">
        <f t="shared" si="1"/>
        <v>6.1569263682412592</v>
      </c>
      <c r="L35" s="135">
        <f t="shared" si="1"/>
        <v>6.2604252774858331</v>
      </c>
      <c r="M35" s="135">
        <f t="shared" si="1"/>
        <v>6.4238050795879875</v>
      </c>
      <c r="N35" s="135">
        <f t="shared" si="1"/>
        <v>6.6340212777954815</v>
      </c>
      <c r="O35" s="135">
        <f t="shared" si="1"/>
        <v>6.7614948377896056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E51BF-56DF-4114-8387-85E1017C2BF2}">
  <dimension ref="A1:Y35"/>
  <sheetViews>
    <sheetView workbookViewId="0">
      <selection activeCell="E12" sqref="E12"/>
    </sheetView>
  </sheetViews>
  <sheetFormatPr defaultRowHeight="14.5"/>
  <cols>
    <col min="1" max="1" width="9.36328125" bestFit="1" customWidth="1"/>
    <col min="2" max="2" width="36.453125" bestFit="1" customWidth="1"/>
    <col min="3" max="3" width="14.453125" customWidth="1"/>
    <col min="4" max="4" width="16.6328125" bestFit="1" customWidth="1"/>
    <col min="17" max="17" width="76.453125" bestFit="1" customWidth="1"/>
    <col min="18" max="18" width="13.90625" bestFit="1" customWidth="1"/>
    <col min="19" max="19" width="15.54296875" bestFit="1" customWidth="1"/>
  </cols>
  <sheetData>
    <row r="1" spans="1:25">
      <c r="A1" s="136" t="s">
        <v>475</v>
      </c>
      <c r="B1" s="136" t="s">
        <v>491</v>
      </c>
      <c r="C1" t="s">
        <v>487</v>
      </c>
      <c r="D1" t="s">
        <v>487</v>
      </c>
      <c r="E1" s="129" t="s">
        <v>380</v>
      </c>
      <c r="F1" s="129" t="s">
        <v>380</v>
      </c>
      <c r="G1" s="129" t="s">
        <v>380</v>
      </c>
      <c r="H1" s="129" t="s">
        <v>380</v>
      </c>
      <c r="I1" s="129" t="s">
        <v>380</v>
      </c>
      <c r="J1" s="129" t="s">
        <v>380</v>
      </c>
      <c r="K1" s="129" t="s">
        <v>380</v>
      </c>
      <c r="L1" s="129" t="s">
        <v>380</v>
      </c>
      <c r="M1" s="129" t="s">
        <v>380</v>
      </c>
      <c r="N1" s="129" t="s">
        <v>380</v>
      </c>
      <c r="R1" s="137"/>
      <c r="S1" s="137"/>
      <c r="T1" s="137"/>
      <c r="U1" s="137"/>
      <c r="V1" s="137"/>
      <c r="W1" s="137"/>
      <c r="X1" s="137"/>
      <c r="Y1" s="137"/>
    </row>
    <row r="2" spans="1:25">
      <c r="A2" s="139">
        <v>7</v>
      </c>
      <c r="B2" s="140">
        <v>11</v>
      </c>
      <c r="C2" t="s">
        <v>488</v>
      </c>
      <c r="D2" t="s">
        <v>489</v>
      </c>
      <c r="E2" s="129" t="s">
        <v>461</v>
      </c>
      <c r="F2" s="129" t="s">
        <v>461</v>
      </c>
      <c r="G2" s="129" t="s">
        <v>461</v>
      </c>
      <c r="H2" s="129" t="s">
        <v>461</v>
      </c>
      <c r="I2" s="129" t="s">
        <v>461</v>
      </c>
      <c r="J2" s="129" t="s">
        <v>461</v>
      </c>
      <c r="K2" s="129" t="s">
        <v>461</v>
      </c>
      <c r="L2" s="129" t="s">
        <v>461</v>
      </c>
      <c r="M2" s="129" t="s">
        <v>461</v>
      </c>
      <c r="N2" s="129" t="s">
        <v>461</v>
      </c>
      <c r="R2" s="137"/>
      <c r="S2" s="137"/>
      <c r="T2" s="137"/>
      <c r="U2" s="137"/>
      <c r="V2" s="137"/>
      <c r="W2" s="137"/>
      <c r="X2" s="137"/>
      <c r="Y2" s="137"/>
    </row>
    <row r="3" spans="1:25">
      <c r="A3" t="s">
        <v>463</v>
      </c>
      <c r="B3" t="s">
        <v>297</v>
      </c>
      <c r="E3" s="129">
        <v>2018</v>
      </c>
      <c r="F3">
        <v>2019</v>
      </c>
      <c r="G3">
        <v>2020</v>
      </c>
      <c r="H3">
        <v>2021</v>
      </c>
      <c r="I3">
        <v>2022</v>
      </c>
      <c r="J3">
        <v>2023</v>
      </c>
      <c r="K3">
        <v>2024</v>
      </c>
      <c r="L3">
        <v>2025</v>
      </c>
      <c r="M3">
        <v>2026</v>
      </c>
      <c r="N3">
        <v>2027</v>
      </c>
    </row>
    <row r="4" spans="1:25">
      <c r="A4" s="123">
        <v>1</v>
      </c>
      <c r="B4" t="s">
        <v>300</v>
      </c>
      <c r="C4" s="63">
        <v>42</v>
      </c>
      <c r="E4" s="141" cm="1">
        <f t="array" ref="E4">'allocate to industries feed US'!F4*VLOOKUP($A$2&amp;$C4,CHOOSE({1,2},'MC_INDUSTRIAL - CD&amp;Rs'!$B11:$B1000&amp;'MC_INDUSTRIAL - CD&amp;Rs'!$C11:$C1000,'MC_INDUSTRIAL - CD&amp;Rs'!D11:D1000),2,0)/VLOOKUP($B$2&amp;$C4,CHOOSE({1,2},'MC_INDUSTRIAL - CD&amp;Rs'!$B11:$B1000&amp;'MC_INDUSTRIAL - CD&amp;Rs'!$C11:$C1000,'MC_INDUSTRIAL - CD&amp;Rs'!D11:D1000),2,0)</f>
        <v>0</v>
      </c>
      <c r="F4" s="141" cm="1">
        <f t="array" ref="F4">'allocate to industries feed US'!G4*VLOOKUP($A$2&amp;$C4,CHOOSE({1,2},'MC_INDUSTRIAL - CD&amp;Rs'!$B11:$B1000&amp;'MC_INDUSTRIAL - CD&amp;Rs'!$C11:$C1000,'MC_INDUSTRIAL - CD&amp;Rs'!E11:E1000),2,0)/VLOOKUP($B$2&amp;$C4,CHOOSE({1,2},'MC_INDUSTRIAL - CD&amp;Rs'!$B11:$B1000&amp;'MC_INDUSTRIAL - CD&amp;Rs'!$C11:$C1000,'MC_INDUSTRIAL - CD&amp;Rs'!E11:E1000),2,0)</f>
        <v>0</v>
      </c>
      <c r="G4" s="141" cm="1">
        <f t="array" ref="G4">'allocate to industries feed US'!H4*VLOOKUP($A$2&amp;$C4,CHOOSE({1,2},'MC_INDUSTRIAL - CD&amp;Rs'!$B11:$B1000&amp;'MC_INDUSTRIAL - CD&amp;Rs'!$C11:$C1000,'MC_INDUSTRIAL - CD&amp;Rs'!F11:F1000),2,0)/VLOOKUP($B$2&amp;$C4,CHOOSE({1,2},'MC_INDUSTRIAL - CD&amp;Rs'!$B11:$B1000&amp;'MC_INDUSTRIAL - CD&amp;Rs'!$C11:$C1000,'MC_INDUSTRIAL - CD&amp;Rs'!F11:F1000),2,0)</f>
        <v>0</v>
      </c>
      <c r="H4" s="141" cm="1">
        <f t="array" ref="H4">'allocate to industries feed US'!I4*VLOOKUP($A$2&amp;$C4,CHOOSE({1,2},'MC_INDUSTRIAL - CD&amp;Rs'!$B11:$B1000&amp;'MC_INDUSTRIAL - CD&amp;Rs'!$C11:$C1000,'MC_INDUSTRIAL - CD&amp;Rs'!G11:G1000),2,0)/VLOOKUP($B$2&amp;$C4,CHOOSE({1,2},'MC_INDUSTRIAL - CD&amp;Rs'!$B11:$B1000&amp;'MC_INDUSTRIAL - CD&amp;Rs'!$C11:$C1000,'MC_INDUSTRIAL - CD&amp;Rs'!G11:G1000),2,0)</f>
        <v>0</v>
      </c>
      <c r="I4" s="141" cm="1">
        <f t="array" ref="I4">'allocate to industries feed US'!J4*VLOOKUP($A$2&amp;$C4,CHOOSE({1,2},'MC_INDUSTRIAL - CD&amp;Rs'!$B11:$B1000&amp;'MC_INDUSTRIAL - CD&amp;Rs'!$C11:$C1000,'MC_INDUSTRIAL - CD&amp;Rs'!H11:H1000),2,0)/VLOOKUP($B$2&amp;$C4,CHOOSE({1,2},'MC_INDUSTRIAL - CD&amp;Rs'!$B11:$B1000&amp;'MC_INDUSTRIAL - CD&amp;Rs'!$C11:$C1000,'MC_INDUSTRIAL - CD&amp;Rs'!H11:H1000),2,0)</f>
        <v>0</v>
      </c>
      <c r="J4" s="141" cm="1">
        <f t="array" ref="J4">'allocate to industries feed US'!K4*VLOOKUP($A$2&amp;$C4,CHOOSE({1,2},'MC_INDUSTRIAL - CD&amp;Rs'!$B11:$B1000&amp;'MC_INDUSTRIAL - CD&amp;Rs'!$C11:$C1000,'MC_INDUSTRIAL - CD&amp;Rs'!I11:I1000),2,0)/VLOOKUP($B$2&amp;$C4,CHOOSE({1,2},'MC_INDUSTRIAL - CD&amp;Rs'!$B11:$B1000&amp;'MC_INDUSTRIAL - CD&amp;Rs'!$C11:$C1000,'MC_INDUSTRIAL - CD&amp;Rs'!I11:I1000),2,0)</f>
        <v>0</v>
      </c>
      <c r="K4" s="141" cm="1">
        <f t="array" ref="K4">'allocate to industries feed US'!L4*VLOOKUP($A$2&amp;$C4,CHOOSE({1,2},'MC_INDUSTRIAL - CD&amp;Rs'!$B11:$B1000&amp;'MC_INDUSTRIAL - CD&amp;Rs'!$C11:$C1000,'MC_INDUSTRIAL - CD&amp;Rs'!J11:J1000),2,0)/VLOOKUP($B$2&amp;$C4,CHOOSE({1,2},'MC_INDUSTRIAL - CD&amp;Rs'!$B11:$B1000&amp;'MC_INDUSTRIAL - CD&amp;Rs'!$C11:$C1000,'MC_INDUSTRIAL - CD&amp;Rs'!J11:J1000),2,0)</f>
        <v>0</v>
      </c>
      <c r="L4" s="141" cm="1">
        <f t="array" ref="L4">'allocate to industries feed US'!M4*VLOOKUP($A$2&amp;$C4,CHOOSE({1,2},'MC_INDUSTRIAL - CD&amp;Rs'!$B11:$B1000&amp;'MC_INDUSTRIAL - CD&amp;Rs'!$C11:$C1000,'MC_INDUSTRIAL - CD&amp;Rs'!K11:K1000),2,0)/VLOOKUP($B$2&amp;$C4,CHOOSE({1,2},'MC_INDUSTRIAL - CD&amp;Rs'!$B11:$B1000&amp;'MC_INDUSTRIAL - CD&amp;Rs'!$C11:$C1000,'MC_INDUSTRIAL - CD&amp;Rs'!K11:K1000),2,0)</f>
        <v>0</v>
      </c>
      <c r="M4" s="141" cm="1">
        <f t="array" ref="M4">'allocate to industries feed US'!N4*VLOOKUP($A$2&amp;$C4,CHOOSE({1,2},'MC_INDUSTRIAL - CD&amp;Rs'!$B11:$B1000&amp;'MC_INDUSTRIAL - CD&amp;Rs'!$C11:$C1000,'MC_INDUSTRIAL - CD&amp;Rs'!L11:L1000),2,0)/VLOOKUP($B$2&amp;$C4,CHOOSE({1,2},'MC_INDUSTRIAL - CD&amp;Rs'!$B11:$B1000&amp;'MC_INDUSTRIAL - CD&amp;Rs'!$C11:$C1000,'MC_INDUSTRIAL - CD&amp;Rs'!L11:L1000),2,0)</f>
        <v>0</v>
      </c>
      <c r="N4" s="141" cm="1">
        <f t="array" ref="N4">'allocate to industries feed US'!O4*VLOOKUP($A$2&amp;$C4,CHOOSE({1,2},'MC_INDUSTRIAL - CD&amp;Rs'!$B11:$B1000&amp;'MC_INDUSTRIAL - CD&amp;Rs'!$C11:$C1000,'MC_INDUSTRIAL - CD&amp;Rs'!M11:M1000),2,0)/VLOOKUP($B$2&amp;$C4,CHOOSE({1,2},'MC_INDUSTRIAL - CD&amp;Rs'!$B11:$B1000&amp;'MC_INDUSTRIAL - CD&amp;Rs'!$C11:$C1000,'MC_INDUSTRIAL - CD&amp;Rs'!M11:M1000),2,0)</f>
        <v>0</v>
      </c>
    </row>
    <row r="5" spans="1:25">
      <c r="A5" s="123">
        <v>2</v>
      </c>
      <c r="B5" t="s">
        <v>301</v>
      </c>
      <c r="C5" s="63">
        <v>43</v>
      </c>
      <c r="D5">
        <v>44</v>
      </c>
      <c r="E5" s="141" cm="1">
        <f t="array" ref="E5">'allocate to industries feed US'!F5*VLOOKUP($A$2&amp;$C5,CHOOSE({1,2},'MC_INDUSTRIAL - CD&amp;Rs'!$B12:$B1001&amp;'MC_INDUSTRIAL - CD&amp;Rs'!$C12:$C1001,'MC_INDUSTRIAL - CD&amp;Rs'!D12:D1001),2,0)/VLOOKUP($B$2&amp;$C5,CHOOSE({1,2},'MC_INDUSTRIAL - CD&amp;Rs'!$B12:$B1001&amp;'MC_INDUSTRIAL - CD&amp;Rs'!$C12:$C1001,'MC_INDUSTRIAL - CD&amp;Rs'!D12:D1001),2,0)</f>
        <v>0</v>
      </c>
      <c r="F5" s="141" cm="1">
        <f t="array" ref="F5">'allocate to industries feed US'!G5*VLOOKUP($A$2&amp;$C5,CHOOSE({1,2},'MC_INDUSTRIAL - CD&amp;Rs'!$B12:$B1001&amp;'MC_INDUSTRIAL - CD&amp;Rs'!$C12:$C1001,'MC_INDUSTRIAL - CD&amp;Rs'!E12:E1001),2,0)/VLOOKUP($B$2&amp;$C5,CHOOSE({1,2},'MC_INDUSTRIAL - CD&amp;Rs'!$B12:$B1001&amp;'MC_INDUSTRIAL - CD&amp;Rs'!$C12:$C1001,'MC_INDUSTRIAL - CD&amp;Rs'!E12:E1001),2,0)</f>
        <v>0</v>
      </c>
      <c r="G5" s="141" cm="1">
        <f t="array" ref="G5">'allocate to industries feed US'!H5*VLOOKUP($A$2&amp;$C5,CHOOSE({1,2},'MC_INDUSTRIAL - CD&amp;Rs'!$B12:$B1001&amp;'MC_INDUSTRIAL - CD&amp;Rs'!$C12:$C1001,'MC_INDUSTRIAL - CD&amp;Rs'!F12:F1001),2,0)/VLOOKUP($B$2&amp;$C5,CHOOSE({1,2},'MC_INDUSTRIAL - CD&amp;Rs'!$B12:$B1001&amp;'MC_INDUSTRIAL - CD&amp;Rs'!$C12:$C1001,'MC_INDUSTRIAL - CD&amp;Rs'!F12:F1001),2,0)</f>
        <v>0</v>
      </c>
      <c r="H5" s="141" cm="1">
        <f t="array" ref="H5">'allocate to industries feed US'!I5*VLOOKUP($A$2&amp;$C5,CHOOSE({1,2},'MC_INDUSTRIAL - CD&amp;Rs'!$B12:$B1001&amp;'MC_INDUSTRIAL - CD&amp;Rs'!$C12:$C1001,'MC_INDUSTRIAL - CD&amp;Rs'!G12:G1001),2,0)/VLOOKUP($B$2&amp;$C5,CHOOSE({1,2},'MC_INDUSTRIAL - CD&amp;Rs'!$B12:$B1001&amp;'MC_INDUSTRIAL - CD&amp;Rs'!$C12:$C1001,'MC_INDUSTRIAL - CD&amp;Rs'!G12:G1001),2,0)</f>
        <v>0</v>
      </c>
      <c r="I5" s="141" cm="1">
        <f t="array" ref="I5">'allocate to industries feed US'!J5*VLOOKUP($A$2&amp;$C5,CHOOSE({1,2},'MC_INDUSTRIAL - CD&amp;Rs'!$B12:$B1001&amp;'MC_INDUSTRIAL - CD&amp;Rs'!$C12:$C1001,'MC_INDUSTRIAL - CD&amp;Rs'!H12:H1001),2,0)/VLOOKUP($B$2&amp;$C5,CHOOSE({1,2},'MC_INDUSTRIAL - CD&amp;Rs'!$B12:$B1001&amp;'MC_INDUSTRIAL - CD&amp;Rs'!$C12:$C1001,'MC_INDUSTRIAL - CD&amp;Rs'!H12:H1001),2,0)</f>
        <v>0</v>
      </c>
      <c r="J5" s="141" cm="1">
        <f t="array" ref="J5">'allocate to industries feed US'!K5*VLOOKUP($A$2&amp;$C5,CHOOSE({1,2},'MC_INDUSTRIAL - CD&amp;Rs'!$B12:$B1001&amp;'MC_INDUSTRIAL - CD&amp;Rs'!$C12:$C1001,'MC_INDUSTRIAL - CD&amp;Rs'!I12:I1001),2,0)/VLOOKUP($B$2&amp;$C5,CHOOSE({1,2},'MC_INDUSTRIAL - CD&amp;Rs'!$B12:$B1001&amp;'MC_INDUSTRIAL - CD&amp;Rs'!$C12:$C1001,'MC_INDUSTRIAL - CD&amp;Rs'!I12:I1001),2,0)</f>
        <v>0</v>
      </c>
      <c r="K5" s="141" cm="1">
        <f t="array" ref="K5">'allocate to industries feed US'!L5*VLOOKUP($A$2&amp;$C5,CHOOSE({1,2},'MC_INDUSTRIAL - CD&amp;Rs'!$B12:$B1001&amp;'MC_INDUSTRIAL - CD&amp;Rs'!$C12:$C1001,'MC_INDUSTRIAL - CD&amp;Rs'!J12:J1001),2,0)/VLOOKUP($B$2&amp;$C5,CHOOSE({1,2},'MC_INDUSTRIAL - CD&amp;Rs'!$B12:$B1001&amp;'MC_INDUSTRIAL - CD&amp;Rs'!$C12:$C1001,'MC_INDUSTRIAL - CD&amp;Rs'!J12:J1001),2,0)</f>
        <v>0</v>
      </c>
      <c r="L5" s="141" cm="1">
        <f t="array" ref="L5">'allocate to industries feed US'!M5*VLOOKUP($A$2&amp;$C5,CHOOSE({1,2},'MC_INDUSTRIAL - CD&amp;Rs'!$B12:$B1001&amp;'MC_INDUSTRIAL - CD&amp;Rs'!$C12:$C1001,'MC_INDUSTRIAL - CD&amp;Rs'!K12:K1001),2,0)/VLOOKUP($B$2&amp;$C5,CHOOSE({1,2},'MC_INDUSTRIAL - CD&amp;Rs'!$B12:$B1001&amp;'MC_INDUSTRIAL - CD&amp;Rs'!$C12:$C1001,'MC_INDUSTRIAL - CD&amp;Rs'!K12:K1001),2,0)</f>
        <v>0</v>
      </c>
      <c r="M5" s="141" cm="1">
        <f t="array" ref="M5">'allocate to industries feed US'!N5*VLOOKUP($A$2&amp;$C5,CHOOSE({1,2},'MC_INDUSTRIAL - CD&amp;Rs'!$B12:$B1001&amp;'MC_INDUSTRIAL - CD&amp;Rs'!$C12:$C1001,'MC_INDUSTRIAL - CD&amp;Rs'!L12:L1001),2,0)/VLOOKUP($B$2&amp;$C5,CHOOSE({1,2},'MC_INDUSTRIAL - CD&amp;Rs'!$B12:$B1001&amp;'MC_INDUSTRIAL - CD&amp;Rs'!$C12:$C1001,'MC_INDUSTRIAL - CD&amp;Rs'!L12:L1001),2,0)</f>
        <v>0</v>
      </c>
      <c r="N5" s="141" cm="1">
        <f t="array" ref="N5">'allocate to industries feed US'!O5*VLOOKUP($A$2&amp;$C5,CHOOSE({1,2},'MC_INDUSTRIAL - CD&amp;Rs'!$B12:$B1001&amp;'MC_INDUSTRIAL - CD&amp;Rs'!$C12:$C1001,'MC_INDUSTRIAL - CD&amp;Rs'!M12:M1001),2,0)/VLOOKUP($B$2&amp;$C5,CHOOSE({1,2},'MC_INDUSTRIAL - CD&amp;Rs'!$B12:$B1001&amp;'MC_INDUSTRIAL - CD&amp;Rs'!$C12:$C1001,'MC_INDUSTRIAL - CD&amp;Rs'!M12:M1001),2,0)</f>
        <v>0</v>
      </c>
    </row>
    <row r="6" spans="1:25">
      <c r="A6" s="123">
        <v>3</v>
      </c>
      <c r="B6" t="s">
        <v>298</v>
      </c>
      <c r="C6" s="63">
        <v>45</v>
      </c>
      <c r="E6" s="141" cm="1">
        <f t="array" ref="E6">'allocate to industries feed US'!F6*VLOOKUP($A$2&amp;$C6,CHOOSE({1,2},'MC_INDUSTRIAL - CD&amp;Rs'!$B13:$B1002&amp;'MC_INDUSTRIAL - CD&amp;Rs'!$C13:$C1002,'MC_INDUSTRIAL - CD&amp;Rs'!D13:D1002),2,0)/VLOOKUP($B$2&amp;$C6,CHOOSE({1,2},'MC_INDUSTRIAL - CD&amp;Rs'!$B13:$B1002&amp;'MC_INDUSTRIAL - CD&amp;Rs'!$C13:$C1002,'MC_INDUSTRIAL - CD&amp;Rs'!D13:D1002),2,0)</f>
        <v>0</v>
      </c>
      <c r="F6" s="141" cm="1">
        <f t="array" ref="F6">'allocate to industries feed US'!G6*VLOOKUP($A$2&amp;$C6,CHOOSE({1,2},'MC_INDUSTRIAL - CD&amp;Rs'!$B13:$B1002&amp;'MC_INDUSTRIAL - CD&amp;Rs'!$C13:$C1002,'MC_INDUSTRIAL - CD&amp;Rs'!E13:E1002),2,0)/VLOOKUP($B$2&amp;$C6,CHOOSE({1,2},'MC_INDUSTRIAL - CD&amp;Rs'!$B13:$B1002&amp;'MC_INDUSTRIAL - CD&amp;Rs'!$C13:$C1002,'MC_INDUSTRIAL - CD&amp;Rs'!E13:E1002),2,0)</f>
        <v>0</v>
      </c>
      <c r="G6" s="141" cm="1">
        <f t="array" ref="G6">'allocate to industries feed US'!H6*VLOOKUP($A$2&amp;$C6,CHOOSE({1,2},'MC_INDUSTRIAL - CD&amp;Rs'!$B13:$B1002&amp;'MC_INDUSTRIAL - CD&amp;Rs'!$C13:$C1002,'MC_INDUSTRIAL - CD&amp;Rs'!F13:F1002),2,0)/VLOOKUP($B$2&amp;$C6,CHOOSE({1,2},'MC_INDUSTRIAL - CD&amp;Rs'!$B13:$B1002&amp;'MC_INDUSTRIAL - CD&amp;Rs'!$C13:$C1002,'MC_INDUSTRIAL - CD&amp;Rs'!F13:F1002),2,0)</f>
        <v>0</v>
      </c>
      <c r="H6" s="141" cm="1">
        <f t="array" ref="H6">'allocate to industries feed US'!I6*VLOOKUP($A$2&amp;$C6,CHOOSE({1,2},'MC_INDUSTRIAL - CD&amp;Rs'!$B13:$B1002&amp;'MC_INDUSTRIAL - CD&amp;Rs'!$C13:$C1002,'MC_INDUSTRIAL - CD&amp;Rs'!G13:G1002),2,0)/VLOOKUP($B$2&amp;$C6,CHOOSE({1,2},'MC_INDUSTRIAL - CD&amp;Rs'!$B13:$B1002&amp;'MC_INDUSTRIAL - CD&amp;Rs'!$C13:$C1002,'MC_INDUSTRIAL - CD&amp;Rs'!G13:G1002),2,0)</f>
        <v>0</v>
      </c>
      <c r="I6" s="141" cm="1">
        <f t="array" ref="I6">'allocate to industries feed US'!J6*VLOOKUP($A$2&amp;$C6,CHOOSE({1,2},'MC_INDUSTRIAL - CD&amp;Rs'!$B13:$B1002&amp;'MC_INDUSTRIAL - CD&amp;Rs'!$C13:$C1002,'MC_INDUSTRIAL - CD&amp;Rs'!H13:H1002),2,0)/VLOOKUP($B$2&amp;$C6,CHOOSE({1,2},'MC_INDUSTRIAL - CD&amp;Rs'!$B13:$B1002&amp;'MC_INDUSTRIAL - CD&amp;Rs'!$C13:$C1002,'MC_INDUSTRIAL - CD&amp;Rs'!H13:H1002),2,0)</f>
        <v>0</v>
      </c>
      <c r="J6" s="141" cm="1">
        <f t="array" ref="J6">'allocate to industries feed US'!K6*VLOOKUP($A$2&amp;$C6,CHOOSE({1,2},'MC_INDUSTRIAL - CD&amp;Rs'!$B13:$B1002&amp;'MC_INDUSTRIAL - CD&amp;Rs'!$C13:$C1002,'MC_INDUSTRIAL - CD&amp;Rs'!I13:I1002),2,0)/VLOOKUP($B$2&amp;$C6,CHOOSE({1,2},'MC_INDUSTRIAL - CD&amp;Rs'!$B13:$B1002&amp;'MC_INDUSTRIAL - CD&amp;Rs'!$C13:$C1002,'MC_INDUSTRIAL - CD&amp;Rs'!I13:I1002),2,0)</f>
        <v>0</v>
      </c>
      <c r="K6" s="141" cm="1">
        <f t="array" ref="K6">'allocate to industries feed US'!L6*VLOOKUP($A$2&amp;$C6,CHOOSE({1,2},'MC_INDUSTRIAL - CD&amp;Rs'!$B13:$B1002&amp;'MC_INDUSTRIAL - CD&amp;Rs'!$C13:$C1002,'MC_INDUSTRIAL - CD&amp;Rs'!J13:J1002),2,0)/VLOOKUP($B$2&amp;$C6,CHOOSE({1,2},'MC_INDUSTRIAL - CD&amp;Rs'!$B13:$B1002&amp;'MC_INDUSTRIAL - CD&amp;Rs'!$C13:$C1002,'MC_INDUSTRIAL - CD&amp;Rs'!J13:J1002),2,0)</f>
        <v>0</v>
      </c>
      <c r="L6" s="141" cm="1">
        <f t="array" ref="L6">'allocate to industries feed US'!M6*VLOOKUP($A$2&amp;$C6,CHOOSE({1,2},'MC_INDUSTRIAL - CD&amp;Rs'!$B13:$B1002&amp;'MC_INDUSTRIAL - CD&amp;Rs'!$C13:$C1002,'MC_INDUSTRIAL - CD&amp;Rs'!K13:K1002),2,0)/VLOOKUP($B$2&amp;$C6,CHOOSE({1,2},'MC_INDUSTRIAL - CD&amp;Rs'!$B13:$B1002&amp;'MC_INDUSTRIAL - CD&amp;Rs'!$C13:$C1002,'MC_INDUSTRIAL - CD&amp;Rs'!K13:K1002),2,0)</f>
        <v>0</v>
      </c>
      <c r="M6" s="141" cm="1">
        <f t="array" ref="M6">'allocate to industries feed US'!N6*VLOOKUP($A$2&amp;$C6,CHOOSE({1,2},'MC_INDUSTRIAL - CD&amp;Rs'!$B13:$B1002&amp;'MC_INDUSTRIAL - CD&amp;Rs'!$C13:$C1002,'MC_INDUSTRIAL - CD&amp;Rs'!L13:L1002),2,0)/VLOOKUP($B$2&amp;$C6,CHOOSE({1,2},'MC_INDUSTRIAL - CD&amp;Rs'!$B13:$B1002&amp;'MC_INDUSTRIAL - CD&amp;Rs'!$C13:$C1002,'MC_INDUSTRIAL - CD&amp;Rs'!L13:L1002),2,0)</f>
        <v>0</v>
      </c>
      <c r="N6" s="141" cm="1">
        <f t="array" ref="N6">'allocate to industries feed US'!O6*VLOOKUP($A$2&amp;$C6,CHOOSE({1,2},'MC_INDUSTRIAL - CD&amp;Rs'!$B13:$B1002&amp;'MC_INDUSTRIAL - CD&amp;Rs'!$C13:$C1002,'MC_INDUSTRIAL - CD&amp;Rs'!M13:M1002),2,0)/VLOOKUP($B$2&amp;$C6,CHOOSE({1,2},'MC_INDUSTRIAL - CD&amp;Rs'!$B13:$B1002&amp;'MC_INDUSTRIAL - CD&amp;Rs'!$C13:$C1002,'MC_INDUSTRIAL - CD&amp;Rs'!M13:M1002),2,0)</f>
        <v>0</v>
      </c>
    </row>
    <row r="7" spans="1:25">
      <c r="A7" s="123">
        <v>4</v>
      </c>
      <c r="B7" t="s">
        <v>299</v>
      </c>
      <c r="C7" s="63">
        <v>46</v>
      </c>
      <c r="E7" s="141" cm="1">
        <f t="array" ref="E7">'allocate to industries feed US'!F7*VLOOKUP($A$2&amp;$C7,CHOOSE({1,2},'MC_INDUSTRIAL - CD&amp;Rs'!$B14:$B1003&amp;'MC_INDUSTRIAL - CD&amp;Rs'!$C14:$C1003,'MC_INDUSTRIAL - CD&amp;Rs'!D14:D1003),2,0)/VLOOKUP($B$2&amp;$C7,CHOOSE({1,2},'MC_INDUSTRIAL - CD&amp;Rs'!$B14:$B1003&amp;'MC_INDUSTRIAL - CD&amp;Rs'!$C14:$C1003,'MC_INDUSTRIAL - CD&amp;Rs'!D14:D1003),2,0)</f>
        <v>0</v>
      </c>
      <c r="F7" s="141" cm="1">
        <f t="array" ref="F7">'allocate to industries feed US'!G7*VLOOKUP($A$2&amp;$C7,CHOOSE({1,2},'MC_INDUSTRIAL - CD&amp;Rs'!$B14:$B1003&amp;'MC_INDUSTRIAL - CD&amp;Rs'!$C14:$C1003,'MC_INDUSTRIAL - CD&amp;Rs'!E14:E1003),2,0)/VLOOKUP($B$2&amp;$C7,CHOOSE({1,2},'MC_INDUSTRIAL - CD&amp;Rs'!$B14:$B1003&amp;'MC_INDUSTRIAL - CD&amp;Rs'!$C14:$C1003,'MC_INDUSTRIAL - CD&amp;Rs'!E14:E1003),2,0)</f>
        <v>0</v>
      </c>
      <c r="G7" s="141" cm="1">
        <f t="array" ref="G7">'allocate to industries feed US'!H7*VLOOKUP($A$2&amp;$C7,CHOOSE({1,2},'MC_INDUSTRIAL - CD&amp;Rs'!$B14:$B1003&amp;'MC_INDUSTRIAL - CD&amp;Rs'!$C14:$C1003,'MC_INDUSTRIAL - CD&amp;Rs'!F14:F1003),2,0)/VLOOKUP($B$2&amp;$C7,CHOOSE({1,2},'MC_INDUSTRIAL - CD&amp;Rs'!$B14:$B1003&amp;'MC_INDUSTRIAL - CD&amp;Rs'!$C14:$C1003,'MC_INDUSTRIAL - CD&amp;Rs'!F14:F1003),2,0)</f>
        <v>0</v>
      </c>
      <c r="H7" s="141" cm="1">
        <f t="array" ref="H7">'allocate to industries feed US'!I7*VLOOKUP($A$2&amp;$C7,CHOOSE({1,2},'MC_INDUSTRIAL - CD&amp;Rs'!$B14:$B1003&amp;'MC_INDUSTRIAL - CD&amp;Rs'!$C14:$C1003,'MC_INDUSTRIAL - CD&amp;Rs'!G14:G1003),2,0)/VLOOKUP($B$2&amp;$C7,CHOOSE({1,2},'MC_INDUSTRIAL - CD&amp;Rs'!$B14:$B1003&amp;'MC_INDUSTRIAL - CD&amp;Rs'!$C14:$C1003,'MC_INDUSTRIAL - CD&amp;Rs'!G14:G1003),2,0)</f>
        <v>0</v>
      </c>
      <c r="I7" s="141" cm="1">
        <f t="array" ref="I7">'allocate to industries feed US'!J7*VLOOKUP($A$2&amp;$C7,CHOOSE({1,2},'MC_INDUSTRIAL - CD&amp;Rs'!$B14:$B1003&amp;'MC_INDUSTRIAL - CD&amp;Rs'!$C14:$C1003,'MC_INDUSTRIAL - CD&amp;Rs'!H14:H1003),2,0)/VLOOKUP($B$2&amp;$C7,CHOOSE({1,2},'MC_INDUSTRIAL - CD&amp;Rs'!$B14:$B1003&amp;'MC_INDUSTRIAL - CD&amp;Rs'!$C14:$C1003,'MC_INDUSTRIAL - CD&amp;Rs'!H14:H1003),2,0)</f>
        <v>0</v>
      </c>
      <c r="J7" s="141" cm="1">
        <f t="array" ref="J7">'allocate to industries feed US'!K7*VLOOKUP($A$2&amp;$C7,CHOOSE({1,2},'MC_INDUSTRIAL - CD&amp;Rs'!$B14:$B1003&amp;'MC_INDUSTRIAL - CD&amp;Rs'!$C14:$C1003,'MC_INDUSTRIAL - CD&amp;Rs'!I14:I1003),2,0)/VLOOKUP($B$2&amp;$C7,CHOOSE({1,2},'MC_INDUSTRIAL - CD&amp;Rs'!$B14:$B1003&amp;'MC_INDUSTRIAL - CD&amp;Rs'!$C14:$C1003,'MC_INDUSTRIAL - CD&amp;Rs'!I14:I1003),2,0)</f>
        <v>0</v>
      </c>
      <c r="K7" s="141" cm="1">
        <f t="array" ref="K7">'allocate to industries feed US'!L7*VLOOKUP($A$2&amp;$C7,CHOOSE({1,2},'MC_INDUSTRIAL - CD&amp;Rs'!$B14:$B1003&amp;'MC_INDUSTRIAL - CD&amp;Rs'!$C14:$C1003,'MC_INDUSTRIAL - CD&amp;Rs'!J14:J1003),2,0)/VLOOKUP($B$2&amp;$C7,CHOOSE({1,2},'MC_INDUSTRIAL - CD&amp;Rs'!$B14:$B1003&amp;'MC_INDUSTRIAL - CD&amp;Rs'!$C14:$C1003,'MC_INDUSTRIAL - CD&amp;Rs'!J14:J1003),2,0)</f>
        <v>0</v>
      </c>
      <c r="L7" s="141" cm="1">
        <f t="array" ref="L7">'allocate to industries feed US'!M7*VLOOKUP($A$2&amp;$C7,CHOOSE({1,2},'MC_INDUSTRIAL - CD&amp;Rs'!$B14:$B1003&amp;'MC_INDUSTRIAL - CD&amp;Rs'!$C14:$C1003,'MC_INDUSTRIAL - CD&amp;Rs'!K14:K1003),2,0)/VLOOKUP($B$2&amp;$C7,CHOOSE({1,2},'MC_INDUSTRIAL - CD&amp;Rs'!$B14:$B1003&amp;'MC_INDUSTRIAL - CD&amp;Rs'!$C14:$C1003,'MC_INDUSTRIAL - CD&amp;Rs'!K14:K1003),2,0)</f>
        <v>0</v>
      </c>
      <c r="M7" s="141" cm="1">
        <f t="array" ref="M7">'allocate to industries feed US'!N7*VLOOKUP($A$2&amp;$C7,CHOOSE({1,2},'MC_INDUSTRIAL - CD&amp;Rs'!$B14:$B1003&amp;'MC_INDUSTRIAL - CD&amp;Rs'!$C14:$C1003,'MC_INDUSTRIAL - CD&amp;Rs'!L14:L1003),2,0)/VLOOKUP($B$2&amp;$C7,CHOOSE({1,2},'MC_INDUSTRIAL - CD&amp;Rs'!$B14:$B1003&amp;'MC_INDUSTRIAL - CD&amp;Rs'!$C14:$C1003,'MC_INDUSTRIAL - CD&amp;Rs'!L14:L1003),2,0)</f>
        <v>0</v>
      </c>
      <c r="N7" s="141" cm="1">
        <f t="array" ref="N7">'allocate to industries feed US'!O7*VLOOKUP($A$2&amp;$C7,CHOOSE({1,2},'MC_INDUSTRIAL - CD&amp;Rs'!$B14:$B1003&amp;'MC_INDUSTRIAL - CD&amp;Rs'!$C14:$C1003,'MC_INDUSTRIAL - CD&amp;Rs'!M14:M1003),2,0)/VLOOKUP($B$2&amp;$C7,CHOOSE({1,2},'MC_INDUSTRIAL - CD&amp;Rs'!$B14:$B1003&amp;'MC_INDUSTRIAL - CD&amp;Rs'!$C14:$C1003,'MC_INDUSTRIAL - CD&amp;Rs'!M14:M1003),2,0)</f>
        <v>0</v>
      </c>
    </row>
    <row r="8" spans="1:25">
      <c r="A8" s="123">
        <v>5</v>
      </c>
      <c r="B8" t="s">
        <v>302</v>
      </c>
      <c r="C8" s="63">
        <v>47</v>
      </c>
      <c r="E8" s="141" cm="1">
        <f t="array" ref="E8">'allocate to industries feed US'!F8*VLOOKUP($A$2&amp;$C8,CHOOSE({1,2},'MC_INDUSTRIAL - CD&amp;Rs'!$B15:$B1004&amp;'MC_INDUSTRIAL - CD&amp;Rs'!$C15:$C1004,'MC_INDUSTRIAL - CD&amp;Rs'!D15:D1004),2,0)/VLOOKUP($B$2&amp;$C8,CHOOSE({1,2},'MC_INDUSTRIAL - CD&amp;Rs'!$B15:$B1004&amp;'MC_INDUSTRIAL - CD&amp;Rs'!$C15:$C1004,'MC_INDUSTRIAL - CD&amp;Rs'!D15:D1004),2,0)</f>
        <v>0</v>
      </c>
      <c r="F8" s="141" cm="1">
        <f t="array" ref="F8">'allocate to industries feed US'!G8*VLOOKUP($A$2&amp;$C8,CHOOSE({1,2},'MC_INDUSTRIAL - CD&amp;Rs'!$B15:$B1004&amp;'MC_INDUSTRIAL - CD&amp;Rs'!$C15:$C1004,'MC_INDUSTRIAL - CD&amp;Rs'!E15:E1004),2,0)/VLOOKUP($B$2&amp;$C8,CHOOSE({1,2},'MC_INDUSTRIAL - CD&amp;Rs'!$B15:$B1004&amp;'MC_INDUSTRIAL - CD&amp;Rs'!$C15:$C1004,'MC_INDUSTRIAL - CD&amp;Rs'!E15:E1004),2,0)</f>
        <v>0</v>
      </c>
      <c r="G8" s="141" cm="1">
        <f t="array" ref="G8">'allocate to industries feed US'!H8*VLOOKUP($A$2&amp;$C8,CHOOSE({1,2},'MC_INDUSTRIAL - CD&amp;Rs'!$B15:$B1004&amp;'MC_INDUSTRIAL - CD&amp;Rs'!$C15:$C1004,'MC_INDUSTRIAL - CD&amp;Rs'!F15:F1004),2,0)/VLOOKUP($B$2&amp;$C8,CHOOSE({1,2},'MC_INDUSTRIAL - CD&amp;Rs'!$B15:$B1004&amp;'MC_INDUSTRIAL - CD&amp;Rs'!$C15:$C1004,'MC_INDUSTRIAL - CD&amp;Rs'!F15:F1004),2,0)</f>
        <v>0</v>
      </c>
      <c r="H8" s="141" cm="1">
        <f t="array" ref="H8">'allocate to industries feed US'!I8*VLOOKUP($A$2&amp;$C8,CHOOSE({1,2},'MC_INDUSTRIAL - CD&amp;Rs'!$B15:$B1004&amp;'MC_INDUSTRIAL - CD&amp;Rs'!$C15:$C1004,'MC_INDUSTRIAL - CD&amp;Rs'!G15:G1004),2,0)/VLOOKUP($B$2&amp;$C8,CHOOSE({1,2},'MC_INDUSTRIAL - CD&amp;Rs'!$B15:$B1004&amp;'MC_INDUSTRIAL - CD&amp;Rs'!$C15:$C1004,'MC_INDUSTRIAL - CD&amp;Rs'!G15:G1004),2,0)</f>
        <v>0</v>
      </c>
      <c r="I8" s="141" cm="1">
        <f t="array" ref="I8">'allocate to industries feed US'!J8*VLOOKUP($A$2&amp;$C8,CHOOSE({1,2},'MC_INDUSTRIAL - CD&amp;Rs'!$B15:$B1004&amp;'MC_INDUSTRIAL - CD&amp;Rs'!$C15:$C1004,'MC_INDUSTRIAL - CD&amp;Rs'!H15:H1004),2,0)/VLOOKUP($B$2&amp;$C8,CHOOSE({1,2},'MC_INDUSTRIAL - CD&amp;Rs'!$B15:$B1004&amp;'MC_INDUSTRIAL - CD&amp;Rs'!$C15:$C1004,'MC_INDUSTRIAL - CD&amp;Rs'!H15:H1004),2,0)</f>
        <v>0</v>
      </c>
      <c r="J8" s="141" cm="1">
        <f t="array" ref="J8">'allocate to industries feed US'!K8*VLOOKUP($A$2&amp;$C8,CHOOSE({1,2},'MC_INDUSTRIAL - CD&amp;Rs'!$B15:$B1004&amp;'MC_INDUSTRIAL - CD&amp;Rs'!$C15:$C1004,'MC_INDUSTRIAL - CD&amp;Rs'!I15:I1004),2,0)/VLOOKUP($B$2&amp;$C8,CHOOSE({1,2},'MC_INDUSTRIAL - CD&amp;Rs'!$B15:$B1004&amp;'MC_INDUSTRIAL - CD&amp;Rs'!$C15:$C1004,'MC_INDUSTRIAL - CD&amp;Rs'!I15:I1004),2,0)</f>
        <v>0</v>
      </c>
      <c r="K8" s="141" cm="1">
        <f t="array" ref="K8">'allocate to industries feed US'!L8*VLOOKUP($A$2&amp;$C8,CHOOSE({1,2},'MC_INDUSTRIAL - CD&amp;Rs'!$B15:$B1004&amp;'MC_INDUSTRIAL - CD&amp;Rs'!$C15:$C1004,'MC_INDUSTRIAL - CD&amp;Rs'!J15:J1004),2,0)/VLOOKUP($B$2&amp;$C8,CHOOSE({1,2},'MC_INDUSTRIAL - CD&amp;Rs'!$B15:$B1004&amp;'MC_INDUSTRIAL - CD&amp;Rs'!$C15:$C1004,'MC_INDUSTRIAL - CD&amp;Rs'!J15:J1004),2,0)</f>
        <v>0</v>
      </c>
      <c r="L8" s="141" cm="1">
        <f t="array" ref="L8">'allocate to industries feed US'!M8*VLOOKUP($A$2&amp;$C8,CHOOSE({1,2},'MC_INDUSTRIAL - CD&amp;Rs'!$B15:$B1004&amp;'MC_INDUSTRIAL - CD&amp;Rs'!$C15:$C1004,'MC_INDUSTRIAL - CD&amp;Rs'!K15:K1004),2,0)/VLOOKUP($B$2&amp;$C8,CHOOSE({1,2},'MC_INDUSTRIAL - CD&amp;Rs'!$B15:$B1004&amp;'MC_INDUSTRIAL - CD&amp;Rs'!$C15:$C1004,'MC_INDUSTRIAL - CD&amp;Rs'!K15:K1004),2,0)</f>
        <v>0</v>
      </c>
      <c r="M8" s="141" cm="1">
        <f t="array" ref="M8">'allocate to industries feed US'!N8*VLOOKUP($A$2&amp;$C8,CHOOSE({1,2},'MC_INDUSTRIAL - CD&amp;Rs'!$B15:$B1004&amp;'MC_INDUSTRIAL - CD&amp;Rs'!$C15:$C1004,'MC_INDUSTRIAL - CD&amp;Rs'!L15:L1004),2,0)/VLOOKUP($B$2&amp;$C8,CHOOSE({1,2},'MC_INDUSTRIAL - CD&amp;Rs'!$B15:$B1004&amp;'MC_INDUSTRIAL - CD&amp;Rs'!$C15:$C1004,'MC_INDUSTRIAL - CD&amp;Rs'!L15:L1004),2,0)</f>
        <v>0</v>
      </c>
      <c r="N8" s="141" cm="1">
        <f t="array" ref="N8">'allocate to industries feed US'!O8*VLOOKUP($A$2&amp;$C8,CHOOSE({1,2},'MC_INDUSTRIAL - CD&amp;Rs'!$B15:$B1004&amp;'MC_INDUSTRIAL - CD&amp;Rs'!$C15:$C1004,'MC_INDUSTRIAL - CD&amp;Rs'!M15:M1004),2,0)/VLOOKUP($B$2&amp;$C8,CHOOSE({1,2},'MC_INDUSTRIAL - CD&amp;Rs'!$B15:$B1004&amp;'MC_INDUSTRIAL - CD&amp;Rs'!$C15:$C1004,'MC_INDUSTRIAL - CD&amp;Rs'!M15:M1004),2,0)</f>
        <v>0</v>
      </c>
    </row>
    <row r="9" spans="1:25">
      <c r="A9" s="123">
        <v>6</v>
      </c>
      <c r="B9" t="s">
        <v>304</v>
      </c>
      <c r="C9" s="63">
        <v>48</v>
      </c>
      <c r="E9" s="141" cm="1">
        <f t="array" ref="E9">'allocate to industries feed US'!F9*VLOOKUP($A$2&amp;$C9,CHOOSE({1,2},'MC_INDUSTRIAL - CD&amp;Rs'!$B16:$B1005&amp;'MC_INDUSTRIAL - CD&amp;Rs'!$C16:$C1005,'MC_INDUSTRIAL - CD&amp;Rs'!D16:D1005),2,0)/VLOOKUP($B$2&amp;$C9,CHOOSE({1,2},'MC_INDUSTRIAL - CD&amp;Rs'!$B16:$B1005&amp;'MC_INDUSTRIAL - CD&amp;Rs'!$C16:$C1005,'MC_INDUSTRIAL - CD&amp;Rs'!D16:D1005),2,0)</f>
        <v>0</v>
      </c>
      <c r="F9" s="141" cm="1">
        <f t="array" ref="F9">'allocate to industries feed US'!G9*VLOOKUP($A$2&amp;$C9,CHOOSE({1,2},'MC_INDUSTRIAL - CD&amp;Rs'!$B16:$B1005&amp;'MC_INDUSTRIAL - CD&amp;Rs'!$C16:$C1005,'MC_INDUSTRIAL - CD&amp;Rs'!E16:E1005),2,0)/VLOOKUP($B$2&amp;$C9,CHOOSE({1,2},'MC_INDUSTRIAL - CD&amp;Rs'!$B16:$B1005&amp;'MC_INDUSTRIAL - CD&amp;Rs'!$C16:$C1005,'MC_INDUSTRIAL - CD&amp;Rs'!E16:E1005),2,0)</f>
        <v>0</v>
      </c>
      <c r="G9" s="141" cm="1">
        <f t="array" ref="G9">'allocate to industries feed US'!H9*VLOOKUP($A$2&amp;$C9,CHOOSE({1,2},'MC_INDUSTRIAL - CD&amp;Rs'!$B16:$B1005&amp;'MC_INDUSTRIAL - CD&amp;Rs'!$C16:$C1005,'MC_INDUSTRIAL - CD&amp;Rs'!F16:F1005),2,0)/VLOOKUP($B$2&amp;$C9,CHOOSE({1,2},'MC_INDUSTRIAL - CD&amp;Rs'!$B16:$B1005&amp;'MC_INDUSTRIAL - CD&amp;Rs'!$C16:$C1005,'MC_INDUSTRIAL - CD&amp;Rs'!F16:F1005),2,0)</f>
        <v>0</v>
      </c>
      <c r="H9" s="141" cm="1">
        <f t="array" ref="H9">'allocate to industries feed US'!I9*VLOOKUP($A$2&amp;$C9,CHOOSE({1,2},'MC_INDUSTRIAL - CD&amp;Rs'!$B16:$B1005&amp;'MC_INDUSTRIAL - CD&amp;Rs'!$C16:$C1005,'MC_INDUSTRIAL - CD&amp;Rs'!G16:G1005),2,0)/VLOOKUP($B$2&amp;$C9,CHOOSE({1,2},'MC_INDUSTRIAL - CD&amp;Rs'!$B16:$B1005&amp;'MC_INDUSTRIAL - CD&amp;Rs'!$C16:$C1005,'MC_INDUSTRIAL - CD&amp;Rs'!G16:G1005),2,0)</f>
        <v>0</v>
      </c>
      <c r="I9" s="141" cm="1">
        <f t="array" ref="I9">'allocate to industries feed US'!J9*VLOOKUP($A$2&amp;$C9,CHOOSE({1,2},'MC_INDUSTRIAL - CD&amp;Rs'!$B16:$B1005&amp;'MC_INDUSTRIAL - CD&amp;Rs'!$C16:$C1005,'MC_INDUSTRIAL - CD&amp;Rs'!H16:H1005),2,0)/VLOOKUP($B$2&amp;$C9,CHOOSE({1,2},'MC_INDUSTRIAL - CD&amp;Rs'!$B16:$B1005&amp;'MC_INDUSTRIAL - CD&amp;Rs'!$C16:$C1005,'MC_INDUSTRIAL - CD&amp;Rs'!H16:H1005),2,0)</f>
        <v>0</v>
      </c>
      <c r="J9" s="141" cm="1">
        <f t="array" ref="J9">'allocate to industries feed US'!K9*VLOOKUP($A$2&amp;$C9,CHOOSE({1,2},'MC_INDUSTRIAL - CD&amp;Rs'!$B16:$B1005&amp;'MC_INDUSTRIAL - CD&amp;Rs'!$C16:$C1005,'MC_INDUSTRIAL - CD&amp;Rs'!I16:I1005),2,0)/VLOOKUP($B$2&amp;$C9,CHOOSE({1,2},'MC_INDUSTRIAL - CD&amp;Rs'!$B16:$B1005&amp;'MC_INDUSTRIAL - CD&amp;Rs'!$C16:$C1005,'MC_INDUSTRIAL - CD&amp;Rs'!I16:I1005),2,0)</f>
        <v>0</v>
      </c>
      <c r="K9" s="141" cm="1">
        <f t="array" ref="K9">'allocate to industries feed US'!L9*VLOOKUP($A$2&amp;$C9,CHOOSE({1,2},'MC_INDUSTRIAL - CD&amp;Rs'!$B16:$B1005&amp;'MC_INDUSTRIAL - CD&amp;Rs'!$C16:$C1005,'MC_INDUSTRIAL - CD&amp;Rs'!J16:J1005),2,0)/VLOOKUP($B$2&amp;$C9,CHOOSE({1,2},'MC_INDUSTRIAL - CD&amp;Rs'!$B16:$B1005&amp;'MC_INDUSTRIAL - CD&amp;Rs'!$C16:$C1005,'MC_INDUSTRIAL - CD&amp;Rs'!J16:J1005),2,0)</f>
        <v>0</v>
      </c>
      <c r="L9" s="141" cm="1">
        <f t="array" ref="L9">'allocate to industries feed US'!M9*VLOOKUP($A$2&amp;$C9,CHOOSE({1,2},'MC_INDUSTRIAL - CD&amp;Rs'!$B16:$B1005&amp;'MC_INDUSTRIAL - CD&amp;Rs'!$C16:$C1005,'MC_INDUSTRIAL - CD&amp;Rs'!K16:K1005),2,0)/VLOOKUP($B$2&amp;$C9,CHOOSE({1,2},'MC_INDUSTRIAL - CD&amp;Rs'!$B16:$B1005&amp;'MC_INDUSTRIAL - CD&amp;Rs'!$C16:$C1005,'MC_INDUSTRIAL - CD&amp;Rs'!K16:K1005),2,0)</f>
        <v>0</v>
      </c>
      <c r="M9" s="141" cm="1">
        <f t="array" ref="M9">'allocate to industries feed US'!N9*VLOOKUP($A$2&amp;$C9,CHOOSE({1,2},'MC_INDUSTRIAL - CD&amp;Rs'!$B16:$B1005&amp;'MC_INDUSTRIAL - CD&amp;Rs'!$C16:$C1005,'MC_INDUSTRIAL - CD&amp;Rs'!L16:L1005),2,0)/VLOOKUP($B$2&amp;$C9,CHOOSE({1,2},'MC_INDUSTRIAL - CD&amp;Rs'!$B16:$B1005&amp;'MC_INDUSTRIAL - CD&amp;Rs'!$C16:$C1005,'MC_INDUSTRIAL - CD&amp;Rs'!L16:L1005),2,0)</f>
        <v>0</v>
      </c>
      <c r="N9" s="141" cm="1">
        <f t="array" ref="N9">'allocate to industries feed US'!O9*VLOOKUP($A$2&amp;$C9,CHOOSE({1,2},'MC_INDUSTRIAL - CD&amp;Rs'!$B16:$B1005&amp;'MC_INDUSTRIAL - CD&amp;Rs'!$C16:$C1005,'MC_INDUSTRIAL - CD&amp;Rs'!M16:M1005),2,0)/VLOOKUP($B$2&amp;$C9,CHOOSE({1,2},'MC_INDUSTRIAL - CD&amp;Rs'!$B16:$B1005&amp;'MC_INDUSTRIAL - CD&amp;Rs'!$C16:$C1005,'MC_INDUSTRIAL - CD&amp;Rs'!M16:M1005),2,0)</f>
        <v>0</v>
      </c>
    </row>
    <row r="10" spans="1:25">
      <c r="A10" s="123">
        <v>7</v>
      </c>
      <c r="B10" t="s">
        <v>303</v>
      </c>
      <c r="C10" s="63">
        <v>100</v>
      </c>
      <c r="E10" s="141" cm="1">
        <f t="array" ref="E10">'allocate to industries feed US'!F10*VLOOKUP($A$2&amp;$C10,CHOOSE({1,2},'MC_INDUSTRIAL - CD&amp;Rs'!$B17:$B1006&amp;'MC_INDUSTRIAL - CD&amp;Rs'!$C17:$C1006,'MC_INDUSTRIAL - CD&amp;Rs'!D17:D1006),2,0)/VLOOKUP($B$2&amp;$C10,CHOOSE({1,2},'MC_INDUSTRIAL - CD&amp;Rs'!$B17:$B1006&amp;'MC_INDUSTRIAL - CD&amp;Rs'!$C17:$C1006,'MC_INDUSTRIAL - CD&amp;Rs'!D17:D1006),2,0)</f>
        <v>0.54486691048164493</v>
      </c>
      <c r="F10" s="141" cm="1">
        <f t="array" ref="F10">'allocate to industries feed US'!G10*VLOOKUP($A$2&amp;$C10,CHOOSE({1,2},'MC_INDUSTRIAL - CD&amp;Rs'!$B17:$B1006&amp;'MC_INDUSTRIAL - CD&amp;Rs'!$C17:$C1006,'MC_INDUSTRIAL - CD&amp;Rs'!E17:E1006),2,0)/VLOOKUP($B$2&amp;$C10,CHOOSE({1,2},'MC_INDUSTRIAL - CD&amp;Rs'!$B17:$B1006&amp;'MC_INDUSTRIAL - CD&amp;Rs'!$C17:$C1006,'MC_INDUSTRIAL - CD&amp;Rs'!E17:E1006),2,0)</f>
        <v>0.55086189212881753</v>
      </c>
      <c r="G10" s="141" cm="1">
        <f t="array" ref="G10">'allocate to industries feed US'!H10*VLOOKUP($A$2&amp;$C10,CHOOSE({1,2},'MC_INDUSTRIAL - CD&amp;Rs'!$B17:$B1006&amp;'MC_INDUSTRIAL - CD&amp;Rs'!$C17:$C1006,'MC_INDUSTRIAL - CD&amp;Rs'!F17:F1006),2,0)/VLOOKUP($B$2&amp;$C10,CHOOSE({1,2},'MC_INDUSTRIAL - CD&amp;Rs'!$B17:$B1006&amp;'MC_INDUSTRIAL - CD&amp;Rs'!$C17:$C1006,'MC_INDUSTRIAL - CD&amp;Rs'!F17:F1006),2,0)</f>
        <v>0.56311647289863631</v>
      </c>
      <c r="H10" s="141" cm="1">
        <f t="array" ref="H10">'allocate to industries feed US'!I10*VLOOKUP($A$2&amp;$C10,CHOOSE({1,2},'MC_INDUSTRIAL - CD&amp;Rs'!$B17:$B1006&amp;'MC_INDUSTRIAL - CD&amp;Rs'!$C17:$C1006,'MC_INDUSTRIAL - CD&amp;Rs'!G17:G1006),2,0)/VLOOKUP($B$2&amp;$C10,CHOOSE({1,2},'MC_INDUSTRIAL - CD&amp;Rs'!$B17:$B1006&amp;'MC_INDUSTRIAL - CD&amp;Rs'!$C17:$C1006,'MC_INDUSTRIAL - CD&amp;Rs'!G17:G1006),2,0)</f>
        <v>0.52580796459769608</v>
      </c>
      <c r="I10" s="141" cm="1">
        <f t="array" ref="I10">'allocate to industries feed US'!J10*VLOOKUP($A$2&amp;$C10,CHOOSE({1,2},'MC_INDUSTRIAL - CD&amp;Rs'!$B17:$B1006&amp;'MC_INDUSTRIAL - CD&amp;Rs'!$C17:$C1006,'MC_INDUSTRIAL - CD&amp;Rs'!H17:H1006),2,0)/VLOOKUP($B$2&amp;$C10,CHOOSE({1,2},'MC_INDUSTRIAL - CD&amp;Rs'!$B17:$B1006&amp;'MC_INDUSTRIAL - CD&amp;Rs'!$C17:$C1006,'MC_INDUSTRIAL - CD&amp;Rs'!H17:H1006),2,0)</f>
        <v>0.52131896962805213</v>
      </c>
      <c r="J10" s="141" cm="1">
        <f t="array" ref="J10">'allocate to industries feed US'!K10*VLOOKUP($A$2&amp;$C10,CHOOSE({1,2},'MC_INDUSTRIAL - CD&amp;Rs'!$B17:$B1006&amp;'MC_INDUSTRIAL - CD&amp;Rs'!$C17:$C1006,'MC_INDUSTRIAL - CD&amp;Rs'!I17:I1006),2,0)/VLOOKUP($B$2&amp;$C10,CHOOSE({1,2},'MC_INDUSTRIAL - CD&amp;Rs'!$B17:$B1006&amp;'MC_INDUSTRIAL - CD&amp;Rs'!$C17:$C1006,'MC_INDUSTRIAL - CD&amp;Rs'!I17:I1006),2,0)</f>
        <v>0.52408021825275708</v>
      </c>
      <c r="K10" s="141" cm="1">
        <f t="array" ref="K10">'allocate to industries feed US'!L10*VLOOKUP($A$2&amp;$C10,CHOOSE({1,2},'MC_INDUSTRIAL - CD&amp;Rs'!$B17:$B1006&amp;'MC_INDUSTRIAL - CD&amp;Rs'!$C17:$C1006,'MC_INDUSTRIAL - CD&amp;Rs'!J17:J1006),2,0)/VLOOKUP($B$2&amp;$C10,CHOOSE({1,2},'MC_INDUSTRIAL - CD&amp;Rs'!$B17:$B1006&amp;'MC_INDUSTRIAL - CD&amp;Rs'!$C17:$C1006,'MC_INDUSTRIAL - CD&amp;Rs'!J17:J1006),2,0)</f>
        <v>0.53017932995652384</v>
      </c>
      <c r="L10" s="141" cm="1">
        <f t="array" ref="L10">'allocate to industries feed US'!M10*VLOOKUP($A$2&amp;$C10,CHOOSE({1,2},'MC_INDUSTRIAL - CD&amp;Rs'!$B17:$B1006&amp;'MC_INDUSTRIAL - CD&amp;Rs'!$C17:$C1006,'MC_INDUSTRIAL - CD&amp;Rs'!K17:K1006),2,0)/VLOOKUP($B$2&amp;$C10,CHOOSE({1,2},'MC_INDUSTRIAL - CD&amp;Rs'!$B17:$B1006&amp;'MC_INDUSTRIAL - CD&amp;Rs'!$C17:$C1006,'MC_INDUSTRIAL - CD&amp;Rs'!K17:K1006),2,0)</f>
        <v>0.54391905828618903</v>
      </c>
      <c r="M10" s="141" cm="1">
        <f t="array" ref="M10">'allocate to industries feed US'!N10*VLOOKUP($A$2&amp;$C10,CHOOSE({1,2},'MC_INDUSTRIAL - CD&amp;Rs'!$B17:$B1006&amp;'MC_INDUSTRIAL - CD&amp;Rs'!$C17:$C1006,'MC_INDUSTRIAL - CD&amp;Rs'!L17:L1006),2,0)/VLOOKUP($B$2&amp;$C10,CHOOSE({1,2},'MC_INDUSTRIAL - CD&amp;Rs'!$B17:$B1006&amp;'MC_INDUSTRIAL - CD&amp;Rs'!$C17:$C1006,'MC_INDUSTRIAL - CD&amp;Rs'!L17:L1006),2,0)</f>
        <v>0.55792871216847351</v>
      </c>
      <c r="N10" s="141" cm="1">
        <f t="array" ref="N10">'allocate to industries feed US'!O10*VLOOKUP($A$2&amp;$C10,CHOOSE({1,2},'MC_INDUSTRIAL - CD&amp;Rs'!$B17:$B1006&amp;'MC_INDUSTRIAL - CD&amp;Rs'!$C17:$C1006,'MC_INDUSTRIAL - CD&amp;Rs'!M17:M1006),2,0)/VLOOKUP($B$2&amp;$C10,CHOOSE({1,2},'MC_INDUSTRIAL - CD&amp;Rs'!$B17:$B1006&amp;'MC_INDUSTRIAL - CD&amp;Rs'!$C17:$C1006,'MC_INDUSTRIAL - CD&amp;Rs'!M17:M1006),2,0)</f>
        <v>0.56958701893895225</v>
      </c>
    </row>
    <row r="11" spans="1:25">
      <c r="A11" s="123">
        <v>8</v>
      </c>
      <c r="B11" t="s">
        <v>305</v>
      </c>
      <c r="C11" s="63">
        <v>10</v>
      </c>
      <c r="E11" s="141" cm="1">
        <f t="array" ref="E11">'allocate to industries feed US'!F11*VLOOKUP($A$2&amp;$C11,CHOOSE({1,2},'MC_INDUSTRIAL - CD&amp;Rs'!$B18:$B1007&amp;'MC_INDUSTRIAL - CD&amp;Rs'!$C18:$C1007,'MC_INDUSTRIAL - CD&amp;Rs'!D18:D1007),2,0)/VLOOKUP($B$2&amp;$C11,CHOOSE({1,2},'MC_INDUSTRIAL - CD&amp;Rs'!$B18:$B1007&amp;'MC_INDUSTRIAL - CD&amp;Rs'!$C18:$C1007,'MC_INDUSTRIAL - CD&amp;Rs'!D18:D1007),2,0)</f>
        <v>0.30326611100526335</v>
      </c>
      <c r="F11" s="141" cm="1">
        <f t="array" ref="F11">'allocate to industries feed US'!G11*VLOOKUP($A$2&amp;$C11,CHOOSE({1,2},'MC_INDUSTRIAL - CD&amp;Rs'!$B18:$B1007&amp;'MC_INDUSTRIAL - CD&amp;Rs'!$C18:$C1007,'MC_INDUSTRIAL - CD&amp;Rs'!E18:E1007),2,0)/VLOOKUP($B$2&amp;$C11,CHOOSE({1,2},'MC_INDUSTRIAL - CD&amp;Rs'!$B18:$B1007&amp;'MC_INDUSTRIAL - CD&amp;Rs'!$C18:$C1007,'MC_INDUSTRIAL - CD&amp;Rs'!E18:E1007),2,0)</f>
        <v>0.3081559081036877</v>
      </c>
      <c r="G11" s="141" cm="1">
        <f t="array" ref="G11">'allocate to industries feed US'!H11*VLOOKUP($A$2&amp;$C11,CHOOSE({1,2},'MC_INDUSTRIAL - CD&amp;Rs'!$B18:$B1007&amp;'MC_INDUSTRIAL - CD&amp;Rs'!$C18:$C1007,'MC_INDUSTRIAL - CD&amp;Rs'!F18:F1007),2,0)/VLOOKUP($B$2&amp;$C11,CHOOSE({1,2},'MC_INDUSTRIAL - CD&amp;Rs'!$B18:$B1007&amp;'MC_INDUSTRIAL - CD&amp;Rs'!$C18:$C1007,'MC_INDUSTRIAL - CD&amp;Rs'!F18:F1007),2,0)</f>
        <v>0.29463877907439973</v>
      </c>
      <c r="H11" s="141" cm="1">
        <f t="array" ref="H11">'allocate to industries feed US'!I11*VLOOKUP($A$2&amp;$C11,CHOOSE({1,2},'MC_INDUSTRIAL - CD&amp;Rs'!$B18:$B1007&amp;'MC_INDUSTRIAL - CD&amp;Rs'!$C18:$C1007,'MC_INDUSTRIAL - CD&amp;Rs'!G18:G1007),2,0)/VLOOKUP($B$2&amp;$C11,CHOOSE({1,2},'MC_INDUSTRIAL - CD&amp;Rs'!$B18:$B1007&amp;'MC_INDUSTRIAL - CD&amp;Rs'!$C18:$C1007,'MC_INDUSTRIAL - CD&amp;Rs'!G18:G1007),2,0)</f>
        <v>0.28911944435279846</v>
      </c>
      <c r="I11" s="141" cm="1">
        <f t="array" ref="I11">'allocate to industries feed US'!J11*VLOOKUP($A$2&amp;$C11,CHOOSE({1,2},'MC_INDUSTRIAL - CD&amp;Rs'!$B18:$B1007&amp;'MC_INDUSTRIAL - CD&amp;Rs'!$C18:$C1007,'MC_INDUSTRIAL - CD&amp;Rs'!H18:H1007),2,0)/VLOOKUP($B$2&amp;$C11,CHOOSE({1,2},'MC_INDUSTRIAL - CD&amp;Rs'!$B18:$B1007&amp;'MC_INDUSTRIAL - CD&amp;Rs'!$C18:$C1007,'MC_INDUSTRIAL - CD&amp;Rs'!H18:H1007),2,0)</f>
        <v>0.26056191366170589</v>
      </c>
      <c r="J11" s="141" cm="1">
        <f t="array" ref="J11">'allocate to industries feed US'!K11*VLOOKUP($A$2&amp;$C11,CHOOSE({1,2},'MC_INDUSTRIAL - CD&amp;Rs'!$B18:$B1007&amp;'MC_INDUSTRIAL - CD&amp;Rs'!$C18:$C1007,'MC_INDUSTRIAL - CD&amp;Rs'!I18:I1007),2,0)/VLOOKUP($B$2&amp;$C11,CHOOSE({1,2},'MC_INDUSTRIAL - CD&amp;Rs'!$B18:$B1007&amp;'MC_INDUSTRIAL - CD&amp;Rs'!$C18:$C1007,'MC_INDUSTRIAL - CD&amp;Rs'!I18:I1007),2,0)</f>
        <v>0.24875823647388343</v>
      </c>
      <c r="K11" s="141" cm="1">
        <f t="array" ref="K11">'allocate to industries feed US'!L11*VLOOKUP($A$2&amp;$C11,CHOOSE({1,2},'MC_INDUSTRIAL - CD&amp;Rs'!$B18:$B1007&amp;'MC_INDUSTRIAL - CD&amp;Rs'!$C18:$C1007,'MC_INDUSTRIAL - CD&amp;Rs'!J18:J1007),2,0)/VLOOKUP($B$2&amp;$C11,CHOOSE({1,2},'MC_INDUSTRIAL - CD&amp;Rs'!$B18:$B1007&amp;'MC_INDUSTRIAL - CD&amp;Rs'!$C18:$C1007,'MC_INDUSTRIAL - CD&amp;Rs'!J18:J1007),2,0)</f>
        <v>0.24536933798339339</v>
      </c>
      <c r="L11" s="141" cm="1">
        <f t="array" ref="L11">'allocate to industries feed US'!M11*VLOOKUP($A$2&amp;$C11,CHOOSE({1,2},'MC_INDUSTRIAL - CD&amp;Rs'!$B18:$B1007&amp;'MC_INDUSTRIAL - CD&amp;Rs'!$C18:$C1007,'MC_INDUSTRIAL - CD&amp;Rs'!K18:K1007),2,0)/VLOOKUP($B$2&amp;$C11,CHOOSE({1,2},'MC_INDUSTRIAL - CD&amp;Rs'!$B18:$B1007&amp;'MC_INDUSTRIAL - CD&amp;Rs'!$C18:$C1007,'MC_INDUSTRIAL - CD&amp;Rs'!K18:K1007),2,0)</f>
        <v>0.24838201571806573</v>
      </c>
      <c r="M11" s="141" cm="1">
        <f t="array" ref="M11">'allocate to industries feed US'!N11*VLOOKUP($A$2&amp;$C11,CHOOSE({1,2},'MC_INDUSTRIAL - CD&amp;Rs'!$B18:$B1007&amp;'MC_INDUSTRIAL - CD&amp;Rs'!$C18:$C1007,'MC_INDUSTRIAL - CD&amp;Rs'!L18:L1007),2,0)/VLOOKUP($B$2&amp;$C11,CHOOSE({1,2},'MC_INDUSTRIAL - CD&amp;Rs'!$B18:$B1007&amp;'MC_INDUSTRIAL - CD&amp;Rs'!$C18:$C1007,'MC_INDUSTRIAL - CD&amp;Rs'!L18:L1007),2,0)</f>
        <v>0.25040916364391375</v>
      </c>
      <c r="N11" s="141" cm="1">
        <f t="array" ref="N11">'allocate to industries feed US'!O11*VLOOKUP($A$2&amp;$C11,CHOOSE({1,2},'MC_INDUSTRIAL - CD&amp;Rs'!$B18:$B1007&amp;'MC_INDUSTRIAL - CD&amp;Rs'!$C18:$C1007,'MC_INDUSTRIAL - CD&amp;Rs'!M18:M1007),2,0)/VLOOKUP($B$2&amp;$C11,CHOOSE({1,2},'MC_INDUSTRIAL - CD&amp;Rs'!$B18:$B1007&amp;'MC_INDUSTRIAL - CD&amp;Rs'!$C18:$C1007,'MC_INDUSTRIAL - CD&amp;Rs'!M18:M1007),2,0)</f>
        <v>0.25228827521533403</v>
      </c>
    </row>
    <row r="12" spans="1:25">
      <c r="A12" s="123">
        <v>9</v>
      </c>
      <c r="B12" t="s">
        <v>306</v>
      </c>
      <c r="C12" s="63"/>
      <c r="E12" s="141">
        <f>SUM(E13:E18)</f>
        <v>131.21745117414832</v>
      </c>
      <c r="F12" s="141">
        <f t="shared" ref="F12:N12" si="0">SUM(F13:F18)</f>
        <v>133.75777620092782</v>
      </c>
      <c r="G12" s="141">
        <f t="shared" si="0"/>
        <v>133.60799557145464</v>
      </c>
      <c r="H12" s="141">
        <f t="shared" si="0"/>
        <v>123.7061598416211</v>
      </c>
      <c r="I12" s="141">
        <f t="shared" si="0"/>
        <v>128.03849375141527</v>
      </c>
      <c r="J12" s="141">
        <f t="shared" si="0"/>
        <v>140.08148873243232</v>
      </c>
      <c r="K12" s="141">
        <f t="shared" si="0"/>
        <v>148.0381458731747</v>
      </c>
      <c r="L12" s="141">
        <f t="shared" si="0"/>
        <v>153.96345192352442</v>
      </c>
      <c r="M12" s="141">
        <f t="shared" si="0"/>
        <v>159.94484843499205</v>
      </c>
      <c r="N12" s="141">
        <f t="shared" si="0"/>
        <v>162.8954098339766</v>
      </c>
    </row>
    <row r="13" spans="1:25">
      <c r="A13" s="10" t="s">
        <v>443</v>
      </c>
      <c r="B13" s="10" t="s">
        <v>449</v>
      </c>
      <c r="C13" s="138">
        <v>51</v>
      </c>
      <c r="D13" s="10"/>
      <c r="E13" s="148" cm="1">
        <f t="array" ref="E13">'allocate to industries feed US'!F13*VLOOKUP($A$2&amp;$C13,CHOOSE({1,2},'MC_INDUSTRIAL - CD&amp;Rs'!$B20:$B1009&amp;'MC_INDUSTRIAL - CD&amp;Rs'!$C20:$C1009,'MC_INDUSTRIAL - CD&amp;Rs'!D20:D1009),2,0)/VLOOKUP($B$2&amp;$C13,CHOOSE({1,2},'MC_INDUSTRIAL - CD&amp;Rs'!$B20:$B1009&amp;'MC_INDUSTRIAL - CD&amp;Rs'!$C20:$C1009,'MC_INDUSTRIAL - CD&amp;Rs'!D20:D1009),2,0)</f>
        <v>30.83255825071118</v>
      </c>
      <c r="F13" s="148" cm="1">
        <f t="array" ref="F13">'allocate to industries feed US'!G13*VLOOKUP($A$2&amp;$C13,CHOOSE({1,2},'MC_INDUSTRIAL - CD&amp;Rs'!$B20:$B1009&amp;'MC_INDUSTRIAL - CD&amp;Rs'!$C20:$C1009,'MC_INDUSTRIAL - CD&amp;Rs'!E20:E1009),2,0)/VLOOKUP($B$2&amp;$C13,CHOOSE({1,2},'MC_INDUSTRIAL - CD&amp;Rs'!$B20:$B1009&amp;'MC_INDUSTRIAL - CD&amp;Rs'!$C20:$C1009,'MC_INDUSTRIAL - CD&amp;Rs'!E20:E1009),2,0)</f>
        <v>32.256915352150152</v>
      </c>
      <c r="G13" s="148" cm="1">
        <f t="array" ref="G13">'allocate to industries feed US'!H13*VLOOKUP($A$2&amp;$C13,CHOOSE({1,2},'MC_INDUSTRIAL - CD&amp;Rs'!$B20:$B1009&amp;'MC_INDUSTRIAL - CD&amp;Rs'!$C20:$C1009,'MC_INDUSTRIAL - CD&amp;Rs'!F20:F1009),2,0)/VLOOKUP($B$2&amp;$C13,CHOOSE({1,2},'MC_INDUSTRIAL - CD&amp;Rs'!$B20:$B1009&amp;'MC_INDUSTRIAL - CD&amp;Rs'!$C20:$C1009,'MC_INDUSTRIAL - CD&amp;Rs'!F20:F1009),2,0)</f>
        <v>33.869215351048034</v>
      </c>
      <c r="H13" s="148" cm="1">
        <f t="array" ref="H13">'allocate to industries feed US'!I13*VLOOKUP($A$2&amp;$C13,CHOOSE({1,2},'MC_INDUSTRIAL - CD&amp;Rs'!$B20:$B1009&amp;'MC_INDUSTRIAL - CD&amp;Rs'!$C20:$C1009,'MC_INDUSTRIAL - CD&amp;Rs'!G20:G1009),2,0)/VLOOKUP($B$2&amp;$C13,CHOOSE({1,2},'MC_INDUSTRIAL - CD&amp;Rs'!$B20:$B1009&amp;'MC_INDUSTRIAL - CD&amp;Rs'!$C20:$C1009,'MC_INDUSTRIAL - CD&amp;Rs'!G20:G1009),2,0)</f>
        <v>34.61781155930047</v>
      </c>
      <c r="I13" s="148" cm="1">
        <f t="array" ref="I13">'allocate to industries feed US'!J13*VLOOKUP($A$2&amp;$C13,CHOOSE({1,2},'MC_INDUSTRIAL - CD&amp;Rs'!$B20:$B1009&amp;'MC_INDUSTRIAL - CD&amp;Rs'!$C20:$C1009,'MC_INDUSTRIAL - CD&amp;Rs'!H20:H1009),2,0)/VLOOKUP($B$2&amp;$C13,CHOOSE({1,2},'MC_INDUSTRIAL - CD&amp;Rs'!$B20:$B1009&amp;'MC_INDUSTRIAL - CD&amp;Rs'!$C20:$C1009,'MC_INDUSTRIAL - CD&amp;Rs'!H20:H1009),2,0)</f>
        <v>36.535742035586679</v>
      </c>
      <c r="J13" s="148" cm="1">
        <f t="array" ref="J13">'allocate to industries feed US'!K13*VLOOKUP($A$2&amp;$C13,CHOOSE({1,2},'MC_INDUSTRIAL - CD&amp;Rs'!$B20:$B1009&amp;'MC_INDUSTRIAL - CD&amp;Rs'!$C20:$C1009,'MC_INDUSTRIAL - CD&amp;Rs'!I20:I1009),2,0)/VLOOKUP($B$2&amp;$C13,CHOOSE({1,2},'MC_INDUSTRIAL - CD&amp;Rs'!$B20:$B1009&amp;'MC_INDUSTRIAL - CD&amp;Rs'!$C20:$C1009,'MC_INDUSTRIAL - CD&amp;Rs'!I20:I1009),2,0)</f>
        <v>39.452528481155632</v>
      </c>
      <c r="K13" s="148" cm="1">
        <f t="array" ref="K13">'allocate to industries feed US'!L13*VLOOKUP($A$2&amp;$C13,CHOOSE({1,2},'MC_INDUSTRIAL - CD&amp;Rs'!$B20:$B1009&amp;'MC_INDUSTRIAL - CD&amp;Rs'!$C20:$C1009,'MC_INDUSTRIAL - CD&amp;Rs'!J20:J1009),2,0)/VLOOKUP($B$2&amp;$C13,CHOOSE({1,2},'MC_INDUSTRIAL - CD&amp;Rs'!$B20:$B1009&amp;'MC_INDUSTRIAL - CD&amp;Rs'!$C20:$C1009,'MC_INDUSTRIAL - CD&amp;Rs'!J20:J1009),2,0)</f>
        <v>37.707656301156838</v>
      </c>
      <c r="L13" s="148" cm="1">
        <f t="array" ref="L13">'allocate to industries feed US'!M13*VLOOKUP($A$2&amp;$C13,CHOOSE({1,2},'MC_INDUSTRIAL - CD&amp;Rs'!$B20:$B1009&amp;'MC_INDUSTRIAL - CD&amp;Rs'!$C20:$C1009,'MC_INDUSTRIAL - CD&amp;Rs'!K20:K1009),2,0)/VLOOKUP($B$2&amp;$C13,CHOOSE({1,2},'MC_INDUSTRIAL - CD&amp;Rs'!$B20:$B1009&amp;'MC_INDUSTRIAL - CD&amp;Rs'!$C20:$C1009,'MC_INDUSTRIAL - CD&amp;Rs'!K20:K1009),2,0)</f>
        <v>37.265484415688533</v>
      </c>
      <c r="M13" s="148" cm="1">
        <f t="array" ref="M13">'allocate to industries feed US'!N13*VLOOKUP($A$2&amp;$C13,CHOOSE({1,2},'MC_INDUSTRIAL - CD&amp;Rs'!$B20:$B1009&amp;'MC_INDUSTRIAL - CD&amp;Rs'!$C20:$C1009,'MC_INDUSTRIAL - CD&amp;Rs'!L20:L1009),2,0)/VLOOKUP($B$2&amp;$C13,CHOOSE({1,2},'MC_INDUSTRIAL - CD&amp;Rs'!$B20:$B1009&amp;'MC_INDUSTRIAL - CD&amp;Rs'!$C20:$C1009,'MC_INDUSTRIAL - CD&amp;Rs'!L20:L1009),2,0)</f>
        <v>38.435414067769166</v>
      </c>
      <c r="N13" s="148" cm="1">
        <f t="array" ref="N13">'allocate to industries feed US'!O13*VLOOKUP($A$2&amp;$C13,CHOOSE({1,2},'MC_INDUSTRIAL - CD&amp;Rs'!$B20:$B1009&amp;'MC_INDUSTRIAL - CD&amp;Rs'!$C20:$C1009,'MC_INDUSTRIAL - CD&amp;Rs'!M20:M1009),2,0)/VLOOKUP($B$2&amp;$C13,CHOOSE({1,2},'MC_INDUSTRIAL - CD&amp;Rs'!$B20:$B1009&amp;'MC_INDUSTRIAL - CD&amp;Rs'!$C20:$C1009,'MC_INDUSTRIAL - CD&amp;Rs'!M20:M1009),2,0)</f>
        <v>38.139706657828519</v>
      </c>
    </row>
    <row r="14" spans="1:25">
      <c r="A14" s="10" t="s">
        <v>444</v>
      </c>
      <c r="B14" s="10" t="s">
        <v>454</v>
      </c>
      <c r="C14" s="138">
        <v>52</v>
      </c>
      <c r="D14" s="10"/>
      <c r="E14" s="148" cm="1">
        <f t="array" ref="E14">'allocate to industries feed US'!F14*VLOOKUP($A$2&amp;$C14,CHOOSE({1,2},'MC_INDUSTRIAL - CD&amp;Rs'!$B21:$B1010&amp;'MC_INDUSTRIAL - CD&amp;Rs'!$C21:$C1010,'MC_INDUSTRIAL - CD&amp;Rs'!D21:D1010),2,0)/VLOOKUP($B$2&amp;$C14,CHOOSE({1,2},'MC_INDUSTRIAL - CD&amp;Rs'!$B21:$B1010&amp;'MC_INDUSTRIAL - CD&amp;Rs'!$C21:$C1010,'MC_INDUSTRIAL - CD&amp;Rs'!D21:D1010),2,0)</f>
        <v>0</v>
      </c>
      <c r="F14" s="148" cm="1">
        <f t="array" ref="F14">'allocate to industries feed US'!G14*VLOOKUP($A$2&amp;$C14,CHOOSE({1,2},'MC_INDUSTRIAL - CD&amp;Rs'!$B21:$B1010&amp;'MC_INDUSTRIAL - CD&amp;Rs'!$C21:$C1010,'MC_INDUSTRIAL - CD&amp;Rs'!E21:E1010),2,0)/VLOOKUP($B$2&amp;$C14,CHOOSE({1,2},'MC_INDUSTRIAL - CD&amp;Rs'!$B21:$B1010&amp;'MC_INDUSTRIAL - CD&amp;Rs'!$C21:$C1010,'MC_INDUSTRIAL - CD&amp;Rs'!E21:E1010),2,0)</f>
        <v>0</v>
      </c>
      <c r="G14" s="148" cm="1">
        <f t="array" ref="G14">'allocate to industries feed US'!H14*VLOOKUP($A$2&amp;$C14,CHOOSE({1,2},'MC_INDUSTRIAL - CD&amp;Rs'!$B21:$B1010&amp;'MC_INDUSTRIAL - CD&amp;Rs'!$C21:$C1010,'MC_INDUSTRIAL - CD&amp;Rs'!F21:F1010),2,0)/VLOOKUP($B$2&amp;$C14,CHOOSE({1,2},'MC_INDUSTRIAL - CD&amp;Rs'!$B21:$B1010&amp;'MC_INDUSTRIAL - CD&amp;Rs'!$C21:$C1010,'MC_INDUSTRIAL - CD&amp;Rs'!F21:F1010),2,0)</f>
        <v>0</v>
      </c>
      <c r="H14" s="148" cm="1">
        <f t="array" ref="H14">'allocate to industries feed US'!I14*VLOOKUP($A$2&amp;$C14,CHOOSE({1,2},'MC_INDUSTRIAL - CD&amp;Rs'!$B21:$B1010&amp;'MC_INDUSTRIAL - CD&amp;Rs'!$C21:$C1010,'MC_INDUSTRIAL - CD&amp;Rs'!G21:G1010),2,0)/VLOOKUP($B$2&amp;$C14,CHOOSE({1,2},'MC_INDUSTRIAL - CD&amp;Rs'!$B21:$B1010&amp;'MC_INDUSTRIAL - CD&amp;Rs'!$C21:$C1010,'MC_INDUSTRIAL - CD&amp;Rs'!G21:G1010),2,0)</f>
        <v>0</v>
      </c>
      <c r="I14" s="148" cm="1">
        <f t="array" ref="I14">'allocate to industries feed US'!J14*VLOOKUP($A$2&amp;$C14,CHOOSE({1,2},'MC_INDUSTRIAL - CD&amp;Rs'!$B21:$B1010&amp;'MC_INDUSTRIAL - CD&amp;Rs'!$C21:$C1010,'MC_INDUSTRIAL - CD&amp;Rs'!H21:H1010),2,0)/VLOOKUP($B$2&amp;$C14,CHOOSE({1,2},'MC_INDUSTRIAL - CD&amp;Rs'!$B21:$B1010&amp;'MC_INDUSTRIAL - CD&amp;Rs'!$C21:$C1010,'MC_INDUSTRIAL - CD&amp;Rs'!H21:H1010),2,0)</f>
        <v>0</v>
      </c>
      <c r="J14" s="148" cm="1">
        <f t="array" ref="J14">'allocate to industries feed US'!K14*VLOOKUP($A$2&amp;$C14,CHOOSE({1,2},'MC_INDUSTRIAL - CD&amp;Rs'!$B21:$B1010&amp;'MC_INDUSTRIAL - CD&amp;Rs'!$C21:$C1010,'MC_INDUSTRIAL - CD&amp;Rs'!I21:I1010),2,0)/VLOOKUP($B$2&amp;$C14,CHOOSE({1,2},'MC_INDUSTRIAL - CD&amp;Rs'!$B21:$B1010&amp;'MC_INDUSTRIAL - CD&amp;Rs'!$C21:$C1010,'MC_INDUSTRIAL - CD&amp;Rs'!I21:I1010),2,0)</f>
        <v>0</v>
      </c>
      <c r="K14" s="148" cm="1">
        <f t="array" ref="K14">'allocate to industries feed US'!L14*VLOOKUP($A$2&amp;$C14,CHOOSE({1,2},'MC_INDUSTRIAL - CD&amp;Rs'!$B21:$B1010&amp;'MC_INDUSTRIAL - CD&amp;Rs'!$C21:$C1010,'MC_INDUSTRIAL - CD&amp;Rs'!J21:J1010),2,0)/VLOOKUP($B$2&amp;$C14,CHOOSE({1,2},'MC_INDUSTRIAL - CD&amp;Rs'!$B21:$B1010&amp;'MC_INDUSTRIAL - CD&amp;Rs'!$C21:$C1010,'MC_INDUSTRIAL - CD&amp;Rs'!J21:J1010),2,0)</f>
        <v>0</v>
      </c>
      <c r="L14" s="148" cm="1">
        <f t="array" ref="L14">'allocate to industries feed US'!M14*VLOOKUP($A$2&amp;$C14,CHOOSE({1,2},'MC_INDUSTRIAL - CD&amp;Rs'!$B21:$B1010&amp;'MC_INDUSTRIAL - CD&amp;Rs'!$C21:$C1010,'MC_INDUSTRIAL - CD&amp;Rs'!K21:K1010),2,0)/VLOOKUP($B$2&amp;$C14,CHOOSE({1,2},'MC_INDUSTRIAL - CD&amp;Rs'!$B21:$B1010&amp;'MC_INDUSTRIAL - CD&amp;Rs'!$C21:$C1010,'MC_INDUSTRIAL - CD&amp;Rs'!K21:K1010),2,0)</f>
        <v>0</v>
      </c>
      <c r="M14" s="148" cm="1">
        <f t="array" ref="M14">'allocate to industries feed US'!N14*VLOOKUP($A$2&amp;$C14,CHOOSE({1,2},'MC_INDUSTRIAL - CD&amp;Rs'!$B21:$B1010&amp;'MC_INDUSTRIAL - CD&amp;Rs'!$C21:$C1010,'MC_INDUSTRIAL - CD&amp;Rs'!L21:L1010),2,0)/VLOOKUP($B$2&amp;$C14,CHOOSE({1,2},'MC_INDUSTRIAL - CD&amp;Rs'!$B21:$B1010&amp;'MC_INDUSTRIAL - CD&amp;Rs'!$C21:$C1010,'MC_INDUSTRIAL - CD&amp;Rs'!L21:L1010),2,0)</f>
        <v>0</v>
      </c>
      <c r="N14" s="148" cm="1">
        <f t="array" ref="N14">'allocate to industries feed US'!O14*VLOOKUP($A$2&amp;$C14,CHOOSE({1,2},'MC_INDUSTRIAL - CD&amp;Rs'!$B21:$B1010&amp;'MC_INDUSTRIAL - CD&amp;Rs'!$C21:$C1010,'MC_INDUSTRIAL - CD&amp;Rs'!M21:M1010),2,0)/VLOOKUP($B$2&amp;$C14,CHOOSE({1,2},'MC_INDUSTRIAL - CD&amp;Rs'!$B21:$B1010&amp;'MC_INDUSTRIAL - CD&amp;Rs'!$C21:$C1010,'MC_INDUSTRIAL - CD&amp;Rs'!M21:M1010),2,0)</f>
        <v>0</v>
      </c>
    </row>
    <row r="15" spans="1:25">
      <c r="A15" s="10" t="s">
        <v>445</v>
      </c>
      <c r="B15" s="10" t="s">
        <v>450</v>
      </c>
      <c r="C15" s="138">
        <v>49</v>
      </c>
      <c r="D15" s="10"/>
      <c r="E15" s="148" cm="1">
        <f t="array" ref="E15">'allocate to industries feed US'!F15*VLOOKUP($A$2&amp;$C15,CHOOSE({1,2},'MC_INDUSTRIAL - CD&amp;Rs'!$B22:$B1011&amp;'MC_INDUSTRIAL - CD&amp;Rs'!$C22:$C1011,'MC_INDUSTRIAL - CD&amp;Rs'!D22:D1011),2,0)/VLOOKUP($B$2&amp;$C15,CHOOSE({1,2},'MC_INDUSTRIAL - CD&amp;Rs'!$B22:$B1011&amp;'MC_INDUSTRIAL - CD&amp;Rs'!$C22:$C1011,'MC_INDUSTRIAL - CD&amp;Rs'!D22:D1011),2,0)</f>
        <v>1.1744490883053134</v>
      </c>
      <c r="F15" s="148" cm="1">
        <f t="array" ref="F15">'allocate to industries feed US'!G15*VLOOKUP($A$2&amp;$C15,CHOOSE({1,2},'MC_INDUSTRIAL - CD&amp;Rs'!$B22:$B1011&amp;'MC_INDUSTRIAL - CD&amp;Rs'!$C22:$C1011,'MC_INDUSTRIAL - CD&amp;Rs'!E22:E1011),2,0)/VLOOKUP($B$2&amp;$C15,CHOOSE({1,2},'MC_INDUSTRIAL - CD&amp;Rs'!$B22:$B1011&amp;'MC_INDUSTRIAL - CD&amp;Rs'!$C22:$C1011,'MC_INDUSTRIAL - CD&amp;Rs'!E22:E1011),2,0)</f>
        <v>1.4635472887563303</v>
      </c>
      <c r="G15" s="148" cm="1">
        <f t="array" ref="G15">'allocate to industries feed US'!H15*VLOOKUP($A$2&amp;$C15,CHOOSE({1,2},'MC_INDUSTRIAL - CD&amp;Rs'!$B22:$B1011&amp;'MC_INDUSTRIAL - CD&amp;Rs'!$C22:$C1011,'MC_INDUSTRIAL - CD&amp;Rs'!F22:F1011),2,0)/VLOOKUP($B$2&amp;$C15,CHOOSE({1,2},'MC_INDUSTRIAL - CD&amp;Rs'!$B22:$B1011&amp;'MC_INDUSTRIAL - CD&amp;Rs'!$C22:$C1011,'MC_INDUSTRIAL - CD&amp;Rs'!F22:F1011),2,0)</f>
        <v>1.2879633819240957</v>
      </c>
      <c r="H15" s="148" cm="1">
        <f t="array" ref="H15">'allocate to industries feed US'!I15*VLOOKUP($A$2&amp;$C15,CHOOSE({1,2},'MC_INDUSTRIAL - CD&amp;Rs'!$B22:$B1011&amp;'MC_INDUSTRIAL - CD&amp;Rs'!$C22:$C1011,'MC_INDUSTRIAL - CD&amp;Rs'!G22:G1011),2,0)/VLOOKUP($B$2&amp;$C15,CHOOSE({1,2},'MC_INDUSTRIAL - CD&amp;Rs'!$B22:$B1011&amp;'MC_INDUSTRIAL - CD&amp;Rs'!$C22:$C1011,'MC_INDUSTRIAL - CD&amp;Rs'!G22:G1011),2,0)</f>
        <v>0.71638152013328582</v>
      </c>
      <c r="I15" s="148" cm="1">
        <f t="array" ref="I15">'allocate to industries feed US'!J15*VLOOKUP($A$2&amp;$C15,CHOOSE({1,2},'MC_INDUSTRIAL - CD&amp;Rs'!$B22:$B1011&amp;'MC_INDUSTRIAL - CD&amp;Rs'!$C22:$C1011,'MC_INDUSTRIAL - CD&amp;Rs'!H22:H1011),2,0)/VLOOKUP($B$2&amp;$C15,CHOOSE({1,2},'MC_INDUSTRIAL - CD&amp;Rs'!$B22:$B1011&amp;'MC_INDUSTRIAL - CD&amp;Rs'!$C22:$C1011,'MC_INDUSTRIAL - CD&amp;Rs'!H22:H1011),2,0)</f>
        <v>0.92419886261670903</v>
      </c>
      <c r="J15" s="148" cm="1">
        <f t="array" ref="J15">'allocate to industries feed US'!K15*VLOOKUP($A$2&amp;$C15,CHOOSE({1,2},'MC_INDUSTRIAL - CD&amp;Rs'!$B22:$B1011&amp;'MC_INDUSTRIAL - CD&amp;Rs'!$C22:$C1011,'MC_INDUSTRIAL - CD&amp;Rs'!I22:I1011),2,0)/VLOOKUP($B$2&amp;$C15,CHOOSE({1,2},'MC_INDUSTRIAL - CD&amp;Rs'!$B22:$B1011&amp;'MC_INDUSTRIAL - CD&amp;Rs'!$C22:$C1011,'MC_INDUSTRIAL - CD&amp;Rs'!I22:I1011),2,0)</f>
        <v>1.2289409652840861</v>
      </c>
      <c r="K15" s="148" cm="1">
        <f t="array" ref="K15">'allocate to industries feed US'!L15*VLOOKUP($A$2&amp;$C15,CHOOSE({1,2},'MC_INDUSTRIAL - CD&amp;Rs'!$B22:$B1011&amp;'MC_INDUSTRIAL - CD&amp;Rs'!$C22:$C1011,'MC_INDUSTRIAL - CD&amp;Rs'!J22:J1011),2,0)/VLOOKUP($B$2&amp;$C15,CHOOSE({1,2},'MC_INDUSTRIAL - CD&amp;Rs'!$B22:$B1011&amp;'MC_INDUSTRIAL - CD&amp;Rs'!$C22:$C1011,'MC_INDUSTRIAL - CD&amp;Rs'!J22:J1011),2,0)</f>
        <v>0.9643608646605123</v>
      </c>
      <c r="L15" s="148" cm="1">
        <f t="array" ref="L15">'allocate to industries feed US'!M15*VLOOKUP($A$2&amp;$C15,CHOOSE({1,2},'MC_INDUSTRIAL - CD&amp;Rs'!$B22:$B1011&amp;'MC_INDUSTRIAL - CD&amp;Rs'!$C22:$C1011,'MC_INDUSTRIAL - CD&amp;Rs'!K22:K1011),2,0)/VLOOKUP($B$2&amp;$C15,CHOOSE({1,2},'MC_INDUSTRIAL - CD&amp;Rs'!$B22:$B1011&amp;'MC_INDUSTRIAL - CD&amp;Rs'!$C22:$C1011,'MC_INDUSTRIAL - CD&amp;Rs'!K22:K1011),2,0)</f>
        <v>1.0253174826163149</v>
      </c>
      <c r="M15" s="148" cm="1">
        <f t="array" ref="M15">'allocate to industries feed US'!N15*VLOOKUP($A$2&amp;$C15,CHOOSE({1,2},'MC_INDUSTRIAL - CD&amp;Rs'!$B22:$B1011&amp;'MC_INDUSTRIAL - CD&amp;Rs'!$C22:$C1011,'MC_INDUSTRIAL - CD&amp;Rs'!L22:L1011),2,0)/VLOOKUP($B$2&amp;$C15,CHOOSE({1,2},'MC_INDUSTRIAL - CD&amp;Rs'!$B22:$B1011&amp;'MC_INDUSTRIAL - CD&amp;Rs'!$C22:$C1011,'MC_INDUSTRIAL - CD&amp;Rs'!L22:L1011),2,0)</f>
        <v>1.1008635605474508</v>
      </c>
      <c r="N15" s="148" cm="1">
        <f t="array" ref="N15">'allocate to industries feed US'!O15*VLOOKUP($A$2&amp;$C15,CHOOSE({1,2},'MC_INDUSTRIAL - CD&amp;Rs'!$B22:$B1011&amp;'MC_INDUSTRIAL - CD&amp;Rs'!$C22:$C1011,'MC_INDUSTRIAL - CD&amp;Rs'!M22:M1011),2,0)/VLOOKUP($B$2&amp;$C15,CHOOSE({1,2},'MC_INDUSTRIAL - CD&amp;Rs'!$B22:$B1011&amp;'MC_INDUSTRIAL - CD&amp;Rs'!$C22:$C1011,'MC_INDUSTRIAL - CD&amp;Rs'!M22:M1011),2,0)</f>
        <v>1.0431634661995204</v>
      </c>
    </row>
    <row r="16" spans="1:25">
      <c r="A16" s="10" t="s">
        <v>446</v>
      </c>
      <c r="B16" s="10" t="s">
        <v>451</v>
      </c>
      <c r="C16" s="138">
        <v>50</v>
      </c>
      <c r="D16" s="10"/>
      <c r="E16" s="148" cm="1">
        <f t="array" ref="E16">'allocate to industries feed US'!F16*VLOOKUP($A$2&amp;$C16,CHOOSE({1,2},'MC_INDUSTRIAL - CD&amp;Rs'!$B23:$B1012&amp;'MC_INDUSTRIAL - CD&amp;Rs'!$C23:$C1012,'MC_INDUSTRIAL - CD&amp;Rs'!D23:D1012),2,0)/VLOOKUP($B$2&amp;$C16,CHOOSE({1,2},'MC_INDUSTRIAL - CD&amp;Rs'!$B23:$B1012&amp;'MC_INDUSTRIAL - CD&amp;Rs'!$C23:$C1012,'MC_INDUSTRIAL - CD&amp;Rs'!D23:D1012),2,0)</f>
        <v>20.259249717612843</v>
      </c>
      <c r="F16" s="148" cm="1">
        <f t="array" ref="F16">'allocate to industries feed US'!G16*VLOOKUP($A$2&amp;$C16,CHOOSE({1,2},'MC_INDUSTRIAL - CD&amp;Rs'!$B23:$B1012&amp;'MC_INDUSTRIAL - CD&amp;Rs'!$C23:$C1012,'MC_INDUSTRIAL - CD&amp;Rs'!E23:E1012),2,0)/VLOOKUP($B$2&amp;$C16,CHOOSE({1,2},'MC_INDUSTRIAL - CD&amp;Rs'!$B23:$B1012&amp;'MC_INDUSTRIAL - CD&amp;Rs'!$C23:$C1012,'MC_INDUSTRIAL - CD&amp;Rs'!E23:E1012),2,0)</f>
        <v>18.732558783204741</v>
      </c>
      <c r="G16" s="148" cm="1">
        <f t="array" ref="G16">'allocate to industries feed US'!H16*VLOOKUP($A$2&amp;$C16,CHOOSE({1,2},'MC_INDUSTRIAL - CD&amp;Rs'!$B23:$B1012&amp;'MC_INDUSTRIAL - CD&amp;Rs'!$C23:$C1012,'MC_INDUSTRIAL - CD&amp;Rs'!F23:F1012),2,0)/VLOOKUP($B$2&amp;$C16,CHOOSE({1,2},'MC_INDUSTRIAL - CD&amp;Rs'!$B23:$B1012&amp;'MC_INDUSTRIAL - CD&amp;Rs'!$C23:$C1012,'MC_INDUSTRIAL - CD&amp;Rs'!F23:F1012),2,0)</f>
        <v>17.073852873582695</v>
      </c>
      <c r="H16" s="148" cm="1">
        <f t="array" ref="H16">'allocate to industries feed US'!I16*VLOOKUP($A$2&amp;$C16,CHOOSE({1,2},'MC_INDUSTRIAL - CD&amp;Rs'!$B23:$B1012&amp;'MC_INDUSTRIAL - CD&amp;Rs'!$C23:$C1012,'MC_INDUSTRIAL - CD&amp;Rs'!G23:G1012),2,0)/VLOOKUP($B$2&amp;$C16,CHOOSE({1,2},'MC_INDUSTRIAL - CD&amp;Rs'!$B23:$B1012&amp;'MC_INDUSTRIAL - CD&amp;Rs'!$C23:$C1012,'MC_INDUSTRIAL - CD&amp;Rs'!G23:G1012),2,0)</f>
        <v>14.949107551980523</v>
      </c>
      <c r="I16" s="148" cm="1">
        <f t="array" ref="I16">'allocate to industries feed US'!J16*VLOOKUP($A$2&amp;$C16,CHOOSE({1,2},'MC_INDUSTRIAL - CD&amp;Rs'!$B23:$B1012&amp;'MC_INDUSTRIAL - CD&amp;Rs'!$C23:$C1012,'MC_INDUSTRIAL - CD&amp;Rs'!H23:H1012),2,0)/VLOOKUP($B$2&amp;$C16,CHOOSE({1,2},'MC_INDUSTRIAL - CD&amp;Rs'!$B23:$B1012&amp;'MC_INDUSTRIAL - CD&amp;Rs'!$C23:$C1012,'MC_INDUSTRIAL - CD&amp;Rs'!H23:H1012),2,0)</f>
        <v>18.110422191274175</v>
      </c>
      <c r="J16" s="148" cm="1">
        <f t="array" ref="J16">'allocate to industries feed US'!K16*VLOOKUP($A$2&amp;$C16,CHOOSE({1,2},'MC_INDUSTRIAL - CD&amp;Rs'!$B23:$B1012&amp;'MC_INDUSTRIAL - CD&amp;Rs'!$C23:$C1012,'MC_INDUSTRIAL - CD&amp;Rs'!I23:I1012),2,0)/VLOOKUP($B$2&amp;$C16,CHOOSE({1,2},'MC_INDUSTRIAL - CD&amp;Rs'!$B23:$B1012&amp;'MC_INDUSTRIAL - CD&amp;Rs'!$C23:$C1012,'MC_INDUSTRIAL - CD&amp;Rs'!I23:I1012),2,0)</f>
        <v>17.086189224421862</v>
      </c>
      <c r="K16" s="148" cm="1">
        <f t="array" ref="K16">'allocate to industries feed US'!L16*VLOOKUP($A$2&amp;$C16,CHOOSE({1,2},'MC_INDUSTRIAL - CD&amp;Rs'!$B23:$B1012&amp;'MC_INDUSTRIAL - CD&amp;Rs'!$C23:$C1012,'MC_INDUSTRIAL - CD&amp;Rs'!J23:J1012),2,0)/VLOOKUP($B$2&amp;$C16,CHOOSE({1,2},'MC_INDUSTRIAL - CD&amp;Rs'!$B23:$B1012&amp;'MC_INDUSTRIAL - CD&amp;Rs'!$C23:$C1012,'MC_INDUSTRIAL - CD&amp;Rs'!J23:J1012),2,0)</f>
        <v>17.063484845882986</v>
      </c>
      <c r="L16" s="148" cm="1">
        <f t="array" ref="L16">'allocate to industries feed US'!M16*VLOOKUP($A$2&amp;$C16,CHOOSE({1,2},'MC_INDUSTRIAL - CD&amp;Rs'!$B23:$B1012&amp;'MC_INDUSTRIAL - CD&amp;Rs'!$C23:$C1012,'MC_INDUSTRIAL - CD&amp;Rs'!K23:K1012),2,0)/VLOOKUP($B$2&amp;$C16,CHOOSE({1,2},'MC_INDUSTRIAL - CD&amp;Rs'!$B23:$B1012&amp;'MC_INDUSTRIAL - CD&amp;Rs'!$C23:$C1012,'MC_INDUSTRIAL - CD&amp;Rs'!K23:K1012),2,0)</f>
        <v>17.297957906749275</v>
      </c>
      <c r="M16" s="148" cm="1">
        <f t="array" ref="M16">'allocate to industries feed US'!N16*VLOOKUP($A$2&amp;$C16,CHOOSE({1,2},'MC_INDUSTRIAL - CD&amp;Rs'!$B23:$B1012&amp;'MC_INDUSTRIAL - CD&amp;Rs'!$C23:$C1012,'MC_INDUSTRIAL - CD&amp;Rs'!L23:L1012),2,0)/VLOOKUP($B$2&amp;$C16,CHOOSE({1,2},'MC_INDUSTRIAL - CD&amp;Rs'!$B23:$B1012&amp;'MC_INDUSTRIAL - CD&amp;Rs'!$C23:$C1012,'MC_INDUSTRIAL - CD&amp;Rs'!L23:L1012),2,0)</f>
        <v>16.718442377031504</v>
      </c>
      <c r="N16" s="148" cm="1">
        <f t="array" ref="N16">'allocate to industries feed US'!O16*VLOOKUP($A$2&amp;$C16,CHOOSE({1,2},'MC_INDUSTRIAL - CD&amp;Rs'!$B23:$B1012&amp;'MC_INDUSTRIAL - CD&amp;Rs'!$C23:$C1012,'MC_INDUSTRIAL - CD&amp;Rs'!M23:M1012),2,0)/VLOOKUP($B$2&amp;$C16,CHOOSE({1,2},'MC_INDUSTRIAL - CD&amp;Rs'!$B23:$B1012&amp;'MC_INDUSTRIAL - CD&amp;Rs'!$C23:$C1012,'MC_INDUSTRIAL - CD&amp;Rs'!M23:M1012),2,0)</f>
        <v>16.757241230357213</v>
      </c>
    </row>
    <row r="17" spans="1:14">
      <c r="A17" s="10" t="s">
        <v>447</v>
      </c>
      <c r="B17" s="10" t="s">
        <v>453</v>
      </c>
      <c r="C17" s="138">
        <v>18</v>
      </c>
      <c r="D17" s="10"/>
      <c r="E17" s="148" cm="1">
        <f t="array" ref="E17">'allocate to industries feed US'!F17*VLOOKUP($A$2&amp;$C17,CHOOSE({1,2},'MC_INDUSTRIAL - CD&amp;Rs'!$B24:$B1013&amp;'MC_INDUSTRIAL - CD&amp;Rs'!$C24:$C1013,'MC_INDUSTRIAL - CD&amp;Rs'!D24:D1013),2,0)/VLOOKUP($B$2&amp;$C17,CHOOSE({1,2},'MC_INDUSTRIAL - CD&amp;Rs'!$B24:$B1013&amp;'MC_INDUSTRIAL - CD&amp;Rs'!$C24:$C1013,'MC_INDUSTRIAL - CD&amp;Rs'!D24:D1013),2,0)</f>
        <v>8.774197045975999</v>
      </c>
      <c r="F17" s="148" cm="1">
        <f t="array" ref="F17">'allocate to industries feed US'!G17*VLOOKUP($A$2&amp;$C17,CHOOSE({1,2},'MC_INDUSTRIAL - CD&amp;Rs'!$B24:$B1013&amp;'MC_INDUSTRIAL - CD&amp;Rs'!$C24:$C1013,'MC_INDUSTRIAL - CD&amp;Rs'!E24:E1013),2,0)/VLOOKUP($B$2&amp;$C17,CHOOSE({1,2},'MC_INDUSTRIAL - CD&amp;Rs'!$B24:$B1013&amp;'MC_INDUSTRIAL - CD&amp;Rs'!$C24:$C1013,'MC_INDUSTRIAL - CD&amp;Rs'!E24:E1013),2,0)</f>
        <v>8.2337857580497023</v>
      </c>
      <c r="G17" s="148" cm="1">
        <f t="array" ref="G17">'allocate to industries feed US'!H17*VLOOKUP($A$2&amp;$C17,CHOOSE({1,2},'MC_INDUSTRIAL - CD&amp;Rs'!$B24:$B1013&amp;'MC_INDUSTRIAL - CD&amp;Rs'!$C24:$C1013,'MC_INDUSTRIAL - CD&amp;Rs'!F24:F1013),2,0)/VLOOKUP($B$2&amp;$C17,CHOOSE({1,2},'MC_INDUSTRIAL - CD&amp;Rs'!$B24:$B1013&amp;'MC_INDUSTRIAL - CD&amp;Rs'!$C24:$C1013,'MC_INDUSTRIAL - CD&amp;Rs'!F24:F1013),2,0)</f>
        <v>7.6530926483780375</v>
      </c>
      <c r="H17" s="148" cm="1">
        <f t="array" ref="H17">'allocate to industries feed US'!I17*VLOOKUP($A$2&amp;$C17,CHOOSE({1,2},'MC_INDUSTRIAL - CD&amp;Rs'!$B24:$B1013&amp;'MC_INDUSTRIAL - CD&amp;Rs'!$C24:$C1013,'MC_INDUSTRIAL - CD&amp;Rs'!G24:G1013),2,0)/VLOOKUP($B$2&amp;$C17,CHOOSE({1,2},'MC_INDUSTRIAL - CD&amp;Rs'!$B24:$B1013&amp;'MC_INDUSTRIAL - CD&amp;Rs'!$C24:$C1013,'MC_INDUSTRIAL - CD&amp;Rs'!G24:G1013),2,0)</f>
        <v>6.1496862406749804</v>
      </c>
      <c r="I17" s="148" cm="1">
        <f t="array" ref="I17">'allocate to industries feed US'!J17*VLOOKUP($A$2&amp;$C17,CHOOSE({1,2},'MC_INDUSTRIAL - CD&amp;Rs'!$B24:$B1013&amp;'MC_INDUSTRIAL - CD&amp;Rs'!$C24:$C1013,'MC_INDUSTRIAL - CD&amp;Rs'!H24:H1013),2,0)/VLOOKUP($B$2&amp;$C17,CHOOSE({1,2},'MC_INDUSTRIAL - CD&amp;Rs'!$B24:$B1013&amp;'MC_INDUSTRIAL - CD&amp;Rs'!$C24:$C1013,'MC_INDUSTRIAL - CD&amp;Rs'!H24:H1013),2,0)</f>
        <v>5.9766276532308904</v>
      </c>
      <c r="J17" s="148" cm="1">
        <f t="array" ref="J17">'allocate to industries feed US'!K17*VLOOKUP($A$2&amp;$C17,CHOOSE({1,2},'MC_INDUSTRIAL - CD&amp;Rs'!$B24:$B1013&amp;'MC_INDUSTRIAL - CD&amp;Rs'!$C24:$C1013,'MC_INDUSTRIAL - CD&amp;Rs'!I24:I1013),2,0)/VLOOKUP($B$2&amp;$C17,CHOOSE({1,2},'MC_INDUSTRIAL - CD&amp;Rs'!$B24:$B1013&amp;'MC_INDUSTRIAL - CD&amp;Rs'!$C24:$C1013,'MC_INDUSTRIAL - CD&amp;Rs'!I24:I1013),2,0)</f>
        <v>7.6829693753293977</v>
      </c>
      <c r="K17" s="148" cm="1">
        <f t="array" ref="K17">'allocate to industries feed US'!L17*VLOOKUP($A$2&amp;$C17,CHOOSE({1,2},'MC_INDUSTRIAL - CD&amp;Rs'!$B24:$B1013&amp;'MC_INDUSTRIAL - CD&amp;Rs'!$C24:$C1013,'MC_INDUSTRIAL - CD&amp;Rs'!J24:J1013),2,0)/VLOOKUP($B$2&amp;$C17,CHOOSE({1,2},'MC_INDUSTRIAL - CD&amp;Rs'!$B24:$B1013&amp;'MC_INDUSTRIAL - CD&amp;Rs'!$C24:$C1013,'MC_INDUSTRIAL - CD&amp;Rs'!J24:J1013),2,0)</f>
        <v>9.6844442460666293</v>
      </c>
      <c r="L17" s="148" cm="1">
        <f t="array" ref="L17">'allocate to industries feed US'!M17*VLOOKUP($A$2&amp;$C17,CHOOSE({1,2},'MC_INDUSTRIAL - CD&amp;Rs'!$B24:$B1013&amp;'MC_INDUSTRIAL - CD&amp;Rs'!$C24:$C1013,'MC_INDUSTRIAL - CD&amp;Rs'!K24:K1013),2,0)/VLOOKUP($B$2&amp;$C17,CHOOSE({1,2},'MC_INDUSTRIAL - CD&amp;Rs'!$B24:$B1013&amp;'MC_INDUSTRIAL - CD&amp;Rs'!$C24:$C1013,'MC_INDUSTRIAL - CD&amp;Rs'!K24:K1013),2,0)</f>
        <v>10.261847256633006</v>
      </c>
      <c r="M17" s="148" cm="1">
        <f t="array" ref="M17">'allocate to industries feed US'!N17*VLOOKUP($A$2&amp;$C17,CHOOSE({1,2},'MC_INDUSTRIAL - CD&amp;Rs'!$B24:$B1013&amp;'MC_INDUSTRIAL - CD&amp;Rs'!$C24:$C1013,'MC_INDUSTRIAL - CD&amp;Rs'!L24:L1013),2,0)/VLOOKUP($B$2&amp;$C17,CHOOSE({1,2},'MC_INDUSTRIAL - CD&amp;Rs'!$B24:$B1013&amp;'MC_INDUSTRIAL - CD&amp;Rs'!$C24:$C1013,'MC_INDUSTRIAL - CD&amp;Rs'!L24:L1013),2,0)</f>
        <v>9.4417556524626924</v>
      </c>
      <c r="N17" s="148" cm="1">
        <f t="array" ref="N17">'allocate to industries feed US'!O17*VLOOKUP($A$2&amp;$C17,CHOOSE({1,2},'MC_INDUSTRIAL - CD&amp;Rs'!$B24:$B1013&amp;'MC_INDUSTRIAL - CD&amp;Rs'!$C24:$C1013,'MC_INDUSTRIAL - CD&amp;Rs'!M24:M1013),2,0)/VLOOKUP($B$2&amp;$C17,CHOOSE({1,2},'MC_INDUSTRIAL - CD&amp;Rs'!$B24:$B1013&amp;'MC_INDUSTRIAL - CD&amp;Rs'!$C24:$C1013,'MC_INDUSTRIAL - CD&amp;Rs'!M24:M1013),2,0)</f>
        <v>8.547542994304397</v>
      </c>
    </row>
    <row r="18" spans="1:14">
      <c r="A18" s="10" t="s">
        <v>448</v>
      </c>
      <c r="B18" s="10" t="s">
        <v>452</v>
      </c>
      <c r="C18" s="138">
        <v>19</v>
      </c>
      <c r="D18" s="10"/>
      <c r="E18" s="148" cm="1">
        <f t="array" ref="E18">'allocate to industries feed US'!F18*VLOOKUP($A$2&amp;$C18,CHOOSE({1,2},'MC_INDUSTRIAL - CD&amp;Rs'!$B25:$B1014&amp;'MC_INDUSTRIAL - CD&amp;Rs'!$C25:$C1014,'MC_INDUSTRIAL - CD&amp;Rs'!D25:D1014),2,0)/VLOOKUP($B$2&amp;$C18,CHOOSE({1,2},'MC_INDUSTRIAL - CD&amp;Rs'!$B25:$B1014&amp;'MC_INDUSTRIAL - CD&amp;Rs'!$C25:$C1014,'MC_INDUSTRIAL - CD&amp;Rs'!D25:D1014),2,0)</f>
        <v>70.176997071542999</v>
      </c>
      <c r="F18" s="148" cm="1">
        <f t="array" ref="F18">'allocate to industries feed US'!G18*VLOOKUP($A$2&amp;$C18,CHOOSE({1,2},'MC_INDUSTRIAL - CD&amp;Rs'!$B25:$B1014&amp;'MC_INDUSTRIAL - CD&amp;Rs'!$C25:$C1014,'MC_INDUSTRIAL - CD&amp;Rs'!E25:E1014),2,0)/VLOOKUP($B$2&amp;$C18,CHOOSE({1,2},'MC_INDUSTRIAL - CD&amp;Rs'!$B25:$B1014&amp;'MC_INDUSTRIAL - CD&amp;Rs'!$C25:$C1014,'MC_INDUSTRIAL - CD&amp;Rs'!E25:E1014),2,0)</f>
        <v>73.070969018766874</v>
      </c>
      <c r="G18" s="148" cm="1">
        <f t="array" ref="G18">'allocate to industries feed US'!H18*VLOOKUP($A$2&amp;$C18,CHOOSE({1,2},'MC_INDUSTRIAL - CD&amp;Rs'!$B25:$B1014&amp;'MC_INDUSTRIAL - CD&amp;Rs'!$C25:$C1014,'MC_INDUSTRIAL - CD&amp;Rs'!F25:F1014),2,0)/VLOOKUP($B$2&amp;$C18,CHOOSE({1,2},'MC_INDUSTRIAL - CD&amp;Rs'!$B25:$B1014&amp;'MC_INDUSTRIAL - CD&amp;Rs'!$C25:$C1014,'MC_INDUSTRIAL - CD&amp;Rs'!F25:F1014),2,0)</f>
        <v>73.723871316521766</v>
      </c>
      <c r="H18" s="148" cm="1">
        <f t="array" ref="H18">'allocate to industries feed US'!I18*VLOOKUP($A$2&amp;$C18,CHOOSE({1,2},'MC_INDUSTRIAL - CD&amp;Rs'!$B25:$B1014&amp;'MC_INDUSTRIAL - CD&amp;Rs'!$C25:$C1014,'MC_INDUSTRIAL - CD&amp;Rs'!G25:G1014),2,0)/VLOOKUP($B$2&amp;$C18,CHOOSE({1,2},'MC_INDUSTRIAL - CD&amp;Rs'!$B25:$B1014&amp;'MC_INDUSTRIAL - CD&amp;Rs'!$C25:$C1014,'MC_INDUSTRIAL - CD&amp;Rs'!G25:G1014),2,0)</f>
        <v>67.273172969531842</v>
      </c>
      <c r="I18" s="148" cm="1">
        <f t="array" ref="I18">'allocate to industries feed US'!J18*VLOOKUP($A$2&amp;$C18,CHOOSE({1,2},'MC_INDUSTRIAL - CD&amp;Rs'!$B25:$B1014&amp;'MC_INDUSTRIAL - CD&amp;Rs'!$C25:$C1014,'MC_INDUSTRIAL - CD&amp;Rs'!H25:H1014),2,0)/VLOOKUP($B$2&amp;$C18,CHOOSE({1,2},'MC_INDUSTRIAL - CD&amp;Rs'!$B25:$B1014&amp;'MC_INDUSTRIAL - CD&amp;Rs'!$C25:$C1014,'MC_INDUSTRIAL - CD&amp;Rs'!H25:H1014),2,0)</f>
        <v>66.491503008706815</v>
      </c>
      <c r="J18" s="148" cm="1">
        <f t="array" ref="J18">'allocate to industries feed US'!K18*VLOOKUP($A$2&amp;$C18,CHOOSE({1,2},'MC_INDUSTRIAL - CD&amp;Rs'!$B25:$B1014&amp;'MC_INDUSTRIAL - CD&amp;Rs'!$C25:$C1014,'MC_INDUSTRIAL - CD&amp;Rs'!I25:I1014),2,0)/VLOOKUP($B$2&amp;$C18,CHOOSE({1,2},'MC_INDUSTRIAL - CD&amp;Rs'!$B25:$B1014&amp;'MC_INDUSTRIAL - CD&amp;Rs'!$C25:$C1014,'MC_INDUSTRIAL - CD&amp;Rs'!I25:I1014),2,0)</f>
        <v>74.630860686241348</v>
      </c>
      <c r="K18" s="148" cm="1">
        <f t="array" ref="K18">'allocate to industries feed US'!L18*VLOOKUP($A$2&amp;$C18,CHOOSE({1,2},'MC_INDUSTRIAL - CD&amp;Rs'!$B25:$B1014&amp;'MC_INDUSTRIAL - CD&amp;Rs'!$C25:$C1014,'MC_INDUSTRIAL - CD&amp;Rs'!J25:J1014),2,0)/VLOOKUP($B$2&amp;$C18,CHOOSE({1,2},'MC_INDUSTRIAL - CD&amp;Rs'!$B25:$B1014&amp;'MC_INDUSTRIAL - CD&amp;Rs'!$C25:$C1014,'MC_INDUSTRIAL - CD&amp;Rs'!J25:J1014),2,0)</f>
        <v>82.618199615407718</v>
      </c>
      <c r="L18" s="148" cm="1">
        <f t="array" ref="L18">'allocate to industries feed US'!M18*VLOOKUP($A$2&amp;$C18,CHOOSE({1,2},'MC_INDUSTRIAL - CD&amp;Rs'!$B25:$B1014&amp;'MC_INDUSTRIAL - CD&amp;Rs'!$C25:$C1014,'MC_INDUSTRIAL - CD&amp;Rs'!K25:K1014),2,0)/VLOOKUP($B$2&amp;$C18,CHOOSE({1,2},'MC_INDUSTRIAL - CD&amp;Rs'!$B25:$B1014&amp;'MC_INDUSTRIAL - CD&amp;Rs'!$C25:$C1014,'MC_INDUSTRIAL - CD&amp;Rs'!K25:K1014),2,0)</f>
        <v>88.112844861837274</v>
      </c>
      <c r="M18" s="148" cm="1">
        <f t="array" ref="M18">'allocate to industries feed US'!N18*VLOOKUP($A$2&amp;$C18,CHOOSE({1,2},'MC_INDUSTRIAL - CD&amp;Rs'!$B25:$B1014&amp;'MC_INDUSTRIAL - CD&amp;Rs'!$C25:$C1014,'MC_INDUSTRIAL - CD&amp;Rs'!L25:L1014),2,0)/VLOOKUP($B$2&amp;$C18,CHOOSE({1,2},'MC_INDUSTRIAL - CD&amp;Rs'!$B25:$B1014&amp;'MC_INDUSTRIAL - CD&amp;Rs'!$C25:$C1014,'MC_INDUSTRIAL - CD&amp;Rs'!L25:L1014),2,0)</f>
        <v>94.248372777181245</v>
      </c>
      <c r="N18" s="148" cm="1">
        <f t="array" ref="N18">'allocate to industries feed US'!O18*VLOOKUP($A$2&amp;$C18,CHOOSE({1,2},'MC_INDUSTRIAL - CD&amp;Rs'!$B25:$B1014&amp;'MC_INDUSTRIAL - CD&amp;Rs'!$C25:$C1014,'MC_INDUSTRIAL - CD&amp;Rs'!M25:M1014),2,0)/VLOOKUP($B$2&amp;$C18,CHOOSE({1,2},'MC_INDUSTRIAL - CD&amp;Rs'!$B25:$B1014&amp;'MC_INDUSTRIAL - CD&amp;Rs'!$C25:$C1014,'MC_INDUSTRIAL - CD&amp;Rs'!M25:M1014),2,0)</f>
        <v>98.407755485286941</v>
      </c>
    </row>
    <row r="19" spans="1:14">
      <c r="A19" s="123">
        <v>10</v>
      </c>
      <c r="B19" t="s">
        <v>307</v>
      </c>
      <c r="C19" s="138">
        <v>28</v>
      </c>
      <c r="E19" s="141" cm="1">
        <f t="array" ref="E19">'allocate to industries feed US'!F19*VLOOKUP($A$2&amp;$C19,CHOOSE({1,2},'MC_INDUSTRIAL - CD&amp;Rs'!$B26:$B1015&amp;'MC_INDUSTRIAL - CD&amp;Rs'!$C26:$C1015,'MC_INDUSTRIAL - CD&amp;Rs'!D26:D1015),2,0)/VLOOKUP($B$2&amp;$C19,CHOOSE({1,2},'MC_INDUSTRIAL - CD&amp;Rs'!$B26:$B1015&amp;'MC_INDUSTRIAL - CD&amp;Rs'!$C26:$C1015,'MC_INDUSTRIAL - CD&amp;Rs'!D26:D1015),2,0)</f>
        <v>6.356247234933636E-2</v>
      </c>
      <c r="F19" s="141" cm="1">
        <f t="array" ref="F19">'allocate to industries feed US'!G19*VLOOKUP($A$2&amp;$C19,CHOOSE({1,2},'MC_INDUSTRIAL - CD&amp;Rs'!$B26:$B1015&amp;'MC_INDUSTRIAL - CD&amp;Rs'!$C26:$C1015,'MC_INDUSTRIAL - CD&amp;Rs'!E26:E1015),2,0)/VLOOKUP($B$2&amp;$C19,CHOOSE({1,2},'MC_INDUSTRIAL - CD&amp;Rs'!$B26:$B1015&amp;'MC_INDUSTRIAL - CD&amp;Rs'!$C26:$C1015,'MC_INDUSTRIAL - CD&amp;Rs'!E26:E1015),2,0)</f>
        <v>6.2685589321858359E-2</v>
      </c>
      <c r="G19" s="141" cm="1">
        <f t="array" ref="G19">'allocate to industries feed US'!H19*VLOOKUP($A$2&amp;$C19,CHOOSE({1,2},'MC_INDUSTRIAL - CD&amp;Rs'!$B26:$B1015&amp;'MC_INDUSTRIAL - CD&amp;Rs'!$C26:$C1015,'MC_INDUSTRIAL - CD&amp;Rs'!F26:F1015),2,0)/VLOOKUP($B$2&amp;$C19,CHOOSE({1,2},'MC_INDUSTRIAL - CD&amp;Rs'!$B26:$B1015&amp;'MC_INDUSTRIAL - CD&amp;Rs'!$C26:$C1015,'MC_INDUSTRIAL - CD&amp;Rs'!F26:F1015),2,0)</f>
        <v>5.9205000545192822E-2</v>
      </c>
      <c r="H19" s="141" cm="1">
        <f t="array" ref="H19">'allocate to industries feed US'!I19*VLOOKUP($A$2&amp;$C19,CHOOSE({1,2},'MC_INDUSTRIAL - CD&amp;Rs'!$B26:$B1015&amp;'MC_INDUSTRIAL - CD&amp;Rs'!$C26:$C1015,'MC_INDUSTRIAL - CD&amp;Rs'!G26:G1015),2,0)/VLOOKUP($B$2&amp;$C19,CHOOSE({1,2},'MC_INDUSTRIAL - CD&amp;Rs'!$B26:$B1015&amp;'MC_INDUSTRIAL - CD&amp;Rs'!$C26:$C1015,'MC_INDUSTRIAL - CD&amp;Rs'!G26:G1015),2,0)</f>
        <v>5.8047137042429552E-2</v>
      </c>
      <c r="I19" s="141" cm="1">
        <f t="array" ref="I19">'allocate to industries feed US'!J19*VLOOKUP($A$2&amp;$C19,CHOOSE({1,2},'MC_INDUSTRIAL - CD&amp;Rs'!$B26:$B1015&amp;'MC_INDUSTRIAL - CD&amp;Rs'!$C26:$C1015,'MC_INDUSTRIAL - CD&amp;Rs'!H26:H1015),2,0)/VLOOKUP($B$2&amp;$C19,CHOOSE({1,2},'MC_INDUSTRIAL - CD&amp;Rs'!$B26:$B1015&amp;'MC_INDUSTRIAL - CD&amp;Rs'!$C26:$C1015,'MC_INDUSTRIAL - CD&amp;Rs'!H26:H1015),2,0)</f>
        <v>5.7693374576036779E-2</v>
      </c>
      <c r="J19" s="141" cm="1">
        <f t="array" ref="J19">'allocate to industries feed US'!K19*VLOOKUP($A$2&amp;$C19,CHOOSE({1,2},'MC_INDUSTRIAL - CD&amp;Rs'!$B26:$B1015&amp;'MC_INDUSTRIAL - CD&amp;Rs'!$C26:$C1015,'MC_INDUSTRIAL - CD&amp;Rs'!I26:I1015),2,0)/VLOOKUP($B$2&amp;$C19,CHOOSE({1,2},'MC_INDUSTRIAL - CD&amp;Rs'!$B26:$B1015&amp;'MC_INDUSTRIAL - CD&amp;Rs'!$C26:$C1015,'MC_INDUSTRIAL - CD&amp;Rs'!I26:I1015),2,0)</f>
        <v>5.4594541339266903E-2</v>
      </c>
      <c r="K19" s="141" cm="1">
        <f t="array" ref="K19">'allocate to industries feed US'!L19*VLOOKUP($A$2&amp;$C19,CHOOSE({1,2},'MC_INDUSTRIAL - CD&amp;Rs'!$B26:$B1015&amp;'MC_INDUSTRIAL - CD&amp;Rs'!$C26:$C1015,'MC_INDUSTRIAL - CD&amp;Rs'!J26:J1015),2,0)/VLOOKUP($B$2&amp;$C19,CHOOSE({1,2},'MC_INDUSTRIAL - CD&amp;Rs'!$B26:$B1015&amp;'MC_INDUSTRIAL - CD&amp;Rs'!$C26:$C1015,'MC_INDUSTRIAL - CD&amp;Rs'!J26:J1015),2,0)</f>
        <v>5.2655671085773008E-2</v>
      </c>
      <c r="L19" s="141" cm="1">
        <f t="array" ref="L19">'allocate to industries feed US'!M19*VLOOKUP($A$2&amp;$C19,CHOOSE({1,2},'MC_INDUSTRIAL - CD&amp;Rs'!$B26:$B1015&amp;'MC_INDUSTRIAL - CD&amp;Rs'!$C26:$C1015,'MC_INDUSTRIAL - CD&amp;Rs'!K26:K1015),2,0)/VLOOKUP($B$2&amp;$C19,CHOOSE({1,2},'MC_INDUSTRIAL - CD&amp;Rs'!$B26:$B1015&amp;'MC_INDUSTRIAL - CD&amp;Rs'!$C26:$C1015,'MC_INDUSTRIAL - CD&amp;Rs'!K26:K1015),2,0)</f>
        <v>5.1545045894545859E-2</v>
      </c>
      <c r="M19" s="141" cm="1">
        <f t="array" ref="M19">'allocate to industries feed US'!N19*VLOOKUP($A$2&amp;$C19,CHOOSE({1,2},'MC_INDUSTRIAL - CD&amp;Rs'!$B26:$B1015&amp;'MC_INDUSTRIAL - CD&amp;Rs'!$C26:$C1015,'MC_INDUSTRIAL - CD&amp;Rs'!L26:L1015),2,0)/VLOOKUP($B$2&amp;$C19,CHOOSE({1,2},'MC_INDUSTRIAL - CD&amp;Rs'!$B26:$B1015&amp;'MC_INDUSTRIAL - CD&amp;Rs'!$C26:$C1015,'MC_INDUSTRIAL - CD&amp;Rs'!L26:L1015),2,0)</f>
        <v>5.0697555594245873E-2</v>
      </c>
      <c r="N19" s="141" cm="1">
        <f t="array" ref="N19">'allocate to industries feed US'!O19*VLOOKUP($A$2&amp;$C19,CHOOSE({1,2},'MC_INDUSTRIAL - CD&amp;Rs'!$B26:$B1015&amp;'MC_INDUSTRIAL - CD&amp;Rs'!$C26:$C1015,'MC_INDUSTRIAL - CD&amp;Rs'!M26:M1015),2,0)/VLOOKUP($B$2&amp;$C19,CHOOSE({1,2},'MC_INDUSTRIAL - CD&amp;Rs'!$B26:$B1015&amp;'MC_INDUSTRIAL - CD&amp;Rs'!$C26:$C1015,'MC_INDUSTRIAL - CD&amp;Rs'!M26:M1015),2,0)</f>
        <v>5.0026771570432872E-2</v>
      </c>
    </row>
    <row r="20" spans="1:14">
      <c r="A20" s="123">
        <v>11</v>
      </c>
      <c r="B20" t="s">
        <v>308</v>
      </c>
      <c r="C20" s="138">
        <v>30</v>
      </c>
      <c r="D20">
        <v>31</v>
      </c>
      <c r="E20" s="141" cm="1">
        <f t="array" ref="E20">'allocate to industries feed US'!F20*VLOOKUP($A$2&amp;$C20,CHOOSE({1,2},'MC_INDUSTRIAL - CD&amp;Rs'!$B27:$B1016&amp;'MC_INDUSTRIAL - CD&amp;Rs'!$C27:$C1016,'MC_INDUSTRIAL - CD&amp;Rs'!D27:D1016),2,0)/VLOOKUP($B$2&amp;$C20,CHOOSE({1,2},'MC_INDUSTRIAL - CD&amp;Rs'!$B27:$B1016&amp;'MC_INDUSTRIAL - CD&amp;Rs'!$C27:$C1016,'MC_INDUSTRIAL - CD&amp;Rs'!D27:D1016),2,0)</f>
        <v>0</v>
      </c>
      <c r="F20" s="141" cm="1">
        <f t="array" ref="F20">'allocate to industries feed US'!G20*VLOOKUP($A$2&amp;$C20,CHOOSE({1,2},'MC_INDUSTRIAL - CD&amp;Rs'!$B27:$B1016&amp;'MC_INDUSTRIAL - CD&amp;Rs'!$C27:$C1016,'MC_INDUSTRIAL - CD&amp;Rs'!E27:E1016),2,0)/VLOOKUP($B$2&amp;$C20,CHOOSE({1,2},'MC_INDUSTRIAL - CD&amp;Rs'!$B27:$B1016&amp;'MC_INDUSTRIAL - CD&amp;Rs'!$C27:$C1016,'MC_INDUSTRIAL - CD&amp;Rs'!E27:E1016),2,0)</f>
        <v>0</v>
      </c>
      <c r="G20" s="141" cm="1">
        <f t="array" ref="G20">'allocate to industries feed US'!H20*VLOOKUP($A$2&amp;$C20,CHOOSE({1,2},'MC_INDUSTRIAL - CD&amp;Rs'!$B27:$B1016&amp;'MC_INDUSTRIAL - CD&amp;Rs'!$C27:$C1016,'MC_INDUSTRIAL - CD&amp;Rs'!F27:F1016),2,0)/VLOOKUP($B$2&amp;$C20,CHOOSE({1,2},'MC_INDUSTRIAL - CD&amp;Rs'!$B27:$B1016&amp;'MC_INDUSTRIAL - CD&amp;Rs'!$C27:$C1016,'MC_INDUSTRIAL - CD&amp;Rs'!F27:F1016),2,0)</f>
        <v>0</v>
      </c>
      <c r="H20" s="141" cm="1">
        <f t="array" ref="H20">'allocate to industries feed US'!I20*VLOOKUP($A$2&amp;$C20,CHOOSE({1,2},'MC_INDUSTRIAL - CD&amp;Rs'!$B27:$B1016&amp;'MC_INDUSTRIAL - CD&amp;Rs'!$C27:$C1016,'MC_INDUSTRIAL - CD&amp;Rs'!G27:G1016),2,0)/VLOOKUP($B$2&amp;$C20,CHOOSE({1,2},'MC_INDUSTRIAL - CD&amp;Rs'!$B27:$B1016&amp;'MC_INDUSTRIAL - CD&amp;Rs'!$C27:$C1016,'MC_INDUSTRIAL - CD&amp;Rs'!G27:G1016),2,0)</f>
        <v>0</v>
      </c>
      <c r="I20" s="141" cm="1">
        <f t="array" ref="I20">'allocate to industries feed US'!J20*VLOOKUP($A$2&amp;$C20,CHOOSE({1,2},'MC_INDUSTRIAL - CD&amp;Rs'!$B27:$B1016&amp;'MC_INDUSTRIAL - CD&amp;Rs'!$C27:$C1016,'MC_INDUSTRIAL - CD&amp;Rs'!H27:H1016),2,0)/VLOOKUP($B$2&amp;$C20,CHOOSE({1,2},'MC_INDUSTRIAL - CD&amp;Rs'!$B27:$B1016&amp;'MC_INDUSTRIAL - CD&amp;Rs'!$C27:$C1016,'MC_INDUSTRIAL - CD&amp;Rs'!H27:H1016),2,0)</f>
        <v>0</v>
      </c>
      <c r="J20" s="141" cm="1">
        <f t="array" ref="J20">'allocate to industries feed US'!K20*VLOOKUP($A$2&amp;$C20,CHOOSE({1,2},'MC_INDUSTRIAL - CD&amp;Rs'!$B27:$B1016&amp;'MC_INDUSTRIAL - CD&amp;Rs'!$C27:$C1016,'MC_INDUSTRIAL - CD&amp;Rs'!I27:I1016),2,0)/VLOOKUP($B$2&amp;$C20,CHOOSE({1,2},'MC_INDUSTRIAL - CD&amp;Rs'!$B27:$B1016&amp;'MC_INDUSTRIAL - CD&amp;Rs'!$C27:$C1016,'MC_INDUSTRIAL - CD&amp;Rs'!I27:I1016),2,0)</f>
        <v>0</v>
      </c>
      <c r="K20" s="141" cm="1">
        <f t="array" ref="K20">'allocate to industries feed US'!L20*VLOOKUP($A$2&amp;$C20,CHOOSE({1,2},'MC_INDUSTRIAL - CD&amp;Rs'!$B27:$B1016&amp;'MC_INDUSTRIAL - CD&amp;Rs'!$C27:$C1016,'MC_INDUSTRIAL - CD&amp;Rs'!J27:J1016),2,0)/VLOOKUP($B$2&amp;$C20,CHOOSE({1,2},'MC_INDUSTRIAL - CD&amp;Rs'!$B27:$B1016&amp;'MC_INDUSTRIAL - CD&amp;Rs'!$C27:$C1016,'MC_INDUSTRIAL - CD&amp;Rs'!J27:J1016),2,0)</f>
        <v>0</v>
      </c>
      <c r="L20" s="141" cm="1">
        <f t="array" ref="L20">'allocate to industries feed US'!M20*VLOOKUP($A$2&amp;$C20,CHOOSE({1,2},'MC_INDUSTRIAL - CD&amp;Rs'!$B27:$B1016&amp;'MC_INDUSTRIAL - CD&amp;Rs'!$C27:$C1016,'MC_INDUSTRIAL - CD&amp;Rs'!K27:K1016),2,0)/VLOOKUP($B$2&amp;$C20,CHOOSE({1,2},'MC_INDUSTRIAL - CD&amp;Rs'!$B27:$B1016&amp;'MC_INDUSTRIAL - CD&amp;Rs'!$C27:$C1016,'MC_INDUSTRIAL - CD&amp;Rs'!K27:K1016),2,0)</f>
        <v>0</v>
      </c>
      <c r="M20" s="141" cm="1">
        <f t="array" ref="M20">'allocate to industries feed US'!N20*VLOOKUP($A$2&amp;$C20,CHOOSE({1,2},'MC_INDUSTRIAL - CD&amp;Rs'!$B27:$B1016&amp;'MC_INDUSTRIAL - CD&amp;Rs'!$C27:$C1016,'MC_INDUSTRIAL - CD&amp;Rs'!L27:L1016),2,0)/VLOOKUP($B$2&amp;$C20,CHOOSE({1,2},'MC_INDUSTRIAL - CD&amp;Rs'!$B27:$B1016&amp;'MC_INDUSTRIAL - CD&amp;Rs'!$C27:$C1016,'MC_INDUSTRIAL - CD&amp;Rs'!L27:L1016),2,0)</f>
        <v>0</v>
      </c>
      <c r="N20" s="141" cm="1">
        <f t="array" ref="N20">'allocate to industries feed US'!O20*VLOOKUP($A$2&amp;$C20,CHOOSE({1,2},'MC_INDUSTRIAL - CD&amp;Rs'!$B27:$B1016&amp;'MC_INDUSTRIAL - CD&amp;Rs'!$C27:$C1016,'MC_INDUSTRIAL - CD&amp;Rs'!M27:M1016),2,0)/VLOOKUP($B$2&amp;$C20,CHOOSE({1,2},'MC_INDUSTRIAL - CD&amp;Rs'!$B27:$B1016&amp;'MC_INDUSTRIAL - CD&amp;Rs'!$C27:$C1016,'MC_INDUSTRIAL - CD&amp;Rs'!M27:M1016),2,0)</f>
        <v>0</v>
      </c>
    </row>
    <row r="21" spans="1:14">
      <c r="A21" s="123">
        <v>12</v>
      </c>
      <c r="B21" t="s">
        <v>309</v>
      </c>
      <c r="C21" s="138">
        <v>33</v>
      </c>
      <c r="E21" s="141" cm="1">
        <f t="array" ref="E21">'allocate to industries feed US'!F21*VLOOKUP($A$2&amp;$C21,CHOOSE({1,2},'MC_INDUSTRIAL - CD&amp;Rs'!$B28:$B1017&amp;'MC_INDUSTRIAL - CD&amp;Rs'!$C28:$C1017,'MC_INDUSTRIAL - CD&amp;Rs'!D28:D1017),2,0)/VLOOKUP($B$2&amp;$C21,CHOOSE({1,2},'MC_INDUSTRIAL - CD&amp;Rs'!$B28:$B1017&amp;'MC_INDUSTRIAL - CD&amp;Rs'!$C28:$C1017,'MC_INDUSTRIAL - CD&amp;Rs'!D28:D1017),2,0)</f>
        <v>0</v>
      </c>
      <c r="F21" s="141" cm="1">
        <f t="array" ref="F21">'allocate to industries feed US'!G21*VLOOKUP($A$2&amp;$C21,CHOOSE({1,2},'MC_INDUSTRIAL - CD&amp;Rs'!$B28:$B1017&amp;'MC_INDUSTRIAL - CD&amp;Rs'!$C28:$C1017,'MC_INDUSTRIAL - CD&amp;Rs'!E28:E1017),2,0)/VLOOKUP($B$2&amp;$C21,CHOOSE({1,2},'MC_INDUSTRIAL - CD&amp;Rs'!$B28:$B1017&amp;'MC_INDUSTRIAL - CD&amp;Rs'!$C28:$C1017,'MC_INDUSTRIAL - CD&amp;Rs'!E28:E1017),2,0)</f>
        <v>0</v>
      </c>
      <c r="G21" s="141" cm="1">
        <f t="array" ref="G21">'allocate to industries feed US'!H21*VLOOKUP($A$2&amp;$C21,CHOOSE({1,2},'MC_INDUSTRIAL - CD&amp;Rs'!$B28:$B1017&amp;'MC_INDUSTRIAL - CD&amp;Rs'!$C28:$C1017,'MC_INDUSTRIAL - CD&amp;Rs'!F28:F1017),2,0)/VLOOKUP($B$2&amp;$C21,CHOOSE({1,2},'MC_INDUSTRIAL - CD&amp;Rs'!$B28:$B1017&amp;'MC_INDUSTRIAL - CD&amp;Rs'!$C28:$C1017,'MC_INDUSTRIAL - CD&amp;Rs'!F28:F1017),2,0)</f>
        <v>0</v>
      </c>
      <c r="H21" s="141" cm="1">
        <f t="array" ref="H21">'allocate to industries feed US'!I21*VLOOKUP($A$2&amp;$C21,CHOOSE({1,2},'MC_INDUSTRIAL - CD&amp;Rs'!$B28:$B1017&amp;'MC_INDUSTRIAL - CD&amp;Rs'!$C28:$C1017,'MC_INDUSTRIAL - CD&amp;Rs'!G28:G1017),2,0)/VLOOKUP($B$2&amp;$C21,CHOOSE({1,2},'MC_INDUSTRIAL - CD&amp;Rs'!$B28:$B1017&amp;'MC_INDUSTRIAL - CD&amp;Rs'!$C28:$C1017,'MC_INDUSTRIAL - CD&amp;Rs'!G28:G1017),2,0)</f>
        <v>0</v>
      </c>
      <c r="I21" s="141" cm="1">
        <f t="array" ref="I21">'allocate to industries feed US'!J21*VLOOKUP($A$2&amp;$C21,CHOOSE({1,2},'MC_INDUSTRIAL - CD&amp;Rs'!$B28:$B1017&amp;'MC_INDUSTRIAL - CD&amp;Rs'!$C28:$C1017,'MC_INDUSTRIAL - CD&amp;Rs'!H28:H1017),2,0)/VLOOKUP($B$2&amp;$C21,CHOOSE({1,2},'MC_INDUSTRIAL - CD&amp;Rs'!$B28:$B1017&amp;'MC_INDUSTRIAL - CD&amp;Rs'!$C28:$C1017,'MC_INDUSTRIAL - CD&amp;Rs'!H28:H1017),2,0)</f>
        <v>0</v>
      </c>
      <c r="J21" s="141" cm="1">
        <f t="array" ref="J21">'allocate to industries feed US'!K21*VLOOKUP($A$2&amp;$C21,CHOOSE({1,2},'MC_INDUSTRIAL - CD&amp;Rs'!$B28:$B1017&amp;'MC_INDUSTRIAL - CD&amp;Rs'!$C28:$C1017,'MC_INDUSTRIAL - CD&amp;Rs'!I28:I1017),2,0)/VLOOKUP($B$2&amp;$C21,CHOOSE({1,2},'MC_INDUSTRIAL - CD&amp;Rs'!$B28:$B1017&amp;'MC_INDUSTRIAL - CD&amp;Rs'!$C28:$C1017,'MC_INDUSTRIAL - CD&amp;Rs'!I28:I1017),2,0)</f>
        <v>0</v>
      </c>
      <c r="K21" s="141" cm="1">
        <f t="array" ref="K21">'allocate to industries feed US'!L21*VLOOKUP($A$2&amp;$C21,CHOOSE({1,2},'MC_INDUSTRIAL - CD&amp;Rs'!$B28:$B1017&amp;'MC_INDUSTRIAL - CD&amp;Rs'!$C28:$C1017,'MC_INDUSTRIAL - CD&amp;Rs'!J28:J1017),2,0)/VLOOKUP($B$2&amp;$C21,CHOOSE({1,2},'MC_INDUSTRIAL - CD&amp;Rs'!$B28:$B1017&amp;'MC_INDUSTRIAL - CD&amp;Rs'!$C28:$C1017,'MC_INDUSTRIAL - CD&amp;Rs'!J28:J1017),2,0)</f>
        <v>0</v>
      </c>
      <c r="L21" s="141" cm="1">
        <f t="array" ref="L21">'allocate to industries feed US'!M21*VLOOKUP($A$2&amp;$C21,CHOOSE({1,2},'MC_INDUSTRIAL - CD&amp;Rs'!$B28:$B1017&amp;'MC_INDUSTRIAL - CD&amp;Rs'!$C28:$C1017,'MC_INDUSTRIAL - CD&amp;Rs'!K28:K1017),2,0)/VLOOKUP($B$2&amp;$C21,CHOOSE({1,2},'MC_INDUSTRIAL - CD&amp;Rs'!$B28:$B1017&amp;'MC_INDUSTRIAL - CD&amp;Rs'!$C28:$C1017,'MC_INDUSTRIAL - CD&amp;Rs'!K28:K1017),2,0)</f>
        <v>0</v>
      </c>
      <c r="M21" s="141" cm="1">
        <f t="array" ref="M21">'allocate to industries feed US'!N21*VLOOKUP($A$2&amp;$C21,CHOOSE({1,2},'MC_INDUSTRIAL - CD&amp;Rs'!$B28:$B1017&amp;'MC_INDUSTRIAL - CD&amp;Rs'!$C28:$C1017,'MC_INDUSTRIAL - CD&amp;Rs'!L28:L1017),2,0)/VLOOKUP($B$2&amp;$C21,CHOOSE({1,2},'MC_INDUSTRIAL - CD&amp;Rs'!$B28:$B1017&amp;'MC_INDUSTRIAL - CD&amp;Rs'!$C28:$C1017,'MC_INDUSTRIAL - CD&amp;Rs'!L28:L1017),2,0)</f>
        <v>0</v>
      </c>
      <c r="N21" s="141" cm="1">
        <f t="array" ref="N21">'allocate to industries feed US'!O21*VLOOKUP($A$2&amp;$C21,CHOOSE({1,2},'MC_INDUSTRIAL - CD&amp;Rs'!$B28:$B1017&amp;'MC_INDUSTRIAL - CD&amp;Rs'!$C28:$C1017,'MC_INDUSTRIAL - CD&amp;Rs'!M28:M1017),2,0)/VLOOKUP($B$2&amp;$C21,CHOOSE({1,2},'MC_INDUSTRIAL - CD&amp;Rs'!$B28:$B1017&amp;'MC_INDUSTRIAL - CD&amp;Rs'!$C28:$C1017,'MC_INDUSTRIAL - CD&amp;Rs'!M28:M1017),2,0)</f>
        <v>0</v>
      </c>
    </row>
    <row r="22" spans="1:14">
      <c r="A22" s="123">
        <v>13</v>
      </c>
      <c r="B22" t="s">
        <v>310</v>
      </c>
      <c r="C22" s="138">
        <v>34</v>
      </c>
      <c r="E22" s="141" cm="1">
        <f t="array" ref="E22">'allocate to industries feed US'!F22*VLOOKUP($A$2&amp;$C22,CHOOSE({1,2},'MC_INDUSTRIAL - CD&amp;Rs'!$B29:$B1018&amp;'MC_INDUSTRIAL - CD&amp;Rs'!$C29:$C1018,'MC_INDUSTRIAL - CD&amp;Rs'!D29:D1018),2,0)/VLOOKUP($B$2&amp;$C22,CHOOSE({1,2},'MC_INDUSTRIAL - CD&amp;Rs'!$B29:$B1018&amp;'MC_INDUSTRIAL - CD&amp;Rs'!$C29:$C1018,'MC_INDUSTRIAL - CD&amp;Rs'!D29:D1018),2,0)</f>
        <v>0</v>
      </c>
      <c r="F22" s="141" cm="1">
        <f t="array" ref="F22">'allocate to industries feed US'!G22*VLOOKUP($A$2&amp;$C22,CHOOSE({1,2},'MC_INDUSTRIAL - CD&amp;Rs'!$B29:$B1018&amp;'MC_INDUSTRIAL - CD&amp;Rs'!$C29:$C1018,'MC_INDUSTRIAL - CD&amp;Rs'!E29:E1018),2,0)/VLOOKUP($B$2&amp;$C22,CHOOSE({1,2},'MC_INDUSTRIAL - CD&amp;Rs'!$B29:$B1018&amp;'MC_INDUSTRIAL - CD&amp;Rs'!$C29:$C1018,'MC_INDUSTRIAL - CD&amp;Rs'!E29:E1018),2,0)</f>
        <v>0</v>
      </c>
      <c r="G22" s="141" cm="1">
        <f t="array" ref="G22">'allocate to industries feed US'!H22*VLOOKUP($A$2&amp;$C22,CHOOSE({1,2},'MC_INDUSTRIAL - CD&amp;Rs'!$B29:$B1018&amp;'MC_INDUSTRIAL - CD&amp;Rs'!$C29:$C1018,'MC_INDUSTRIAL - CD&amp;Rs'!F29:F1018),2,0)/VLOOKUP($B$2&amp;$C22,CHOOSE({1,2},'MC_INDUSTRIAL - CD&amp;Rs'!$B29:$B1018&amp;'MC_INDUSTRIAL - CD&amp;Rs'!$C29:$C1018,'MC_INDUSTRIAL - CD&amp;Rs'!F29:F1018),2,0)</f>
        <v>0</v>
      </c>
      <c r="H22" s="141" cm="1">
        <f t="array" ref="H22">'allocate to industries feed US'!I22*VLOOKUP($A$2&amp;$C22,CHOOSE({1,2},'MC_INDUSTRIAL - CD&amp;Rs'!$B29:$B1018&amp;'MC_INDUSTRIAL - CD&amp;Rs'!$C29:$C1018,'MC_INDUSTRIAL - CD&amp;Rs'!G29:G1018),2,0)/VLOOKUP($B$2&amp;$C22,CHOOSE({1,2},'MC_INDUSTRIAL - CD&amp;Rs'!$B29:$B1018&amp;'MC_INDUSTRIAL - CD&amp;Rs'!$C29:$C1018,'MC_INDUSTRIAL - CD&amp;Rs'!G29:G1018),2,0)</f>
        <v>0</v>
      </c>
      <c r="I22" s="141" cm="1">
        <f t="array" ref="I22">'allocate to industries feed US'!J22*VLOOKUP($A$2&amp;$C22,CHOOSE({1,2},'MC_INDUSTRIAL - CD&amp;Rs'!$B29:$B1018&amp;'MC_INDUSTRIAL - CD&amp;Rs'!$C29:$C1018,'MC_INDUSTRIAL - CD&amp;Rs'!H29:H1018),2,0)/VLOOKUP($B$2&amp;$C22,CHOOSE({1,2},'MC_INDUSTRIAL - CD&amp;Rs'!$B29:$B1018&amp;'MC_INDUSTRIAL - CD&amp;Rs'!$C29:$C1018,'MC_INDUSTRIAL - CD&amp;Rs'!H29:H1018),2,0)</f>
        <v>0</v>
      </c>
      <c r="J22" s="141" cm="1">
        <f t="array" ref="J22">'allocate to industries feed US'!K22*VLOOKUP($A$2&amp;$C22,CHOOSE({1,2},'MC_INDUSTRIAL - CD&amp;Rs'!$B29:$B1018&amp;'MC_INDUSTRIAL - CD&amp;Rs'!$C29:$C1018,'MC_INDUSTRIAL - CD&amp;Rs'!I29:I1018),2,0)/VLOOKUP($B$2&amp;$C22,CHOOSE({1,2},'MC_INDUSTRIAL - CD&amp;Rs'!$B29:$B1018&amp;'MC_INDUSTRIAL - CD&amp;Rs'!$C29:$C1018,'MC_INDUSTRIAL - CD&amp;Rs'!I29:I1018),2,0)</f>
        <v>0</v>
      </c>
      <c r="K22" s="141" cm="1">
        <f t="array" ref="K22">'allocate to industries feed US'!L22*VLOOKUP($A$2&amp;$C22,CHOOSE({1,2},'MC_INDUSTRIAL - CD&amp;Rs'!$B29:$B1018&amp;'MC_INDUSTRIAL - CD&amp;Rs'!$C29:$C1018,'MC_INDUSTRIAL - CD&amp;Rs'!J29:J1018),2,0)/VLOOKUP($B$2&amp;$C22,CHOOSE({1,2},'MC_INDUSTRIAL - CD&amp;Rs'!$B29:$B1018&amp;'MC_INDUSTRIAL - CD&amp;Rs'!$C29:$C1018,'MC_INDUSTRIAL - CD&amp;Rs'!J29:J1018),2,0)</f>
        <v>0</v>
      </c>
      <c r="L22" s="141" cm="1">
        <f t="array" ref="L22">'allocate to industries feed US'!M22*VLOOKUP($A$2&amp;$C22,CHOOSE({1,2},'MC_INDUSTRIAL - CD&amp;Rs'!$B29:$B1018&amp;'MC_INDUSTRIAL - CD&amp;Rs'!$C29:$C1018,'MC_INDUSTRIAL - CD&amp;Rs'!K29:K1018),2,0)/VLOOKUP($B$2&amp;$C22,CHOOSE({1,2},'MC_INDUSTRIAL - CD&amp;Rs'!$B29:$B1018&amp;'MC_INDUSTRIAL - CD&amp;Rs'!$C29:$C1018,'MC_INDUSTRIAL - CD&amp;Rs'!K29:K1018),2,0)</f>
        <v>0</v>
      </c>
      <c r="M22" s="141" cm="1">
        <f t="array" ref="M22">'allocate to industries feed US'!N22*VLOOKUP($A$2&amp;$C22,CHOOSE({1,2},'MC_INDUSTRIAL - CD&amp;Rs'!$B29:$B1018&amp;'MC_INDUSTRIAL - CD&amp;Rs'!$C29:$C1018,'MC_INDUSTRIAL - CD&amp;Rs'!L29:L1018),2,0)/VLOOKUP($B$2&amp;$C22,CHOOSE({1,2},'MC_INDUSTRIAL - CD&amp;Rs'!$B29:$B1018&amp;'MC_INDUSTRIAL - CD&amp;Rs'!$C29:$C1018,'MC_INDUSTRIAL - CD&amp;Rs'!L29:L1018),2,0)</f>
        <v>0</v>
      </c>
      <c r="N22" s="141" cm="1">
        <f t="array" ref="N22">'allocate to industries feed US'!O22*VLOOKUP($A$2&amp;$C22,CHOOSE({1,2},'MC_INDUSTRIAL - CD&amp;Rs'!$B29:$B1018&amp;'MC_INDUSTRIAL - CD&amp;Rs'!$C29:$C1018,'MC_INDUSTRIAL - CD&amp;Rs'!M29:M1018),2,0)/VLOOKUP($B$2&amp;$C22,CHOOSE({1,2},'MC_INDUSTRIAL - CD&amp;Rs'!$B29:$B1018&amp;'MC_INDUSTRIAL - CD&amp;Rs'!$C29:$C1018,'MC_INDUSTRIAL - CD&amp;Rs'!M29:M1018),2,0)</f>
        <v>0</v>
      </c>
    </row>
    <row r="23" spans="1:14">
      <c r="A23" s="123">
        <v>14</v>
      </c>
      <c r="B23" t="s">
        <v>311</v>
      </c>
      <c r="C23" s="138">
        <v>36</v>
      </c>
      <c r="E23" s="141" cm="1">
        <f t="array" ref="E23">'allocate to industries feed US'!F23*VLOOKUP($A$2&amp;$C23,CHOOSE({1,2},'MC_INDUSTRIAL - CD&amp;Rs'!$B30:$B1019&amp;'MC_INDUSTRIAL - CD&amp;Rs'!$C30:$C1019,'MC_INDUSTRIAL - CD&amp;Rs'!D30:D1019),2,0)/VLOOKUP($B$2&amp;$C23,CHOOSE({1,2},'MC_INDUSTRIAL - CD&amp;Rs'!$B30:$B1019&amp;'MC_INDUSTRIAL - CD&amp;Rs'!$C30:$C1019,'MC_INDUSTRIAL - CD&amp;Rs'!D30:D1019),2,0)</f>
        <v>0</v>
      </c>
      <c r="F23" s="141" cm="1">
        <f t="array" ref="F23">'allocate to industries feed US'!G23*VLOOKUP($A$2&amp;$C23,CHOOSE({1,2},'MC_INDUSTRIAL - CD&amp;Rs'!$B30:$B1019&amp;'MC_INDUSTRIAL - CD&amp;Rs'!$C30:$C1019,'MC_INDUSTRIAL - CD&amp;Rs'!E30:E1019),2,0)/VLOOKUP($B$2&amp;$C23,CHOOSE({1,2},'MC_INDUSTRIAL - CD&amp;Rs'!$B30:$B1019&amp;'MC_INDUSTRIAL - CD&amp;Rs'!$C30:$C1019,'MC_INDUSTRIAL - CD&amp;Rs'!E30:E1019),2,0)</f>
        <v>0</v>
      </c>
      <c r="G23" s="141" cm="1">
        <f t="array" ref="G23">'allocate to industries feed US'!H23*VLOOKUP($A$2&amp;$C23,CHOOSE({1,2},'MC_INDUSTRIAL - CD&amp;Rs'!$B30:$B1019&amp;'MC_INDUSTRIAL - CD&amp;Rs'!$C30:$C1019,'MC_INDUSTRIAL - CD&amp;Rs'!F30:F1019),2,0)/VLOOKUP($B$2&amp;$C23,CHOOSE({1,2},'MC_INDUSTRIAL - CD&amp;Rs'!$B30:$B1019&amp;'MC_INDUSTRIAL - CD&amp;Rs'!$C30:$C1019,'MC_INDUSTRIAL - CD&amp;Rs'!F30:F1019),2,0)</f>
        <v>0</v>
      </c>
      <c r="H23" s="141" cm="1">
        <f t="array" ref="H23">'allocate to industries feed US'!I23*VLOOKUP($A$2&amp;$C23,CHOOSE({1,2},'MC_INDUSTRIAL - CD&amp;Rs'!$B30:$B1019&amp;'MC_INDUSTRIAL - CD&amp;Rs'!$C30:$C1019,'MC_INDUSTRIAL - CD&amp;Rs'!G30:G1019),2,0)/VLOOKUP($B$2&amp;$C23,CHOOSE({1,2},'MC_INDUSTRIAL - CD&amp;Rs'!$B30:$B1019&amp;'MC_INDUSTRIAL - CD&amp;Rs'!$C30:$C1019,'MC_INDUSTRIAL - CD&amp;Rs'!G30:G1019),2,0)</f>
        <v>0</v>
      </c>
      <c r="I23" s="141" cm="1">
        <f t="array" ref="I23">'allocate to industries feed US'!J23*VLOOKUP($A$2&amp;$C23,CHOOSE({1,2},'MC_INDUSTRIAL - CD&amp;Rs'!$B30:$B1019&amp;'MC_INDUSTRIAL - CD&amp;Rs'!$C30:$C1019,'MC_INDUSTRIAL - CD&amp;Rs'!H30:H1019),2,0)/VLOOKUP($B$2&amp;$C23,CHOOSE({1,2},'MC_INDUSTRIAL - CD&amp;Rs'!$B30:$B1019&amp;'MC_INDUSTRIAL - CD&amp;Rs'!$C30:$C1019,'MC_INDUSTRIAL - CD&amp;Rs'!H30:H1019),2,0)</f>
        <v>0</v>
      </c>
      <c r="J23" s="141" cm="1">
        <f t="array" ref="J23">'allocate to industries feed US'!K23*VLOOKUP($A$2&amp;$C23,CHOOSE({1,2},'MC_INDUSTRIAL - CD&amp;Rs'!$B30:$B1019&amp;'MC_INDUSTRIAL - CD&amp;Rs'!$C30:$C1019,'MC_INDUSTRIAL - CD&amp;Rs'!I30:I1019),2,0)/VLOOKUP($B$2&amp;$C23,CHOOSE({1,2},'MC_INDUSTRIAL - CD&amp;Rs'!$B30:$B1019&amp;'MC_INDUSTRIAL - CD&amp;Rs'!$C30:$C1019,'MC_INDUSTRIAL - CD&amp;Rs'!I30:I1019),2,0)</f>
        <v>0</v>
      </c>
      <c r="K23" s="141" cm="1">
        <f t="array" ref="K23">'allocate to industries feed US'!L23*VLOOKUP($A$2&amp;$C23,CHOOSE({1,2},'MC_INDUSTRIAL - CD&amp;Rs'!$B30:$B1019&amp;'MC_INDUSTRIAL - CD&amp;Rs'!$C30:$C1019,'MC_INDUSTRIAL - CD&amp;Rs'!J30:J1019),2,0)/VLOOKUP($B$2&amp;$C23,CHOOSE({1,2},'MC_INDUSTRIAL - CD&amp;Rs'!$B30:$B1019&amp;'MC_INDUSTRIAL - CD&amp;Rs'!$C30:$C1019,'MC_INDUSTRIAL - CD&amp;Rs'!J30:J1019),2,0)</f>
        <v>0</v>
      </c>
      <c r="L23" s="141" cm="1">
        <f t="array" ref="L23">'allocate to industries feed US'!M23*VLOOKUP($A$2&amp;$C23,CHOOSE({1,2},'MC_INDUSTRIAL - CD&amp;Rs'!$B30:$B1019&amp;'MC_INDUSTRIAL - CD&amp;Rs'!$C30:$C1019,'MC_INDUSTRIAL - CD&amp;Rs'!K30:K1019),2,0)/VLOOKUP($B$2&amp;$C23,CHOOSE({1,2},'MC_INDUSTRIAL - CD&amp;Rs'!$B30:$B1019&amp;'MC_INDUSTRIAL - CD&amp;Rs'!$C30:$C1019,'MC_INDUSTRIAL - CD&amp;Rs'!K30:K1019),2,0)</f>
        <v>0</v>
      </c>
      <c r="M23" s="141" cm="1">
        <f t="array" ref="M23">'allocate to industries feed US'!N23*VLOOKUP($A$2&amp;$C23,CHOOSE({1,2},'MC_INDUSTRIAL - CD&amp;Rs'!$B30:$B1019&amp;'MC_INDUSTRIAL - CD&amp;Rs'!$C30:$C1019,'MC_INDUSTRIAL - CD&amp;Rs'!L30:L1019),2,0)/VLOOKUP($B$2&amp;$C23,CHOOSE({1,2},'MC_INDUSTRIAL - CD&amp;Rs'!$B30:$B1019&amp;'MC_INDUSTRIAL - CD&amp;Rs'!$C30:$C1019,'MC_INDUSTRIAL - CD&amp;Rs'!L30:L1019),2,0)</f>
        <v>0</v>
      </c>
      <c r="N23" s="141" cm="1">
        <f t="array" ref="N23">'allocate to industries feed US'!O23*VLOOKUP($A$2&amp;$C23,CHOOSE({1,2},'MC_INDUSTRIAL - CD&amp;Rs'!$B30:$B1019&amp;'MC_INDUSTRIAL - CD&amp;Rs'!$C30:$C1019,'MC_INDUSTRIAL - CD&amp;Rs'!M30:M1019),2,0)/VLOOKUP($B$2&amp;$C23,CHOOSE({1,2},'MC_INDUSTRIAL - CD&amp;Rs'!$B30:$B1019&amp;'MC_INDUSTRIAL - CD&amp;Rs'!$C30:$C1019,'MC_INDUSTRIAL - CD&amp;Rs'!M30:M1019),2,0)</f>
        <v>0</v>
      </c>
    </row>
    <row r="24" spans="1:14">
      <c r="A24" s="123">
        <v>15</v>
      </c>
      <c r="B24" t="s">
        <v>312</v>
      </c>
      <c r="C24" s="138">
        <v>37</v>
      </c>
      <c r="E24" s="141" cm="1">
        <f t="array" ref="E24">'allocate to industries feed US'!F24*VLOOKUP($A$2&amp;$C24,CHOOSE({1,2},'MC_INDUSTRIAL - CD&amp;Rs'!$B31:$B1020&amp;'MC_INDUSTRIAL - CD&amp;Rs'!$C31:$C1020,'MC_INDUSTRIAL - CD&amp;Rs'!D31:D1020),2,0)/VLOOKUP($B$2&amp;$C24,CHOOSE({1,2},'MC_INDUSTRIAL - CD&amp;Rs'!$B31:$B1020&amp;'MC_INDUSTRIAL - CD&amp;Rs'!$C31:$C1020,'MC_INDUSTRIAL - CD&amp;Rs'!D31:D1020),2,0)</f>
        <v>0.24859499845890368</v>
      </c>
      <c r="F24" s="141" cm="1">
        <f t="array" ref="F24">'allocate to industries feed US'!G24*VLOOKUP($A$2&amp;$C24,CHOOSE({1,2},'MC_INDUSTRIAL - CD&amp;Rs'!$B31:$B1020&amp;'MC_INDUSTRIAL - CD&amp;Rs'!$C31:$C1020,'MC_INDUSTRIAL - CD&amp;Rs'!E31:E1020),2,0)/VLOOKUP($B$2&amp;$C24,CHOOSE({1,2},'MC_INDUSTRIAL - CD&amp;Rs'!$B31:$B1020&amp;'MC_INDUSTRIAL - CD&amp;Rs'!$C31:$C1020,'MC_INDUSTRIAL - CD&amp;Rs'!E31:E1020),2,0)</f>
        <v>0.25158250690939987</v>
      </c>
      <c r="G24" s="141" cm="1">
        <f t="array" ref="G24">'allocate to industries feed US'!H24*VLOOKUP($A$2&amp;$C24,CHOOSE({1,2},'MC_INDUSTRIAL - CD&amp;Rs'!$B31:$B1020&amp;'MC_INDUSTRIAL - CD&amp;Rs'!$C31:$C1020,'MC_INDUSTRIAL - CD&amp;Rs'!F31:F1020),2,0)/VLOOKUP($B$2&amp;$C24,CHOOSE({1,2},'MC_INDUSTRIAL - CD&amp;Rs'!$B31:$B1020&amp;'MC_INDUSTRIAL - CD&amp;Rs'!$C31:$C1020,'MC_INDUSTRIAL - CD&amp;Rs'!F31:F1020),2,0)</f>
        <v>0.22850195593315334</v>
      </c>
      <c r="H24" s="141" cm="1">
        <f t="array" ref="H24">'allocate to industries feed US'!I24*VLOOKUP($A$2&amp;$C24,CHOOSE({1,2},'MC_INDUSTRIAL - CD&amp;Rs'!$B31:$B1020&amp;'MC_INDUSTRIAL - CD&amp;Rs'!$C31:$C1020,'MC_INDUSTRIAL - CD&amp;Rs'!G31:G1020),2,0)/VLOOKUP($B$2&amp;$C24,CHOOSE({1,2},'MC_INDUSTRIAL - CD&amp;Rs'!$B31:$B1020&amp;'MC_INDUSTRIAL - CD&amp;Rs'!$C31:$C1020,'MC_INDUSTRIAL - CD&amp;Rs'!G31:G1020),2,0)</f>
        <v>0.25690576873819615</v>
      </c>
      <c r="I24" s="141" cm="1">
        <f t="array" ref="I24">'allocate to industries feed US'!J24*VLOOKUP($A$2&amp;$C24,CHOOSE({1,2},'MC_INDUSTRIAL - CD&amp;Rs'!$B31:$B1020&amp;'MC_INDUSTRIAL - CD&amp;Rs'!$C31:$C1020,'MC_INDUSTRIAL - CD&amp;Rs'!H31:H1020),2,0)/VLOOKUP($B$2&amp;$C24,CHOOSE({1,2},'MC_INDUSTRIAL - CD&amp;Rs'!$B31:$B1020&amp;'MC_INDUSTRIAL - CD&amp;Rs'!$C31:$C1020,'MC_INDUSTRIAL - CD&amp;Rs'!H31:H1020),2,0)</f>
        <v>0.26369272870435367</v>
      </c>
      <c r="J24" s="141" cm="1">
        <f t="array" ref="J24">'allocate to industries feed US'!K24*VLOOKUP($A$2&amp;$C24,CHOOSE({1,2},'MC_INDUSTRIAL - CD&amp;Rs'!$B31:$B1020&amp;'MC_INDUSTRIAL - CD&amp;Rs'!$C31:$C1020,'MC_INDUSTRIAL - CD&amp;Rs'!I31:I1020),2,0)/VLOOKUP($B$2&amp;$C24,CHOOSE({1,2},'MC_INDUSTRIAL - CD&amp;Rs'!$B31:$B1020&amp;'MC_INDUSTRIAL - CD&amp;Rs'!$C31:$C1020,'MC_INDUSTRIAL - CD&amp;Rs'!I31:I1020),2,0)</f>
        <v>0.26642278366035155</v>
      </c>
      <c r="K24" s="141" cm="1">
        <f t="array" ref="K24">'allocate to industries feed US'!L24*VLOOKUP($A$2&amp;$C24,CHOOSE({1,2},'MC_INDUSTRIAL - CD&amp;Rs'!$B31:$B1020&amp;'MC_INDUSTRIAL - CD&amp;Rs'!$C31:$C1020,'MC_INDUSTRIAL - CD&amp;Rs'!J31:J1020),2,0)/VLOOKUP($B$2&amp;$C24,CHOOSE({1,2},'MC_INDUSTRIAL - CD&amp;Rs'!$B31:$B1020&amp;'MC_INDUSTRIAL - CD&amp;Rs'!$C31:$C1020,'MC_INDUSTRIAL - CD&amp;Rs'!J31:J1020),2,0)</f>
        <v>0.26916898602331246</v>
      </c>
      <c r="L24" s="141" cm="1">
        <f t="array" ref="L24">'allocate to industries feed US'!M24*VLOOKUP($A$2&amp;$C24,CHOOSE({1,2},'MC_INDUSTRIAL - CD&amp;Rs'!$B31:$B1020&amp;'MC_INDUSTRIAL - CD&amp;Rs'!$C31:$C1020,'MC_INDUSTRIAL - CD&amp;Rs'!K31:K1020),2,0)/VLOOKUP($B$2&amp;$C24,CHOOSE({1,2},'MC_INDUSTRIAL - CD&amp;Rs'!$B31:$B1020&amp;'MC_INDUSTRIAL - CD&amp;Rs'!$C31:$C1020,'MC_INDUSTRIAL - CD&amp;Rs'!K31:K1020),2,0)</f>
        <v>0.27878745810426186</v>
      </c>
      <c r="M24" s="141" cm="1">
        <f t="array" ref="M24">'allocate to industries feed US'!N24*VLOOKUP($A$2&amp;$C24,CHOOSE({1,2},'MC_INDUSTRIAL - CD&amp;Rs'!$B31:$B1020&amp;'MC_INDUSTRIAL - CD&amp;Rs'!$C31:$C1020,'MC_INDUSTRIAL - CD&amp;Rs'!L31:L1020),2,0)/VLOOKUP($B$2&amp;$C24,CHOOSE({1,2},'MC_INDUSTRIAL - CD&amp;Rs'!$B31:$B1020&amp;'MC_INDUSTRIAL - CD&amp;Rs'!$C31:$C1020,'MC_INDUSTRIAL - CD&amp;Rs'!L31:L1020),2,0)</f>
        <v>0.2905214310272376</v>
      </c>
      <c r="N24" s="141" cm="1">
        <f t="array" ref="N24">'allocate to industries feed US'!O24*VLOOKUP($A$2&amp;$C24,CHOOSE({1,2},'MC_INDUSTRIAL - CD&amp;Rs'!$B31:$B1020&amp;'MC_INDUSTRIAL - CD&amp;Rs'!$C31:$C1020,'MC_INDUSTRIAL - CD&amp;Rs'!M31:M1020),2,0)/VLOOKUP($B$2&amp;$C24,CHOOSE({1,2},'MC_INDUSTRIAL - CD&amp;Rs'!$B31:$B1020&amp;'MC_INDUSTRIAL - CD&amp;Rs'!$C31:$C1020,'MC_INDUSTRIAL - CD&amp;Rs'!M31:M1020),2,0)</f>
        <v>0.30118052965662423</v>
      </c>
    </row>
    <row r="25" spans="1:14">
      <c r="A25" s="123">
        <v>16</v>
      </c>
      <c r="B25" t="s">
        <v>313</v>
      </c>
      <c r="C25" s="138">
        <v>38</v>
      </c>
      <c r="E25" s="141" cm="1">
        <f t="array" ref="E25">'allocate to industries feed US'!F25*VLOOKUP($A$2&amp;$C25,CHOOSE({1,2},'MC_INDUSTRIAL - CD&amp;Rs'!$B32:$B1021&amp;'MC_INDUSTRIAL - CD&amp;Rs'!$C32:$C1021,'MC_INDUSTRIAL - CD&amp;Rs'!D32:D1021),2,0)/VLOOKUP($B$2&amp;$C25,CHOOSE({1,2},'MC_INDUSTRIAL - CD&amp;Rs'!$B32:$B1021&amp;'MC_INDUSTRIAL - CD&amp;Rs'!$C32:$C1021,'MC_INDUSTRIAL - CD&amp;Rs'!D32:D1021),2,0)</f>
        <v>0</v>
      </c>
      <c r="F25" s="141" cm="1">
        <f t="array" ref="F25">'allocate to industries feed US'!G25*VLOOKUP($A$2&amp;$C25,CHOOSE({1,2},'MC_INDUSTRIAL - CD&amp;Rs'!$B32:$B1021&amp;'MC_INDUSTRIAL - CD&amp;Rs'!$C32:$C1021,'MC_INDUSTRIAL - CD&amp;Rs'!E32:E1021),2,0)/VLOOKUP($B$2&amp;$C25,CHOOSE({1,2},'MC_INDUSTRIAL - CD&amp;Rs'!$B32:$B1021&amp;'MC_INDUSTRIAL - CD&amp;Rs'!$C32:$C1021,'MC_INDUSTRIAL - CD&amp;Rs'!E32:E1021),2,0)</f>
        <v>0</v>
      </c>
      <c r="G25" s="141" cm="1">
        <f t="array" ref="G25">'allocate to industries feed US'!H25*VLOOKUP($A$2&amp;$C25,CHOOSE({1,2},'MC_INDUSTRIAL - CD&amp;Rs'!$B32:$B1021&amp;'MC_INDUSTRIAL - CD&amp;Rs'!$C32:$C1021,'MC_INDUSTRIAL - CD&amp;Rs'!F32:F1021),2,0)/VLOOKUP($B$2&amp;$C25,CHOOSE({1,2},'MC_INDUSTRIAL - CD&amp;Rs'!$B32:$B1021&amp;'MC_INDUSTRIAL - CD&amp;Rs'!$C32:$C1021,'MC_INDUSTRIAL - CD&amp;Rs'!F32:F1021),2,0)</f>
        <v>0</v>
      </c>
      <c r="H25" s="141" cm="1">
        <f t="array" ref="H25">'allocate to industries feed US'!I25*VLOOKUP($A$2&amp;$C25,CHOOSE({1,2},'MC_INDUSTRIAL - CD&amp;Rs'!$B32:$B1021&amp;'MC_INDUSTRIAL - CD&amp;Rs'!$C32:$C1021,'MC_INDUSTRIAL - CD&amp;Rs'!G32:G1021),2,0)/VLOOKUP($B$2&amp;$C25,CHOOSE({1,2},'MC_INDUSTRIAL - CD&amp;Rs'!$B32:$B1021&amp;'MC_INDUSTRIAL - CD&amp;Rs'!$C32:$C1021,'MC_INDUSTRIAL - CD&amp;Rs'!G32:G1021),2,0)</f>
        <v>0</v>
      </c>
      <c r="I25" s="141" cm="1">
        <f t="array" ref="I25">'allocate to industries feed US'!J25*VLOOKUP($A$2&amp;$C25,CHOOSE({1,2},'MC_INDUSTRIAL - CD&amp;Rs'!$B32:$B1021&amp;'MC_INDUSTRIAL - CD&amp;Rs'!$C32:$C1021,'MC_INDUSTRIAL - CD&amp;Rs'!H32:H1021),2,0)/VLOOKUP($B$2&amp;$C25,CHOOSE({1,2},'MC_INDUSTRIAL - CD&amp;Rs'!$B32:$B1021&amp;'MC_INDUSTRIAL - CD&amp;Rs'!$C32:$C1021,'MC_INDUSTRIAL - CD&amp;Rs'!H32:H1021),2,0)</f>
        <v>0</v>
      </c>
      <c r="J25" s="141" cm="1">
        <f t="array" ref="J25">'allocate to industries feed US'!K25*VLOOKUP($A$2&amp;$C25,CHOOSE({1,2},'MC_INDUSTRIAL - CD&amp;Rs'!$B32:$B1021&amp;'MC_INDUSTRIAL - CD&amp;Rs'!$C32:$C1021,'MC_INDUSTRIAL - CD&amp;Rs'!I32:I1021),2,0)/VLOOKUP($B$2&amp;$C25,CHOOSE({1,2},'MC_INDUSTRIAL - CD&amp;Rs'!$B32:$B1021&amp;'MC_INDUSTRIAL - CD&amp;Rs'!$C32:$C1021,'MC_INDUSTRIAL - CD&amp;Rs'!I32:I1021),2,0)</f>
        <v>0</v>
      </c>
      <c r="K25" s="141" cm="1">
        <f t="array" ref="K25">'allocate to industries feed US'!L25*VLOOKUP($A$2&amp;$C25,CHOOSE({1,2},'MC_INDUSTRIAL - CD&amp;Rs'!$B32:$B1021&amp;'MC_INDUSTRIAL - CD&amp;Rs'!$C32:$C1021,'MC_INDUSTRIAL - CD&amp;Rs'!J32:J1021),2,0)/VLOOKUP($B$2&amp;$C25,CHOOSE({1,2},'MC_INDUSTRIAL - CD&amp;Rs'!$B32:$B1021&amp;'MC_INDUSTRIAL - CD&amp;Rs'!$C32:$C1021,'MC_INDUSTRIAL - CD&amp;Rs'!J32:J1021),2,0)</f>
        <v>0</v>
      </c>
      <c r="L25" s="141" cm="1">
        <f t="array" ref="L25">'allocate to industries feed US'!M25*VLOOKUP($A$2&amp;$C25,CHOOSE({1,2},'MC_INDUSTRIAL - CD&amp;Rs'!$B32:$B1021&amp;'MC_INDUSTRIAL - CD&amp;Rs'!$C32:$C1021,'MC_INDUSTRIAL - CD&amp;Rs'!K32:K1021),2,0)/VLOOKUP($B$2&amp;$C25,CHOOSE({1,2},'MC_INDUSTRIAL - CD&amp;Rs'!$B32:$B1021&amp;'MC_INDUSTRIAL - CD&amp;Rs'!$C32:$C1021,'MC_INDUSTRIAL - CD&amp;Rs'!K32:K1021),2,0)</f>
        <v>0</v>
      </c>
      <c r="M25" s="141" cm="1">
        <f t="array" ref="M25">'allocate to industries feed US'!N25*VLOOKUP($A$2&amp;$C25,CHOOSE({1,2},'MC_INDUSTRIAL - CD&amp;Rs'!$B32:$B1021&amp;'MC_INDUSTRIAL - CD&amp;Rs'!$C32:$C1021,'MC_INDUSTRIAL - CD&amp;Rs'!L32:L1021),2,0)/VLOOKUP($B$2&amp;$C25,CHOOSE({1,2},'MC_INDUSTRIAL - CD&amp;Rs'!$B32:$B1021&amp;'MC_INDUSTRIAL - CD&amp;Rs'!$C32:$C1021,'MC_INDUSTRIAL - CD&amp;Rs'!L32:L1021),2,0)</f>
        <v>0</v>
      </c>
      <c r="N25" s="141" cm="1">
        <f t="array" ref="N25">'allocate to industries feed US'!O25*VLOOKUP($A$2&amp;$C25,CHOOSE({1,2},'MC_INDUSTRIAL - CD&amp;Rs'!$B32:$B1021&amp;'MC_INDUSTRIAL - CD&amp;Rs'!$C32:$C1021,'MC_INDUSTRIAL - CD&amp;Rs'!M32:M1021),2,0)/VLOOKUP($B$2&amp;$C25,CHOOSE({1,2},'MC_INDUSTRIAL - CD&amp;Rs'!$B32:$B1021&amp;'MC_INDUSTRIAL - CD&amp;Rs'!$C32:$C1021,'MC_INDUSTRIAL - CD&amp;Rs'!M32:M1021),2,0)</f>
        <v>0</v>
      </c>
    </row>
    <row r="26" spans="1:14">
      <c r="A26" s="123">
        <v>17</v>
      </c>
      <c r="B26" t="s">
        <v>314</v>
      </c>
      <c r="C26" s="138">
        <v>39</v>
      </c>
      <c r="E26" s="141" cm="1">
        <f t="array" ref="E26">'allocate to industries feed US'!F26*VLOOKUP($A$2&amp;$C26,CHOOSE({1,2},'MC_INDUSTRIAL - CD&amp;Rs'!$B33:$B1022&amp;'MC_INDUSTRIAL - CD&amp;Rs'!$C33:$C1022,'MC_INDUSTRIAL - CD&amp;Rs'!D33:D1022),2,0)/VLOOKUP($B$2&amp;$C26,CHOOSE({1,2},'MC_INDUSTRIAL - CD&amp;Rs'!$B33:$B1022&amp;'MC_INDUSTRIAL - CD&amp;Rs'!$C33:$C1022,'MC_INDUSTRIAL - CD&amp;Rs'!D33:D1022),2,0)</f>
        <v>0.1301541377331244</v>
      </c>
      <c r="F26" s="141" cm="1">
        <f t="array" ref="F26">'allocate to industries feed US'!G26*VLOOKUP($A$2&amp;$C26,CHOOSE({1,2},'MC_INDUSTRIAL - CD&amp;Rs'!$B33:$B1022&amp;'MC_INDUSTRIAL - CD&amp;Rs'!$C33:$C1022,'MC_INDUSTRIAL - CD&amp;Rs'!E33:E1022),2,0)/VLOOKUP($B$2&amp;$C26,CHOOSE({1,2},'MC_INDUSTRIAL - CD&amp;Rs'!$B33:$B1022&amp;'MC_INDUSTRIAL - CD&amp;Rs'!$C33:$C1022,'MC_INDUSTRIAL - CD&amp;Rs'!E33:E1022),2,0)</f>
        <v>0.12970328260109287</v>
      </c>
      <c r="G26" s="141" cm="1">
        <f t="array" ref="G26">'allocate to industries feed US'!H26*VLOOKUP($A$2&amp;$C26,CHOOSE({1,2},'MC_INDUSTRIAL - CD&amp;Rs'!$B33:$B1022&amp;'MC_INDUSTRIAL - CD&amp;Rs'!$C33:$C1022,'MC_INDUSTRIAL - CD&amp;Rs'!F33:F1022),2,0)/VLOOKUP($B$2&amp;$C26,CHOOSE({1,2},'MC_INDUSTRIAL - CD&amp;Rs'!$B33:$B1022&amp;'MC_INDUSTRIAL - CD&amp;Rs'!$C33:$C1022,'MC_INDUSTRIAL - CD&amp;Rs'!F33:F1022),2,0)</f>
        <v>0.11139212420220269</v>
      </c>
      <c r="H26" s="141" cm="1">
        <f t="array" ref="H26">'allocate to industries feed US'!I26*VLOOKUP($A$2&amp;$C26,CHOOSE({1,2},'MC_INDUSTRIAL - CD&amp;Rs'!$B33:$B1022&amp;'MC_INDUSTRIAL - CD&amp;Rs'!$C33:$C1022,'MC_INDUSTRIAL - CD&amp;Rs'!G33:G1022),2,0)/VLOOKUP($B$2&amp;$C26,CHOOSE({1,2},'MC_INDUSTRIAL - CD&amp;Rs'!$B33:$B1022&amp;'MC_INDUSTRIAL - CD&amp;Rs'!$C33:$C1022,'MC_INDUSTRIAL - CD&amp;Rs'!G33:G1022),2,0)</f>
        <v>0.12308901003541603</v>
      </c>
      <c r="I26" s="141" cm="1">
        <f t="array" ref="I26">'allocate to industries feed US'!J26*VLOOKUP($A$2&amp;$C26,CHOOSE({1,2},'MC_INDUSTRIAL - CD&amp;Rs'!$B33:$B1022&amp;'MC_INDUSTRIAL - CD&amp;Rs'!$C33:$C1022,'MC_INDUSTRIAL - CD&amp;Rs'!H33:H1022),2,0)/VLOOKUP($B$2&amp;$C26,CHOOSE({1,2},'MC_INDUSTRIAL - CD&amp;Rs'!$B33:$B1022&amp;'MC_INDUSTRIAL - CD&amp;Rs'!$C33:$C1022,'MC_INDUSTRIAL - CD&amp;Rs'!H33:H1022),2,0)</f>
        <v>0.13908738352181599</v>
      </c>
      <c r="J26" s="141" cm="1">
        <f t="array" ref="J26">'allocate to industries feed US'!K26*VLOOKUP($A$2&amp;$C26,CHOOSE({1,2},'MC_INDUSTRIAL - CD&amp;Rs'!$B33:$B1022&amp;'MC_INDUSTRIAL - CD&amp;Rs'!$C33:$C1022,'MC_INDUSTRIAL - CD&amp;Rs'!I33:I1022),2,0)/VLOOKUP($B$2&amp;$C26,CHOOSE({1,2},'MC_INDUSTRIAL - CD&amp;Rs'!$B33:$B1022&amp;'MC_INDUSTRIAL - CD&amp;Rs'!$C33:$C1022,'MC_INDUSTRIAL - CD&amp;Rs'!I33:I1022),2,0)</f>
        <v>0.14918756287196827</v>
      </c>
      <c r="K26" s="141" cm="1">
        <f t="array" ref="K26">'allocate to industries feed US'!L26*VLOOKUP($A$2&amp;$C26,CHOOSE({1,2},'MC_INDUSTRIAL - CD&amp;Rs'!$B33:$B1022&amp;'MC_INDUSTRIAL - CD&amp;Rs'!$C33:$C1022,'MC_INDUSTRIAL - CD&amp;Rs'!J33:J1022),2,0)/VLOOKUP($B$2&amp;$C26,CHOOSE({1,2},'MC_INDUSTRIAL - CD&amp;Rs'!$B33:$B1022&amp;'MC_INDUSTRIAL - CD&amp;Rs'!$C33:$C1022,'MC_INDUSTRIAL - CD&amp;Rs'!J33:J1022),2,0)</f>
        <v>0.16017281047595933</v>
      </c>
      <c r="L26" s="141" cm="1">
        <f t="array" ref="L26">'allocate to industries feed US'!M26*VLOOKUP($A$2&amp;$C26,CHOOSE({1,2},'MC_INDUSTRIAL - CD&amp;Rs'!$B33:$B1022&amp;'MC_INDUSTRIAL - CD&amp;Rs'!$C33:$C1022,'MC_INDUSTRIAL - CD&amp;Rs'!K33:K1022),2,0)/VLOOKUP($B$2&amp;$C26,CHOOSE({1,2},'MC_INDUSTRIAL - CD&amp;Rs'!$B33:$B1022&amp;'MC_INDUSTRIAL - CD&amp;Rs'!$C33:$C1022,'MC_INDUSTRIAL - CD&amp;Rs'!K33:K1022),2,0)</f>
        <v>0.16131691371667117</v>
      </c>
      <c r="M26" s="141" cm="1">
        <f t="array" ref="M26">'allocate to industries feed US'!N26*VLOOKUP($A$2&amp;$C26,CHOOSE({1,2},'MC_INDUSTRIAL - CD&amp;Rs'!$B33:$B1022&amp;'MC_INDUSTRIAL - CD&amp;Rs'!$C33:$C1022,'MC_INDUSTRIAL - CD&amp;Rs'!L33:L1022),2,0)/VLOOKUP($B$2&amp;$C26,CHOOSE({1,2},'MC_INDUSTRIAL - CD&amp;Rs'!$B33:$B1022&amp;'MC_INDUSTRIAL - CD&amp;Rs'!$C33:$C1022,'MC_INDUSTRIAL - CD&amp;Rs'!L33:L1022),2,0)</f>
        <v>0.16344030835734447</v>
      </c>
      <c r="N26" s="141" cm="1">
        <f t="array" ref="N26">'allocate to industries feed US'!O26*VLOOKUP($A$2&amp;$C26,CHOOSE({1,2},'MC_INDUSTRIAL - CD&amp;Rs'!$B33:$B1022&amp;'MC_INDUSTRIAL - CD&amp;Rs'!$C33:$C1022,'MC_INDUSTRIAL - CD&amp;Rs'!M33:M1022),2,0)/VLOOKUP($B$2&amp;$C26,CHOOSE({1,2},'MC_INDUSTRIAL - CD&amp;Rs'!$B33:$B1022&amp;'MC_INDUSTRIAL - CD&amp;Rs'!$C33:$C1022,'MC_INDUSTRIAL - CD&amp;Rs'!M33:M1022),2,0)</f>
        <v>0.16447340659288393</v>
      </c>
    </row>
    <row r="27" spans="1:14">
      <c r="A27" s="123">
        <v>18</v>
      </c>
      <c r="B27" t="s">
        <v>315</v>
      </c>
      <c r="C27" s="138">
        <v>40</v>
      </c>
      <c r="E27" s="141" cm="1">
        <f t="array" ref="E27">'allocate to industries feed US'!F27*VLOOKUP($A$2&amp;$C27,CHOOSE({1,2},'MC_INDUSTRIAL - CD&amp;Rs'!$B34:$B1023&amp;'MC_INDUSTRIAL - CD&amp;Rs'!$C34:$C1023,'MC_INDUSTRIAL - CD&amp;Rs'!D34:D1023),2,0)/VLOOKUP($B$2&amp;$C27,CHOOSE({1,2},'MC_INDUSTRIAL - CD&amp;Rs'!$B34:$B1023&amp;'MC_INDUSTRIAL - CD&amp;Rs'!$C34:$C1023,'MC_INDUSTRIAL - CD&amp;Rs'!D34:D1023),2,0)</f>
        <v>0</v>
      </c>
      <c r="F27" s="141" cm="1">
        <f t="array" ref="F27">'allocate to industries feed US'!G27*VLOOKUP($A$2&amp;$C27,CHOOSE({1,2},'MC_INDUSTRIAL - CD&amp;Rs'!$B34:$B1023&amp;'MC_INDUSTRIAL - CD&amp;Rs'!$C34:$C1023,'MC_INDUSTRIAL - CD&amp;Rs'!E34:E1023),2,0)/VLOOKUP($B$2&amp;$C27,CHOOSE({1,2},'MC_INDUSTRIAL - CD&amp;Rs'!$B34:$B1023&amp;'MC_INDUSTRIAL - CD&amp;Rs'!$C34:$C1023,'MC_INDUSTRIAL - CD&amp;Rs'!E34:E1023),2,0)</f>
        <v>0</v>
      </c>
      <c r="G27" s="141" cm="1">
        <f t="array" ref="G27">'allocate to industries feed US'!H27*VLOOKUP($A$2&amp;$C27,CHOOSE({1,2},'MC_INDUSTRIAL - CD&amp;Rs'!$B34:$B1023&amp;'MC_INDUSTRIAL - CD&amp;Rs'!$C34:$C1023,'MC_INDUSTRIAL - CD&amp;Rs'!F34:F1023),2,0)/VLOOKUP($B$2&amp;$C27,CHOOSE({1,2},'MC_INDUSTRIAL - CD&amp;Rs'!$B34:$B1023&amp;'MC_INDUSTRIAL - CD&amp;Rs'!$C34:$C1023,'MC_INDUSTRIAL - CD&amp;Rs'!F34:F1023),2,0)</f>
        <v>0</v>
      </c>
      <c r="H27" s="141" cm="1">
        <f t="array" ref="H27">'allocate to industries feed US'!I27*VLOOKUP($A$2&amp;$C27,CHOOSE({1,2},'MC_INDUSTRIAL - CD&amp;Rs'!$B34:$B1023&amp;'MC_INDUSTRIAL - CD&amp;Rs'!$C34:$C1023,'MC_INDUSTRIAL - CD&amp;Rs'!G34:G1023),2,0)/VLOOKUP($B$2&amp;$C27,CHOOSE({1,2},'MC_INDUSTRIAL - CD&amp;Rs'!$B34:$B1023&amp;'MC_INDUSTRIAL - CD&amp;Rs'!$C34:$C1023,'MC_INDUSTRIAL - CD&amp;Rs'!G34:G1023),2,0)</f>
        <v>0</v>
      </c>
      <c r="I27" s="141" cm="1">
        <f t="array" ref="I27">'allocate to industries feed US'!J27*VLOOKUP($A$2&amp;$C27,CHOOSE({1,2},'MC_INDUSTRIAL - CD&amp;Rs'!$B34:$B1023&amp;'MC_INDUSTRIAL - CD&amp;Rs'!$C34:$C1023,'MC_INDUSTRIAL - CD&amp;Rs'!H34:H1023),2,0)/VLOOKUP($B$2&amp;$C27,CHOOSE({1,2},'MC_INDUSTRIAL - CD&amp;Rs'!$B34:$B1023&amp;'MC_INDUSTRIAL - CD&amp;Rs'!$C34:$C1023,'MC_INDUSTRIAL - CD&amp;Rs'!H34:H1023),2,0)</f>
        <v>0</v>
      </c>
      <c r="J27" s="141" cm="1">
        <f t="array" ref="J27">'allocate to industries feed US'!K27*VLOOKUP($A$2&amp;$C27,CHOOSE({1,2},'MC_INDUSTRIAL - CD&amp;Rs'!$B34:$B1023&amp;'MC_INDUSTRIAL - CD&amp;Rs'!$C34:$C1023,'MC_INDUSTRIAL - CD&amp;Rs'!I34:I1023),2,0)/VLOOKUP($B$2&amp;$C27,CHOOSE({1,2},'MC_INDUSTRIAL - CD&amp;Rs'!$B34:$B1023&amp;'MC_INDUSTRIAL - CD&amp;Rs'!$C34:$C1023,'MC_INDUSTRIAL - CD&amp;Rs'!I34:I1023),2,0)</f>
        <v>0</v>
      </c>
      <c r="K27" s="141" cm="1">
        <f t="array" ref="K27">'allocate to industries feed US'!L27*VLOOKUP($A$2&amp;$C27,CHOOSE({1,2},'MC_INDUSTRIAL - CD&amp;Rs'!$B34:$B1023&amp;'MC_INDUSTRIAL - CD&amp;Rs'!$C34:$C1023,'MC_INDUSTRIAL - CD&amp;Rs'!J34:J1023),2,0)/VLOOKUP($B$2&amp;$C27,CHOOSE({1,2},'MC_INDUSTRIAL - CD&amp;Rs'!$B34:$B1023&amp;'MC_INDUSTRIAL - CD&amp;Rs'!$C34:$C1023,'MC_INDUSTRIAL - CD&amp;Rs'!J34:J1023),2,0)</f>
        <v>0</v>
      </c>
      <c r="L27" s="141" cm="1">
        <f t="array" ref="L27">'allocate to industries feed US'!M27*VLOOKUP($A$2&amp;$C27,CHOOSE({1,2},'MC_INDUSTRIAL - CD&amp;Rs'!$B34:$B1023&amp;'MC_INDUSTRIAL - CD&amp;Rs'!$C34:$C1023,'MC_INDUSTRIAL - CD&amp;Rs'!K34:K1023),2,0)/VLOOKUP($B$2&amp;$C27,CHOOSE({1,2},'MC_INDUSTRIAL - CD&amp;Rs'!$B34:$B1023&amp;'MC_INDUSTRIAL - CD&amp;Rs'!$C34:$C1023,'MC_INDUSTRIAL - CD&amp;Rs'!K34:K1023),2,0)</f>
        <v>0</v>
      </c>
      <c r="M27" s="141" cm="1">
        <f t="array" ref="M27">'allocate to industries feed US'!N27*VLOOKUP($A$2&amp;$C27,CHOOSE({1,2},'MC_INDUSTRIAL - CD&amp;Rs'!$B34:$B1023&amp;'MC_INDUSTRIAL - CD&amp;Rs'!$C34:$C1023,'MC_INDUSTRIAL - CD&amp;Rs'!L34:L1023),2,0)/VLOOKUP($B$2&amp;$C27,CHOOSE({1,2},'MC_INDUSTRIAL - CD&amp;Rs'!$B34:$B1023&amp;'MC_INDUSTRIAL - CD&amp;Rs'!$C34:$C1023,'MC_INDUSTRIAL - CD&amp;Rs'!L34:L1023),2,0)</f>
        <v>0</v>
      </c>
      <c r="N27" s="141" cm="1">
        <f t="array" ref="N27">'allocate to industries feed US'!O27*VLOOKUP($A$2&amp;$C27,CHOOSE({1,2},'MC_INDUSTRIAL - CD&amp;Rs'!$B34:$B1023&amp;'MC_INDUSTRIAL - CD&amp;Rs'!$C34:$C1023,'MC_INDUSTRIAL - CD&amp;Rs'!M34:M1023),2,0)/VLOOKUP($B$2&amp;$C27,CHOOSE({1,2},'MC_INDUSTRIAL - CD&amp;Rs'!$B34:$B1023&amp;'MC_INDUSTRIAL - CD&amp;Rs'!$C34:$C1023,'MC_INDUSTRIAL - CD&amp;Rs'!M34:M1023),2,0)</f>
        <v>0</v>
      </c>
    </row>
    <row r="28" spans="1:14">
      <c r="A28" s="123">
        <v>19</v>
      </c>
      <c r="B28" t="s">
        <v>316</v>
      </c>
      <c r="C28" s="138">
        <v>8</v>
      </c>
      <c r="E28" s="141" cm="1">
        <f t="array" ref="E28">'allocate to industries feed US'!F28*VLOOKUP($A$2&amp;$C28,CHOOSE({1,2},'MC_INDUSTRIAL - CD&amp;Rs'!$B35:$B1024&amp;'MC_INDUSTRIAL - CD&amp;Rs'!$C35:$C1024,'MC_INDUSTRIAL - CD&amp;Rs'!D35:D1024),2,0)/VLOOKUP($B$2&amp;$C28,CHOOSE({1,2},'MC_INDUSTRIAL - CD&amp;Rs'!$B35:$B1024&amp;'MC_INDUSTRIAL - CD&amp;Rs'!$C35:$C1024,'MC_INDUSTRIAL - CD&amp;Rs'!D35:D1024),2,0)</f>
        <v>0</v>
      </c>
      <c r="F28" s="141" cm="1">
        <f t="array" ref="F28">'allocate to industries feed US'!G28*VLOOKUP($A$2&amp;$C28,CHOOSE({1,2},'MC_INDUSTRIAL - CD&amp;Rs'!$B35:$B1024&amp;'MC_INDUSTRIAL - CD&amp;Rs'!$C35:$C1024,'MC_INDUSTRIAL - CD&amp;Rs'!E35:E1024),2,0)/VLOOKUP($B$2&amp;$C28,CHOOSE({1,2},'MC_INDUSTRIAL - CD&amp;Rs'!$B35:$B1024&amp;'MC_INDUSTRIAL - CD&amp;Rs'!$C35:$C1024,'MC_INDUSTRIAL - CD&amp;Rs'!E35:E1024),2,0)</f>
        <v>0</v>
      </c>
      <c r="G28" s="141" cm="1">
        <f t="array" ref="G28">'allocate to industries feed US'!H28*VLOOKUP($A$2&amp;$C28,CHOOSE({1,2},'MC_INDUSTRIAL - CD&amp;Rs'!$B35:$B1024&amp;'MC_INDUSTRIAL - CD&amp;Rs'!$C35:$C1024,'MC_INDUSTRIAL - CD&amp;Rs'!F35:F1024),2,0)/VLOOKUP($B$2&amp;$C28,CHOOSE({1,2},'MC_INDUSTRIAL - CD&amp;Rs'!$B35:$B1024&amp;'MC_INDUSTRIAL - CD&amp;Rs'!$C35:$C1024,'MC_INDUSTRIAL - CD&amp;Rs'!F35:F1024),2,0)</f>
        <v>0</v>
      </c>
      <c r="H28" s="141" cm="1">
        <f t="array" ref="H28">'allocate to industries feed US'!I28*VLOOKUP($A$2&amp;$C28,CHOOSE({1,2},'MC_INDUSTRIAL - CD&amp;Rs'!$B35:$B1024&amp;'MC_INDUSTRIAL - CD&amp;Rs'!$C35:$C1024,'MC_INDUSTRIAL - CD&amp;Rs'!G35:G1024),2,0)/VLOOKUP($B$2&amp;$C28,CHOOSE({1,2},'MC_INDUSTRIAL - CD&amp;Rs'!$B35:$B1024&amp;'MC_INDUSTRIAL - CD&amp;Rs'!$C35:$C1024,'MC_INDUSTRIAL - CD&amp;Rs'!G35:G1024),2,0)</f>
        <v>0</v>
      </c>
      <c r="I28" s="141" cm="1">
        <f t="array" ref="I28">'allocate to industries feed US'!J28*VLOOKUP($A$2&amp;$C28,CHOOSE({1,2},'MC_INDUSTRIAL - CD&amp;Rs'!$B35:$B1024&amp;'MC_INDUSTRIAL - CD&amp;Rs'!$C35:$C1024,'MC_INDUSTRIAL - CD&amp;Rs'!H35:H1024),2,0)/VLOOKUP($B$2&amp;$C28,CHOOSE({1,2},'MC_INDUSTRIAL - CD&amp;Rs'!$B35:$B1024&amp;'MC_INDUSTRIAL - CD&amp;Rs'!$C35:$C1024,'MC_INDUSTRIAL - CD&amp;Rs'!H35:H1024),2,0)</f>
        <v>0</v>
      </c>
      <c r="J28" s="141" cm="1">
        <f t="array" ref="J28">'allocate to industries feed US'!K28*VLOOKUP($A$2&amp;$C28,CHOOSE({1,2},'MC_INDUSTRIAL - CD&amp;Rs'!$B35:$B1024&amp;'MC_INDUSTRIAL - CD&amp;Rs'!$C35:$C1024,'MC_INDUSTRIAL - CD&amp;Rs'!I35:I1024),2,0)/VLOOKUP($B$2&amp;$C28,CHOOSE({1,2},'MC_INDUSTRIAL - CD&amp;Rs'!$B35:$B1024&amp;'MC_INDUSTRIAL - CD&amp;Rs'!$C35:$C1024,'MC_INDUSTRIAL - CD&amp;Rs'!I35:I1024),2,0)</f>
        <v>0</v>
      </c>
      <c r="K28" s="141" cm="1">
        <f t="array" ref="K28">'allocate to industries feed US'!L28*VLOOKUP($A$2&amp;$C28,CHOOSE({1,2},'MC_INDUSTRIAL - CD&amp;Rs'!$B35:$B1024&amp;'MC_INDUSTRIAL - CD&amp;Rs'!$C35:$C1024,'MC_INDUSTRIAL - CD&amp;Rs'!J35:J1024),2,0)/VLOOKUP($B$2&amp;$C28,CHOOSE({1,2},'MC_INDUSTRIAL - CD&amp;Rs'!$B35:$B1024&amp;'MC_INDUSTRIAL - CD&amp;Rs'!$C35:$C1024,'MC_INDUSTRIAL - CD&amp;Rs'!J35:J1024),2,0)</f>
        <v>0</v>
      </c>
      <c r="L28" s="141" cm="1">
        <f t="array" ref="L28">'allocate to industries feed US'!M28*VLOOKUP($A$2&amp;$C28,CHOOSE({1,2},'MC_INDUSTRIAL - CD&amp;Rs'!$B35:$B1024&amp;'MC_INDUSTRIAL - CD&amp;Rs'!$C35:$C1024,'MC_INDUSTRIAL - CD&amp;Rs'!K35:K1024),2,0)/VLOOKUP($B$2&amp;$C28,CHOOSE({1,2},'MC_INDUSTRIAL - CD&amp;Rs'!$B35:$B1024&amp;'MC_INDUSTRIAL - CD&amp;Rs'!$C35:$C1024,'MC_INDUSTRIAL - CD&amp;Rs'!K35:K1024),2,0)</f>
        <v>0</v>
      </c>
      <c r="M28" s="141" cm="1">
        <f t="array" ref="M28">'allocate to industries feed US'!N28*VLOOKUP($A$2&amp;$C28,CHOOSE({1,2},'MC_INDUSTRIAL - CD&amp;Rs'!$B35:$B1024&amp;'MC_INDUSTRIAL - CD&amp;Rs'!$C35:$C1024,'MC_INDUSTRIAL - CD&amp;Rs'!L35:L1024),2,0)/VLOOKUP($B$2&amp;$C28,CHOOSE({1,2},'MC_INDUSTRIAL - CD&amp;Rs'!$B35:$B1024&amp;'MC_INDUSTRIAL - CD&amp;Rs'!$C35:$C1024,'MC_INDUSTRIAL - CD&amp;Rs'!L35:L1024),2,0)</f>
        <v>0</v>
      </c>
      <c r="N28" s="141" cm="1">
        <f t="array" ref="N28">'allocate to industries feed US'!O28*VLOOKUP($A$2&amp;$C28,CHOOSE({1,2},'MC_INDUSTRIAL - CD&amp;Rs'!$B35:$B1024&amp;'MC_INDUSTRIAL - CD&amp;Rs'!$C35:$C1024,'MC_INDUSTRIAL - CD&amp;Rs'!M35:M1024),2,0)/VLOOKUP($B$2&amp;$C28,CHOOSE({1,2},'MC_INDUSTRIAL - CD&amp;Rs'!$B35:$B1024&amp;'MC_INDUSTRIAL - CD&amp;Rs'!$C35:$C1024,'MC_INDUSTRIAL - CD&amp;Rs'!M35:M1024),2,0)</f>
        <v>0</v>
      </c>
    </row>
    <row r="29" spans="1:14">
      <c r="A29" s="123">
        <v>20</v>
      </c>
      <c r="B29" t="s">
        <v>317</v>
      </c>
      <c r="C29" s="138">
        <v>27</v>
      </c>
      <c r="E29" s="141" cm="1">
        <f t="array" ref="E29">'allocate to industries feed US'!F29*VLOOKUP($A$2&amp;$C29,CHOOSE({1,2},'MC_INDUSTRIAL - CD&amp;Rs'!$B36:$B1025&amp;'MC_INDUSTRIAL - CD&amp;Rs'!$C36:$C1025,'MC_INDUSTRIAL - CD&amp;Rs'!D36:D1025),2,0)/VLOOKUP($B$2&amp;$C29,CHOOSE({1,2},'MC_INDUSTRIAL - CD&amp;Rs'!$B36:$B1025&amp;'MC_INDUSTRIAL - CD&amp;Rs'!$C36:$C1025,'MC_INDUSTRIAL - CD&amp;Rs'!D36:D1025),2,0)</f>
        <v>0</v>
      </c>
      <c r="F29" s="141" cm="1">
        <f t="array" ref="F29">'allocate to industries feed US'!G29*VLOOKUP($A$2&amp;$C29,CHOOSE({1,2},'MC_INDUSTRIAL - CD&amp;Rs'!$B36:$B1025&amp;'MC_INDUSTRIAL - CD&amp;Rs'!$C36:$C1025,'MC_INDUSTRIAL - CD&amp;Rs'!E36:E1025),2,0)/VLOOKUP($B$2&amp;$C29,CHOOSE({1,2},'MC_INDUSTRIAL - CD&amp;Rs'!$B36:$B1025&amp;'MC_INDUSTRIAL - CD&amp;Rs'!$C36:$C1025,'MC_INDUSTRIAL - CD&amp;Rs'!E36:E1025),2,0)</f>
        <v>0</v>
      </c>
      <c r="G29" s="141" cm="1">
        <f t="array" ref="G29">'allocate to industries feed US'!H29*VLOOKUP($A$2&amp;$C29,CHOOSE({1,2},'MC_INDUSTRIAL - CD&amp;Rs'!$B36:$B1025&amp;'MC_INDUSTRIAL - CD&amp;Rs'!$C36:$C1025,'MC_INDUSTRIAL - CD&amp;Rs'!F36:F1025),2,0)/VLOOKUP($B$2&amp;$C29,CHOOSE({1,2},'MC_INDUSTRIAL - CD&amp;Rs'!$B36:$B1025&amp;'MC_INDUSTRIAL - CD&amp;Rs'!$C36:$C1025,'MC_INDUSTRIAL - CD&amp;Rs'!F36:F1025),2,0)</f>
        <v>0</v>
      </c>
      <c r="H29" s="141" cm="1">
        <f t="array" ref="H29">'allocate to industries feed US'!I29*VLOOKUP($A$2&amp;$C29,CHOOSE({1,2},'MC_INDUSTRIAL - CD&amp;Rs'!$B36:$B1025&amp;'MC_INDUSTRIAL - CD&amp;Rs'!$C36:$C1025,'MC_INDUSTRIAL - CD&amp;Rs'!G36:G1025),2,0)/VLOOKUP($B$2&amp;$C29,CHOOSE({1,2},'MC_INDUSTRIAL - CD&amp;Rs'!$B36:$B1025&amp;'MC_INDUSTRIAL - CD&amp;Rs'!$C36:$C1025,'MC_INDUSTRIAL - CD&amp;Rs'!G36:G1025),2,0)</f>
        <v>0</v>
      </c>
      <c r="I29" s="141" cm="1">
        <f t="array" ref="I29">'allocate to industries feed US'!J29*VLOOKUP($A$2&amp;$C29,CHOOSE({1,2},'MC_INDUSTRIAL - CD&amp;Rs'!$B36:$B1025&amp;'MC_INDUSTRIAL - CD&amp;Rs'!$C36:$C1025,'MC_INDUSTRIAL - CD&amp;Rs'!H36:H1025),2,0)/VLOOKUP($B$2&amp;$C29,CHOOSE({1,2},'MC_INDUSTRIAL - CD&amp;Rs'!$B36:$B1025&amp;'MC_INDUSTRIAL - CD&amp;Rs'!$C36:$C1025,'MC_INDUSTRIAL - CD&amp;Rs'!H36:H1025),2,0)</f>
        <v>0</v>
      </c>
      <c r="J29" s="141" cm="1">
        <f t="array" ref="J29">'allocate to industries feed US'!K29*VLOOKUP($A$2&amp;$C29,CHOOSE({1,2},'MC_INDUSTRIAL - CD&amp;Rs'!$B36:$B1025&amp;'MC_INDUSTRIAL - CD&amp;Rs'!$C36:$C1025,'MC_INDUSTRIAL - CD&amp;Rs'!I36:I1025),2,0)/VLOOKUP($B$2&amp;$C29,CHOOSE({1,2},'MC_INDUSTRIAL - CD&amp;Rs'!$B36:$B1025&amp;'MC_INDUSTRIAL - CD&amp;Rs'!$C36:$C1025,'MC_INDUSTRIAL - CD&amp;Rs'!I36:I1025),2,0)</f>
        <v>0</v>
      </c>
      <c r="K29" s="141" cm="1">
        <f t="array" ref="K29">'allocate to industries feed US'!L29*VLOOKUP($A$2&amp;$C29,CHOOSE({1,2},'MC_INDUSTRIAL - CD&amp;Rs'!$B36:$B1025&amp;'MC_INDUSTRIAL - CD&amp;Rs'!$C36:$C1025,'MC_INDUSTRIAL - CD&amp;Rs'!J36:J1025),2,0)/VLOOKUP($B$2&amp;$C29,CHOOSE({1,2},'MC_INDUSTRIAL - CD&amp;Rs'!$B36:$B1025&amp;'MC_INDUSTRIAL - CD&amp;Rs'!$C36:$C1025,'MC_INDUSTRIAL - CD&amp;Rs'!J36:J1025),2,0)</f>
        <v>0</v>
      </c>
      <c r="L29" s="141" cm="1">
        <f t="array" ref="L29">'allocate to industries feed US'!M29*VLOOKUP($A$2&amp;$C29,CHOOSE({1,2},'MC_INDUSTRIAL - CD&amp;Rs'!$B36:$B1025&amp;'MC_INDUSTRIAL - CD&amp;Rs'!$C36:$C1025,'MC_INDUSTRIAL - CD&amp;Rs'!K36:K1025),2,0)/VLOOKUP($B$2&amp;$C29,CHOOSE({1,2},'MC_INDUSTRIAL - CD&amp;Rs'!$B36:$B1025&amp;'MC_INDUSTRIAL - CD&amp;Rs'!$C36:$C1025,'MC_INDUSTRIAL - CD&amp;Rs'!K36:K1025),2,0)</f>
        <v>0</v>
      </c>
      <c r="M29" s="141" cm="1">
        <f t="array" ref="M29">'allocate to industries feed US'!N29*VLOOKUP($A$2&amp;$C29,CHOOSE({1,2},'MC_INDUSTRIAL - CD&amp;Rs'!$B36:$B1025&amp;'MC_INDUSTRIAL - CD&amp;Rs'!$C36:$C1025,'MC_INDUSTRIAL - CD&amp;Rs'!L36:L1025),2,0)/VLOOKUP($B$2&amp;$C29,CHOOSE({1,2},'MC_INDUSTRIAL - CD&amp;Rs'!$B36:$B1025&amp;'MC_INDUSTRIAL - CD&amp;Rs'!$C36:$C1025,'MC_INDUSTRIAL - CD&amp;Rs'!L36:L1025),2,0)</f>
        <v>0</v>
      </c>
      <c r="N29" s="141" cm="1">
        <f t="array" ref="N29">'allocate to industries feed US'!O29*VLOOKUP($A$2&amp;$C29,CHOOSE({1,2},'MC_INDUSTRIAL - CD&amp;Rs'!$B36:$B1025&amp;'MC_INDUSTRIAL - CD&amp;Rs'!$C36:$C1025,'MC_INDUSTRIAL - CD&amp;Rs'!M36:M1025),2,0)/VLOOKUP($B$2&amp;$C29,CHOOSE({1,2},'MC_INDUSTRIAL - CD&amp;Rs'!$B36:$B1025&amp;'MC_INDUSTRIAL - CD&amp;Rs'!$C36:$C1025,'MC_INDUSTRIAL - CD&amp;Rs'!M36:M1025),2,0)</f>
        <v>0</v>
      </c>
    </row>
    <row r="30" spans="1:14">
      <c r="A30" s="123">
        <v>21</v>
      </c>
      <c r="B30" t="s">
        <v>318</v>
      </c>
      <c r="C30" s="138">
        <v>20</v>
      </c>
      <c r="E30" s="141" cm="1">
        <f t="array" ref="E30">'allocate to industries feed US'!F30*VLOOKUP($A$2&amp;$C30,CHOOSE({1,2},'MC_INDUSTRIAL - CD&amp;Rs'!$B37:$B1026&amp;'MC_INDUSTRIAL - CD&amp;Rs'!$C37:$C1026,'MC_INDUSTRIAL - CD&amp;Rs'!D37:D1026),2,0)/VLOOKUP($B$2&amp;$C30,CHOOSE({1,2},'MC_INDUSTRIAL - CD&amp;Rs'!$B37:$B1026&amp;'MC_INDUSTRIAL - CD&amp;Rs'!$C37:$C1026,'MC_INDUSTRIAL - CD&amp;Rs'!D37:D1026),2,0)</f>
        <v>9.0735680284426398E-2</v>
      </c>
      <c r="F30" s="141" cm="1">
        <f t="array" ref="F30">'allocate to industries feed US'!G30*VLOOKUP($A$2&amp;$C30,CHOOSE({1,2},'MC_INDUSTRIAL - CD&amp;Rs'!$B37:$B1026&amp;'MC_INDUSTRIAL - CD&amp;Rs'!$C37:$C1026,'MC_INDUSTRIAL - CD&amp;Rs'!E37:E1026),2,0)/VLOOKUP($B$2&amp;$C30,CHOOSE({1,2},'MC_INDUSTRIAL - CD&amp;Rs'!$B37:$B1026&amp;'MC_INDUSTRIAL - CD&amp;Rs'!$C37:$C1026,'MC_INDUSTRIAL - CD&amp;Rs'!E37:E1026),2,0)</f>
        <v>8.2331747465173757E-2</v>
      </c>
      <c r="G30" s="141" cm="1">
        <f t="array" ref="G30">'allocate to industries feed US'!H30*VLOOKUP($A$2&amp;$C30,CHOOSE({1,2},'MC_INDUSTRIAL - CD&amp;Rs'!$B37:$B1026&amp;'MC_INDUSTRIAL - CD&amp;Rs'!$C37:$C1026,'MC_INDUSTRIAL - CD&amp;Rs'!F37:F1026),2,0)/VLOOKUP($B$2&amp;$C30,CHOOSE({1,2},'MC_INDUSTRIAL - CD&amp;Rs'!$B37:$B1026&amp;'MC_INDUSTRIAL - CD&amp;Rs'!$C37:$C1026,'MC_INDUSTRIAL - CD&amp;Rs'!F37:F1026),2,0)</f>
        <v>7.5410651417224847E-2</v>
      </c>
      <c r="H30" s="141" cm="1">
        <f t="array" ref="H30">'allocate to industries feed US'!I30*VLOOKUP($A$2&amp;$C30,CHOOSE({1,2},'MC_INDUSTRIAL - CD&amp;Rs'!$B37:$B1026&amp;'MC_INDUSTRIAL - CD&amp;Rs'!$C37:$C1026,'MC_INDUSTRIAL - CD&amp;Rs'!G37:G1026),2,0)/VLOOKUP($B$2&amp;$C30,CHOOSE({1,2},'MC_INDUSTRIAL - CD&amp;Rs'!$B37:$B1026&amp;'MC_INDUSTRIAL - CD&amp;Rs'!$C37:$C1026,'MC_INDUSTRIAL - CD&amp;Rs'!G37:G1026),2,0)</f>
        <v>7.3185205803025621E-2</v>
      </c>
      <c r="I30" s="141" cm="1">
        <f t="array" ref="I30">'allocate to industries feed US'!J30*VLOOKUP($A$2&amp;$C30,CHOOSE({1,2},'MC_INDUSTRIAL - CD&amp;Rs'!$B37:$B1026&amp;'MC_INDUSTRIAL - CD&amp;Rs'!$C37:$C1026,'MC_INDUSTRIAL - CD&amp;Rs'!H37:H1026),2,0)/VLOOKUP($B$2&amp;$C30,CHOOSE({1,2},'MC_INDUSTRIAL - CD&amp;Rs'!$B37:$B1026&amp;'MC_INDUSTRIAL - CD&amp;Rs'!$C37:$C1026,'MC_INDUSTRIAL - CD&amp;Rs'!H37:H1026),2,0)</f>
        <v>7.5048069826153793E-2</v>
      </c>
      <c r="J30" s="141" cm="1">
        <f t="array" ref="J30">'allocate to industries feed US'!K30*VLOOKUP($A$2&amp;$C30,CHOOSE({1,2},'MC_INDUSTRIAL - CD&amp;Rs'!$B37:$B1026&amp;'MC_INDUSTRIAL - CD&amp;Rs'!$C37:$C1026,'MC_INDUSTRIAL - CD&amp;Rs'!I37:I1026),2,0)/VLOOKUP($B$2&amp;$C30,CHOOSE({1,2},'MC_INDUSTRIAL - CD&amp;Rs'!$B37:$B1026&amp;'MC_INDUSTRIAL - CD&amp;Rs'!$C37:$C1026,'MC_INDUSTRIAL - CD&amp;Rs'!I37:I1026),2,0)</f>
        <v>7.2554807694061543E-2</v>
      </c>
      <c r="K30" s="141" cm="1">
        <f t="array" ref="K30">'allocate to industries feed US'!L30*VLOOKUP($A$2&amp;$C30,CHOOSE({1,2},'MC_INDUSTRIAL - CD&amp;Rs'!$B37:$B1026&amp;'MC_INDUSTRIAL - CD&amp;Rs'!$C37:$C1026,'MC_INDUSTRIAL - CD&amp;Rs'!J37:J1026),2,0)/VLOOKUP($B$2&amp;$C30,CHOOSE({1,2},'MC_INDUSTRIAL - CD&amp;Rs'!$B37:$B1026&amp;'MC_INDUSTRIAL - CD&amp;Rs'!$C37:$C1026,'MC_INDUSTRIAL - CD&amp;Rs'!J37:J1026),2,0)</f>
        <v>7.149272938974735E-2</v>
      </c>
      <c r="L30" s="141" cm="1">
        <f t="array" ref="L30">'allocate to industries feed US'!M30*VLOOKUP($A$2&amp;$C30,CHOOSE({1,2},'MC_INDUSTRIAL - CD&amp;Rs'!$B37:$B1026&amp;'MC_INDUSTRIAL - CD&amp;Rs'!$C37:$C1026,'MC_INDUSTRIAL - CD&amp;Rs'!K37:K1026),2,0)/VLOOKUP($B$2&amp;$C30,CHOOSE({1,2},'MC_INDUSTRIAL - CD&amp;Rs'!$B37:$B1026&amp;'MC_INDUSTRIAL - CD&amp;Rs'!$C37:$C1026,'MC_INDUSTRIAL - CD&amp;Rs'!K37:K1026),2,0)</f>
        <v>7.1758692893571355E-2</v>
      </c>
      <c r="M30" s="141" cm="1">
        <f t="array" ref="M30">'allocate to industries feed US'!N30*VLOOKUP($A$2&amp;$C30,CHOOSE({1,2},'MC_INDUSTRIAL - CD&amp;Rs'!$B37:$B1026&amp;'MC_INDUSTRIAL - CD&amp;Rs'!$C37:$C1026,'MC_INDUSTRIAL - CD&amp;Rs'!L37:L1026),2,0)/VLOOKUP($B$2&amp;$C30,CHOOSE({1,2},'MC_INDUSTRIAL - CD&amp;Rs'!$B37:$B1026&amp;'MC_INDUSTRIAL - CD&amp;Rs'!$C37:$C1026,'MC_INDUSTRIAL - CD&amp;Rs'!L37:L1026),2,0)</f>
        <v>7.1748557971082483E-2</v>
      </c>
      <c r="N30" s="141" cm="1">
        <f t="array" ref="N30">'allocate to industries feed US'!O30*VLOOKUP($A$2&amp;$C30,CHOOSE({1,2},'MC_INDUSTRIAL - CD&amp;Rs'!$B37:$B1026&amp;'MC_INDUSTRIAL - CD&amp;Rs'!$C37:$C1026,'MC_INDUSTRIAL - CD&amp;Rs'!M37:M1026),2,0)/VLOOKUP($B$2&amp;$C30,CHOOSE({1,2},'MC_INDUSTRIAL - CD&amp;Rs'!$B37:$B1026&amp;'MC_INDUSTRIAL - CD&amp;Rs'!$C37:$C1026,'MC_INDUSTRIAL - CD&amp;Rs'!M37:M1026),2,0)</f>
        <v>7.1303913068162195E-2</v>
      </c>
    </row>
    <row r="31" spans="1:14">
      <c r="A31" s="123">
        <v>22</v>
      </c>
      <c r="B31" t="s">
        <v>319</v>
      </c>
      <c r="C31" s="138">
        <v>32</v>
      </c>
      <c r="E31" s="141" cm="1">
        <f t="array" ref="E31">'allocate to industries feed US'!F31*VLOOKUP($A$2&amp;$C31,CHOOSE({1,2},'MC_INDUSTRIAL - CD&amp;Rs'!$B38:$B1027&amp;'MC_INDUSTRIAL - CD&amp;Rs'!$C38:$C1027,'MC_INDUSTRIAL - CD&amp;Rs'!D38:D1027),2,0)/VLOOKUP($B$2&amp;$C31,CHOOSE({1,2},'MC_INDUSTRIAL - CD&amp;Rs'!$B38:$B1027&amp;'MC_INDUSTRIAL - CD&amp;Rs'!$C38:$C1027,'MC_INDUSTRIAL - CD&amp;Rs'!D38:D1027),2,0)</f>
        <v>0</v>
      </c>
      <c r="F31" s="141" cm="1">
        <f t="array" ref="F31">'allocate to industries feed US'!G31*VLOOKUP($A$2&amp;$C31,CHOOSE({1,2},'MC_INDUSTRIAL - CD&amp;Rs'!$B38:$B1027&amp;'MC_INDUSTRIAL - CD&amp;Rs'!$C38:$C1027,'MC_INDUSTRIAL - CD&amp;Rs'!E38:E1027),2,0)/VLOOKUP($B$2&amp;$C31,CHOOSE({1,2},'MC_INDUSTRIAL - CD&amp;Rs'!$B38:$B1027&amp;'MC_INDUSTRIAL - CD&amp;Rs'!$C38:$C1027,'MC_INDUSTRIAL - CD&amp;Rs'!E38:E1027),2,0)</f>
        <v>0</v>
      </c>
      <c r="G31" s="141" cm="1">
        <f t="array" ref="G31">'allocate to industries feed US'!H31*VLOOKUP($A$2&amp;$C31,CHOOSE({1,2},'MC_INDUSTRIAL - CD&amp;Rs'!$B38:$B1027&amp;'MC_INDUSTRIAL - CD&amp;Rs'!$C38:$C1027,'MC_INDUSTRIAL - CD&amp;Rs'!F38:F1027),2,0)/VLOOKUP($B$2&amp;$C31,CHOOSE({1,2},'MC_INDUSTRIAL - CD&amp;Rs'!$B38:$B1027&amp;'MC_INDUSTRIAL - CD&amp;Rs'!$C38:$C1027,'MC_INDUSTRIAL - CD&amp;Rs'!F38:F1027),2,0)</f>
        <v>0</v>
      </c>
      <c r="H31" s="141" cm="1">
        <f t="array" ref="H31">'allocate to industries feed US'!I31*VLOOKUP($A$2&amp;$C31,CHOOSE({1,2},'MC_INDUSTRIAL - CD&amp;Rs'!$B38:$B1027&amp;'MC_INDUSTRIAL - CD&amp;Rs'!$C38:$C1027,'MC_INDUSTRIAL - CD&amp;Rs'!G38:G1027),2,0)/VLOOKUP($B$2&amp;$C31,CHOOSE({1,2},'MC_INDUSTRIAL - CD&amp;Rs'!$B38:$B1027&amp;'MC_INDUSTRIAL - CD&amp;Rs'!$C38:$C1027,'MC_INDUSTRIAL - CD&amp;Rs'!G38:G1027),2,0)</f>
        <v>0</v>
      </c>
      <c r="I31" s="141" cm="1">
        <f t="array" ref="I31">'allocate to industries feed US'!J31*VLOOKUP($A$2&amp;$C31,CHOOSE({1,2},'MC_INDUSTRIAL - CD&amp;Rs'!$B38:$B1027&amp;'MC_INDUSTRIAL - CD&amp;Rs'!$C38:$C1027,'MC_INDUSTRIAL - CD&amp;Rs'!H38:H1027),2,0)/VLOOKUP($B$2&amp;$C31,CHOOSE({1,2},'MC_INDUSTRIAL - CD&amp;Rs'!$B38:$B1027&amp;'MC_INDUSTRIAL - CD&amp;Rs'!$C38:$C1027,'MC_INDUSTRIAL - CD&amp;Rs'!H38:H1027),2,0)</f>
        <v>0</v>
      </c>
      <c r="J31" s="141" cm="1">
        <f t="array" ref="J31">'allocate to industries feed US'!K31*VLOOKUP($A$2&amp;$C31,CHOOSE({1,2},'MC_INDUSTRIAL - CD&amp;Rs'!$B38:$B1027&amp;'MC_INDUSTRIAL - CD&amp;Rs'!$C38:$C1027,'MC_INDUSTRIAL - CD&amp;Rs'!I38:I1027),2,0)/VLOOKUP($B$2&amp;$C31,CHOOSE({1,2},'MC_INDUSTRIAL - CD&amp;Rs'!$B38:$B1027&amp;'MC_INDUSTRIAL - CD&amp;Rs'!$C38:$C1027,'MC_INDUSTRIAL - CD&amp;Rs'!I38:I1027),2,0)</f>
        <v>0</v>
      </c>
      <c r="K31" s="141" cm="1">
        <f t="array" ref="K31">'allocate to industries feed US'!L31*VLOOKUP($A$2&amp;$C31,CHOOSE({1,2},'MC_INDUSTRIAL - CD&amp;Rs'!$B38:$B1027&amp;'MC_INDUSTRIAL - CD&amp;Rs'!$C38:$C1027,'MC_INDUSTRIAL - CD&amp;Rs'!J38:J1027),2,0)/VLOOKUP($B$2&amp;$C31,CHOOSE({1,2},'MC_INDUSTRIAL - CD&amp;Rs'!$B38:$B1027&amp;'MC_INDUSTRIAL - CD&amp;Rs'!$C38:$C1027,'MC_INDUSTRIAL - CD&amp;Rs'!J38:J1027),2,0)</f>
        <v>0</v>
      </c>
      <c r="L31" s="141" cm="1">
        <f t="array" ref="L31">'allocate to industries feed US'!M31*VLOOKUP($A$2&amp;$C31,CHOOSE({1,2},'MC_INDUSTRIAL - CD&amp;Rs'!$B38:$B1027&amp;'MC_INDUSTRIAL - CD&amp;Rs'!$C38:$C1027,'MC_INDUSTRIAL - CD&amp;Rs'!K38:K1027),2,0)/VLOOKUP($B$2&amp;$C31,CHOOSE({1,2},'MC_INDUSTRIAL - CD&amp;Rs'!$B38:$B1027&amp;'MC_INDUSTRIAL - CD&amp;Rs'!$C38:$C1027,'MC_INDUSTRIAL - CD&amp;Rs'!K38:K1027),2,0)</f>
        <v>0</v>
      </c>
      <c r="M31" s="141" cm="1">
        <f t="array" ref="M31">'allocate to industries feed US'!N31*VLOOKUP($A$2&amp;$C31,CHOOSE({1,2},'MC_INDUSTRIAL - CD&amp;Rs'!$B38:$B1027&amp;'MC_INDUSTRIAL - CD&amp;Rs'!$C38:$C1027,'MC_INDUSTRIAL - CD&amp;Rs'!L38:L1027),2,0)/VLOOKUP($B$2&amp;$C31,CHOOSE({1,2},'MC_INDUSTRIAL - CD&amp;Rs'!$B38:$B1027&amp;'MC_INDUSTRIAL - CD&amp;Rs'!$C38:$C1027,'MC_INDUSTRIAL - CD&amp;Rs'!L38:L1027),2,0)</f>
        <v>0</v>
      </c>
      <c r="N31" s="141" cm="1">
        <f t="array" ref="N31">'allocate to industries feed US'!O31*VLOOKUP($A$2&amp;$C31,CHOOSE({1,2},'MC_INDUSTRIAL - CD&amp;Rs'!$B38:$B1027&amp;'MC_INDUSTRIAL - CD&amp;Rs'!$C38:$C1027,'MC_INDUSTRIAL - CD&amp;Rs'!M38:M1027),2,0)/VLOOKUP($B$2&amp;$C31,CHOOSE({1,2},'MC_INDUSTRIAL - CD&amp;Rs'!$B38:$B1027&amp;'MC_INDUSTRIAL - CD&amp;Rs'!$C38:$C1027,'MC_INDUSTRIAL - CD&amp;Rs'!M38:M1027),2,0)</f>
        <v>0</v>
      </c>
    </row>
    <row r="32" spans="1:14">
      <c r="A32" s="123">
        <v>23</v>
      </c>
      <c r="B32" t="s">
        <v>320</v>
      </c>
      <c r="C32" s="138">
        <v>35</v>
      </c>
      <c r="E32" s="141" cm="1">
        <f t="array" ref="E32">'allocate to industries feed US'!F32*VLOOKUP($A$2&amp;$C32,CHOOSE({1,2},'MC_INDUSTRIAL - CD&amp;Rs'!$B39:$B1028&amp;'MC_INDUSTRIAL - CD&amp;Rs'!$C39:$C1028,'MC_INDUSTRIAL - CD&amp;Rs'!D39:D1028),2,0)/VLOOKUP($B$2&amp;$C32,CHOOSE({1,2},'MC_INDUSTRIAL - CD&amp;Rs'!$B39:$B1028&amp;'MC_INDUSTRIAL - CD&amp;Rs'!$C39:$C1028,'MC_INDUSTRIAL - CD&amp;Rs'!D39:D1028),2,0)</f>
        <v>6.4233328153177727E-2</v>
      </c>
      <c r="F32" s="141" cm="1">
        <f t="array" ref="F32">'allocate to industries feed US'!G32*VLOOKUP($A$2&amp;$C32,CHOOSE({1,2},'MC_INDUSTRIAL - CD&amp;Rs'!$B39:$B1028&amp;'MC_INDUSTRIAL - CD&amp;Rs'!$C39:$C1028,'MC_INDUSTRIAL - CD&amp;Rs'!E39:E1028),2,0)/VLOOKUP($B$2&amp;$C32,CHOOSE({1,2},'MC_INDUSTRIAL - CD&amp;Rs'!$B39:$B1028&amp;'MC_INDUSTRIAL - CD&amp;Rs'!$C39:$C1028,'MC_INDUSTRIAL - CD&amp;Rs'!E39:E1028),2,0)</f>
        <v>6.3507442053269789E-2</v>
      </c>
      <c r="G32" s="141" cm="1">
        <f t="array" ref="G32">'allocate to industries feed US'!H32*VLOOKUP($A$2&amp;$C32,CHOOSE({1,2},'MC_INDUSTRIAL - CD&amp;Rs'!$B39:$B1028&amp;'MC_INDUSTRIAL - CD&amp;Rs'!$C39:$C1028,'MC_INDUSTRIAL - CD&amp;Rs'!F39:F1028),2,0)/VLOOKUP($B$2&amp;$C32,CHOOSE({1,2},'MC_INDUSTRIAL - CD&amp;Rs'!$B39:$B1028&amp;'MC_INDUSTRIAL - CD&amp;Rs'!$C39:$C1028,'MC_INDUSTRIAL - CD&amp;Rs'!F39:F1028),2,0)</f>
        <v>5.6686988506136467E-2</v>
      </c>
      <c r="H32" s="141" cm="1">
        <f t="array" ref="H32">'allocate to industries feed US'!I32*VLOOKUP($A$2&amp;$C32,CHOOSE({1,2},'MC_INDUSTRIAL - CD&amp;Rs'!$B39:$B1028&amp;'MC_INDUSTRIAL - CD&amp;Rs'!$C39:$C1028,'MC_INDUSTRIAL - CD&amp;Rs'!G39:G1028),2,0)/VLOOKUP($B$2&amp;$C32,CHOOSE({1,2},'MC_INDUSTRIAL - CD&amp;Rs'!$B39:$B1028&amp;'MC_INDUSTRIAL - CD&amp;Rs'!$C39:$C1028,'MC_INDUSTRIAL - CD&amp;Rs'!G39:G1028),2,0)</f>
        <v>5.9057003103010014E-2</v>
      </c>
      <c r="I32" s="141" cm="1">
        <f t="array" ref="I32">'allocate to industries feed US'!J32*VLOOKUP($A$2&amp;$C32,CHOOSE({1,2},'MC_INDUSTRIAL - CD&amp;Rs'!$B39:$B1028&amp;'MC_INDUSTRIAL - CD&amp;Rs'!$C39:$C1028,'MC_INDUSTRIAL - CD&amp;Rs'!H39:H1028),2,0)/VLOOKUP($B$2&amp;$C32,CHOOSE({1,2},'MC_INDUSTRIAL - CD&amp;Rs'!$B39:$B1028&amp;'MC_INDUSTRIAL - CD&amp;Rs'!$C39:$C1028,'MC_INDUSTRIAL - CD&amp;Rs'!H39:H1028),2,0)</f>
        <v>6.2632437088399467E-2</v>
      </c>
      <c r="J32" s="141" cm="1">
        <f t="array" ref="J32">'allocate to industries feed US'!K32*VLOOKUP($A$2&amp;$C32,CHOOSE({1,2},'MC_INDUSTRIAL - CD&amp;Rs'!$B39:$B1028&amp;'MC_INDUSTRIAL - CD&amp;Rs'!$C39:$C1028,'MC_INDUSTRIAL - CD&amp;Rs'!I39:I1028),2,0)/VLOOKUP($B$2&amp;$C32,CHOOSE({1,2},'MC_INDUSTRIAL - CD&amp;Rs'!$B39:$B1028&amp;'MC_INDUSTRIAL - CD&amp;Rs'!$C39:$C1028,'MC_INDUSTRIAL - CD&amp;Rs'!I39:I1028),2,0)</f>
        <v>6.1412940396380698E-2</v>
      </c>
      <c r="K32" s="141" cm="1">
        <f t="array" ref="K32">'allocate to industries feed US'!L32*VLOOKUP($A$2&amp;$C32,CHOOSE({1,2},'MC_INDUSTRIAL - CD&amp;Rs'!$B39:$B1028&amp;'MC_INDUSTRIAL - CD&amp;Rs'!$C39:$C1028,'MC_INDUSTRIAL - CD&amp;Rs'!J39:J1028),2,0)/VLOOKUP($B$2&amp;$C32,CHOOSE({1,2},'MC_INDUSTRIAL - CD&amp;Rs'!$B39:$B1028&amp;'MC_INDUSTRIAL - CD&amp;Rs'!$C39:$C1028,'MC_INDUSTRIAL - CD&amp;Rs'!J39:J1028),2,0)</f>
        <v>6.2036665493725059E-2</v>
      </c>
      <c r="L32" s="141" cm="1">
        <f t="array" ref="L32">'allocate to industries feed US'!M32*VLOOKUP($A$2&amp;$C32,CHOOSE({1,2},'MC_INDUSTRIAL - CD&amp;Rs'!$B39:$B1028&amp;'MC_INDUSTRIAL - CD&amp;Rs'!$C39:$C1028,'MC_INDUSTRIAL - CD&amp;Rs'!K39:K1028),2,0)/VLOOKUP($B$2&amp;$C32,CHOOSE({1,2},'MC_INDUSTRIAL - CD&amp;Rs'!$B39:$B1028&amp;'MC_INDUSTRIAL - CD&amp;Rs'!$C39:$C1028,'MC_INDUSTRIAL - CD&amp;Rs'!K39:K1028),2,0)</f>
        <v>6.3285422866596178E-2</v>
      </c>
      <c r="M32" s="141" cm="1">
        <f t="array" ref="M32">'allocate to industries feed US'!N32*VLOOKUP($A$2&amp;$C32,CHOOSE({1,2},'MC_INDUSTRIAL - CD&amp;Rs'!$B39:$B1028&amp;'MC_INDUSTRIAL - CD&amp;Rs'!$C39:$C1028,'MC_INDUSTRIAL - CD&amp;Rs'!L39:L1028),2,0)/VLOOKUP($B$2&amp;$C32,CHOOSE({1,2},'MC_INDUSTRIAL - CD&amp;Rs'!$B39:$B1028&amp;'MC_INDUSTRIAL - CD&amp;Rs'!$C39:$C1028,'MC_INDUSTRIAL - CD&amp;Rs'!L39:L1028),2,0)</f>
        <v>6.3975914603411219E-2</v>
      </c>
      <c r="N32" s="141" cm="1">
        <f t="array" ref="N32">'allocate to industries feed US'!O32*VLOOKUP($A$2&amp;$C32,CHOOSE({1,2},'MC_INDUSTRIAL - CD&amp;Rs'!$B39:$B1028&amp;'MC_INDUSTRIAL - CD&amp;Rs'!$C39:$C1028,'MC_INDUSTRIAL - CD&amp;Rs'!M39:M1028),2,0)/VLOOKUP($B$2&amp;$C32,CHOOSE({1,2},'MC_INDUSTRIAL - CD&amp;Rs'!$B39:$B1028&amp;'MC_INDUSTRIAL - CD&amp;Rs'!$C39:$C1028,'MC_INDUSTRIAL - CD&amp;Rs'!M39:M1028),2,0)</f>
        <v>6.492371933782487E-2</v>
      </c>
    </row>
    <row r="33" spans="1:14">
      <c r="A33" s="123">
        <v>24</v>
      </c>
      <c r="B33" t="s">
        <v>321</v>
      </c>
      <c r="C33" s="138">
        <v>41</v>
      </c>
      <c r="E33" s="141" cm="1">
        <f t="array" ref="E33">'allocate to industries feed US'!F33*VLOOKUP($A$2&amp;$C33,CHOOSE({1,2},'MC_INDUSTRIAL - CD&amp;Rs'!$B40:$B1029&amp;'MC_INDUSTRIAL - CD&amp;Rs'!$C40:$C1029,'MC_INDUSTRIAL - CD&amp;Rs'!D40:D1029),2,0)/VLOOKUP($B$2&amp;$C33,CHOOSE({1,2},'MC_INDUSTRIAL - CD&amp;Rs'!$B40:$B1029&amp;'MC_INDUSTRIAL - CD&amp;Rs'!$C40:$C1029,'MC_INDUSTRIAL - CD&amp;Rs'!D40:D1029),2,0)</f>
        <v>0</v>
      </c>
      <c r="F33" s="141" cm="1">
        <f t="array" ref="F33">'allocate to industries feed US'!G33*VLOOKUP($A$2&amp;$C33,CHOOSE({1,2},'MC_INDUSTRIAL - CD&amp;Rs'!$B40:$B1029&amp;'MC_INDUSTRIAL - CD&amp;Rs'!$C40:$C1029,'MC_INDUSTRIAL - CD&amp;Rs'!E40:E1029),2,0)/VLOOKUP($B$2&amp;$C33,CHOOSE({1,2},'MC_INDUSTRIAL - CD&amp;Rs'!$B40:$B1029&amp;'MC_INDUSTRIAL - CD&amp;Rs'!$C40:$C1029,'MC_INDUSTRIAL - CD&amp;Rs'!E40:E1029),2,0)</f>
        <v>0</v>
      </c>
      <c r="G33" s="141" cm="1">
        <f t="array" ref="G33">'allocate to industries feed US'!H33*VLOOKUP($A$2&amp;$C33,CHOOSE({1,2},'MC_INDUSTRIAL - CD&amp;Rs'!$B40:$B1029&amp;'MC_INDUSTRIAL - CD&amp;Rs'!$C40:$C1029,'MC_INDUSTRIAL - CD&amp;Rs'!F40:F1029),2,0)/VLOOKUP($B$2&amp;$C33,CHOOSE({1,2},'MC_INDUSTRIAL - CD&amp;Rs'!$B40:$B1029&amp;'MC_INDUSTRIAL - CD&amp;Rs'!$C40:$C1029,'MC_INDUSTRIAL - CD&amp;Rs'!F40:F1029),2,0)</f>
        <v>0</v>
      </c>
      <c r="H33" s="141" cm="1">
        <f t="array" ref="H33">'allocate to industries feed US'!I33*VLOOKUP($A$2&amp;$C33,CHOOSE({1,2},'MC_INDUSTRIAL - CD&amp;Rs'!$B40:$B1029&amp;'MC_INDUSTRIAL - CD&amp;Rs'!$C40:$C1029,'MC_INDUSTRIAL - CD&amp;Rs'!G40:G1029),2,0)/VLOOKUP($B$2&amp;$C33,CHOOSE({1,2},'MC_INDUSTRIAL - CD&amp;Rs'!$B40:$B1029&amp;'MC_INDUSTRIAL - CD&amp;Rs'!$C40:$C1029,'MC_INDUSTRIAL - CD&amp;Rs'!G40:G1029),2,0)</f>
        <v>0</v>
      </c>
      <c r="I33" s="141" cm="1">
        <f t="array" ref="I33">'allocate to industries feed US'!J33*VLOOKUP($A$2&amp;$C33,CHOOSE({1,2},'MC_INDUSTRIAL - CD&amp;Rs'!$B40:$B1029&amp;'MC_INDUSTRIAL - CD&amp;Rs'!$C40:$C1029,'MC_INDUSTRIAL - CD&amp;Rs'!H40:H1029),2,0)/VLOOKUP($B$2&amp;$C33,CHOOSE({1,2},'MC_INDUSTRIAL - CD&amp;Rs'!$B40:$B1029&amp;'MC_INDUSTRIAL - CD&amp;Rs'!$C40:$C1029,'MC_INDUSTRIAL - CD&amp;Rs'!H40:H1029),2,0)</f>
        <v>0</v>
      </c>
      <c r="J33" s="141" cm="1">
        <f t="array" ref="J33">'allocate to industries feed US'!K33*VLOOKUP($A$2&amp;$C33,CHOOSE({1,2},'MC_INDUSTRIAL - CD&amp;Rs'!$B40:$B1029&amp;'MC_INDUSTRIAL - CD&amp;Rs'!$C40:$C1029,'MC_INDUSTRIAL - CD&amp;Rs'!I40:I1029),2,0)/VLOOKUP($B$2&amp;$C33,CHOOSE({1,2},'MC_INDUSTRIAL - CD&amp;Rs'!$B40:$B1029&amp;'MC_INDUSTRIAL - CD&amp;Rs'!$C40:$C1029,'MC_INDUSTRIAL - CD&amp;Rs'!I40:I1029),2,0)</f>
        <v>0</v>
      </c>
      <c r="K33" s="141" cm="1">
        <f t="array" ref="K33">'allocate to industries feed US'!L33*VLOOKUP($A$2&amp;$C33,CHOOSE({1,2},'MC_INDUSTRIAL - CD&amp;Rs'!$B40:$B1029&amp;'MC_INDUSTRIAL - CD&amp;Rs'!$C40:$C1029,'MC_INDUSTRIAL - CD&amp;Rs'!J40:J1029),2,0)/VLOOKUP($B$2&amp;$C33,CHOOSE({1,2},'MC_INDUSTRIAL - CD&amp;Rs'!$B40:$B1029&amp;'MC_INDUSTRIAL - CD&amp;Rs'!$C40:$C1029,'MC_INDUSTRIAL - CD&amp;Rs'!J40:J1029),2,0)</f>
        <v>0</v>
      </c>
      <c r="L33" s="141" cm="1">
        <f t="array" ref="L33">'allocate to industries feed US'!M33*VLOOKUP($A$2&amp;$C33,CHOOSE({1,2},'MC_INDUSTRIAL - CD&amp;Rs'!$B40:$B1029&amp;'MC_INDUSTRIAL - CD&amp;Rs'!$C40:$C1029,'MC_INDUSTRIAL - CD&amp;Rs'!K40:K1029),2,0)/VLOOKUP($B$2&amp;$C33,CHOOSE({1,2},'MC_INDUSTRIAL - CD&amp;Rs'!$B40:$B1029&amp;'MC_INDUSTRIAL - CD&amp;Rs'!$C40:$C1029,'MC_INDUSTRIAL - CD&amp;Rs'!K40:K1029),2,0)</f>
        <v>0</v>
      </c>
      <c r="M33" s="141" cm="1">
        <f t="array" ref="M33">'allocate to industries feed US'!N33*VLOOKUP($A$2&amp;$C33,CHOOSE({1,2},'MC_INDUSTRIAL - CD&amp;Rs'!$B40:$B1029&amp;'MC_INDUSTRIAL - CD&amp;Rs'!$C40:$C1029,'MC_INDUSTRIAL - CD&amp;Rs'!L40:L1029),2,0)/VLOOKUP($B$2&amp;$C33,CHOOSE({1,2},'MC_INDUSTRIAL - CD&amp;Rs'!$B40:$B1029&amp;'MC_INDUSTRIAL - CD&amp;Rs'!$C40:$C1029,'MC_INDUSTRIAL - CD&amp;Rs'!L40:L1029),2,0)</f>
        <v>0</v>
      </c>
      <c r="N33" s="141" cm="1">
        <f t="array" ref="N33">'allocate to industries feed US'!O33*VLOOKUP($A$2&amp;$C33,CHOOSE({1,2},'MC_INDUSTRIAL - CD&amp;Rs'!$B40:$B1029&amp;'MC_INDUSTRIAL - CD&amp;Rs'!$C40:$C1029,'MC_INDUSTRIAL - CD&amp;Rs'!M40:M1029),2,0)/VLOOKUP($B$2&amp;$C33,CHOOSE({1,2},'MC_INDUSTRIAL - CD&amp;Rs'!$B40:$B1029&amp;'MC_INDUSTRIAL - CD&amp;Rs'!$C40:$C1029,'MC_INDUSTRIAL - CD&amp;Rs'!M40:M1029),2,0)</f>
        <v>0</v>
      </c>
    </row>
    <row r="34" spans="1:14">
      <c r="B34" s="132" t="s">
        <v>376</v>
      </c>
      <c r="C34" s="132"/>
      <c r="D34" s="132"/>
      <c r="E34" s="129"/>
    </row>
    <row r="35" spans="1:14">
      <c r="B35" s="134" t="s">
        <v>377</v>
      </c>
      <c r="C35" s="134"/>
      <c r="D35" s="134"/>
      <c r="E35" s="135">
        <f>SUM(E4:E33)-SUM(E13:E18)</f>
        <v>132.66286481261426</v>
      </c>
      <c r="F35" s="135">
        <f t="shared" ref="F35:N35" si="1">SUM(F4:F33)-SUM(F13:F18)</f>
        <v>135.20660456951106</v>
      </c>
      <c r="G35" s="135">
        <f t="shared" si="1"/>
        <v>134.99694754403163</v>
      </c>
      <c r="H35" s="135">
        <f t="shared" si="1"/>
        <v>125.09137137529369</v>
      </c>
      <c r="I35" s="135">
        <f t="shared" si="1"/>
        <v>129.41852862842183</v>
      </c>
      <c r="J35" s="135">
        <f t="shared" si="1"/>
        <v>141.45849982312109</v>
      </c>
      <c r="K35" s="135">
        <f t="shared" si="1"/>
        <v>149.42922140358314</v>
      </c>
      <c r="L35" s="135">
        <f t="shared" si="1"/>
        <v>155.38244653100435</v>
      </c>
      <c r="M35" s="135">
        <f t="shared" si="1"/>
        <v>161.39357007835773</v>
      </c>
      <c r="N35" s="135">
        <f t="shared" si="1"/>
        <v>164.36919346835685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78BD0-5325-4C30-A475-AC91916A18D1}">
  <dimension ref="A1:AH58"/>
  <sheetViews>
    <sheetView workbookViewId="0">
      <selection activeCell="E17" sqref="E17"/>
    </sheetView>
  </sheetViews>
  <sheetFormatPr defaultRowHeight="14.5"/>
  <cols>
    <col min="1" max="1" width="76.453125" bestFit="1" customWidth="1"/>
  </cols>
  <sheetData>
    <row r="1" spans="1:34">
      <c r="A1" t="s">
        <v>490</v>
      </c>
      <c r="B1" s="137" t="s">
        <v>485</v>
      </c>
    </row>
    <row r="2" spans="1:34">
      <c r="A2" t="s">
        <v>385</v>
      </c>
      <c r="B2" s="137" t="s">
        <v>486</v>
      </c>
    </row>
    <row r="3" spans="1:34">
      <c r="A3" t="s">
        <v>386</v>
      </c>
      <c r="B3">
        <v>2018</v>
      </c>
      <c r="C3">
        <v>2019</v>
      </c>
      <c r="D3">
        <v>2020</v>
      </c>
      <c r="E3">
        <v>2021</v>
      </c>
      <c r="F3">
        <v>2022</v>
      </c>
      <c r="G3">
        <v>2023</v>
      </c>
      <c r="H3">
        <v>2024</v>
      </c>
      <c r="I3">
        <v>2025</v>
      </c>
      <c r="J3">
        <v>2026</v>
      </c>
      <c r="K3">
        <v>2027</v>
      </c>
      <c r="L3">
        <v>2028</v>
      </c>
      <c r="M3">
        <v>2029</v>
      </c>
      <c r="N3">
        <v>2030</v>
      </c>
      <c r="O3">
        <v>2031</v>
      </c>
      <c r="P3">
        <v>2032</v>
      </c>
      <c r="Q3">
        <v>2033</v>
      </c>
      <c r="R3">
        <v>2034</v>
      </c>
      <c r="S3">
        <v>2035</v>
      </c>
      <c r="T3">
        <v>2036</v>
      </c>
      <c r="U3">
        <v>2037</v>
      </c>
      <c r="V3">
        <v>2038</v>
      </c>
      <c r="W3">
        <v>2039</v>
      </c>
      <c r="X3">
        <v>2040</v>
      </c>
      <c r="Y3">
        <v>2041</v>
      </c>
      <c r="Z3">
        <v>2042</v>
      </c>
      <c r="AA3">
        <v>2043</v>
      </c>
      <c r="AB3">
        <v>2044</v>
      </c>
      <c r="AC3">
        <v>2045</v>
      </c>
      <c r="AD3">
        <v>2046</v>
      </c>
      <c r="AE3">
        <v>2047</v>
      </c>
      <c r="AF3">
        <v>2048</v>
      </c>
      <c r="AG3">
        <v>2049</v>
      </c>
      <c r="AH3">
        <v>2050</v>
      </c>
    </row>
    <row r="4" spans="1:34">
      <c r="A4" t="s">
        <v>387</v>
      </c>
      <c r="B4">
        <v>792.92998999999998</v>
      </c>
      <c r="C4">
        <v>803.59496999999999</v>
      </c>
      <c r="D4">
        <v>824.35248000000001</v>
      </c>
      <c r="E4">
        <v>779.71252000000004</v>
      </c>
      <c r="F4">
        <v>774.72748000000001</v>
      </c>
      <c r="G4">
        <v>772.47302000000002</v>
      </c>
      <c r="H4">
        <v>771.05505000000005</v>
      </c>
      <c r="I4">
        <v>786.42675999999994</v>
      </c>
      <c r="J4">
        <v>805.86499000000003</v>
      </c>
      <c r="K4">
        <v>822.50354000000004</v>
      </c>
      <c r="L4">
        <v>839.54749000000004</v>
      </c>
      <c r="M4">
        <v>853.65099999999995</v>
      </c>
      <c r="N4">
        <v>866.24126999999999</v>
      </c>
      <c r="O4">
        <v>879.00176999999996</v>
      </c>
      <c r="P4">
        <v>889.67645000000005</v>
      </c>
      <c r="Q4">
        <v>899.38176999999996</v>
      </c>
      <c r="R4">
        <v>909.24329</v>
      </c>
      <c r="S4">
        <v>919.70392000000004</v>
      </c>
      <c r="T4">
        <v>931.16705000000002</v>
      </c>
      <c r="U4">
        <v>942.65668000000005</v>
      </c>
      <c r="V4">
        <v>954.36237000000006</v>
      </c>
      <c r="W4">
        <v>966.26727000000005</v>
      </c>
      <c r="X4">
        <v>977.85712000000001</v>
      </c>
      <c r="Y4">
        <v>989.35730000000001</v>
      </c>
      <c r="Z4">
        <v>1001.05988</v>
      </c>
      <c r="AA4">
        <v>1012.9432399999999</v>
      </c>
      <c r="AB4">
        <v>1024.81494</v>
      </c>
      <c r="AC4">
        <v>1036.2106900000001</v>
      </c>
      <c r="AD4">
        <v>1047.1269500000001</v>
      </c>
      <c r="AE4">
        <v>1058.1144999999999</v>
      </c>
      <c r="AF4">
        <v>1069.1855499999999</v>
      </c>
      <c r="AG4">
        <v>1080.0622599999999</v>
      </c>
      <c r="AH4">
        <v>1091.0708</v>
      </c>
    </row>
    <row r="5" spans="1:34">
      <c r="A5" t="s">
        <v>388</v>
      </c>
      <c r="B5">
        <v>99.33</v>
      </c>
      <c r="C5">
        <v>101.36499999999999</v>
      </c>
      <c r="D5">
        <v>107.61</v>
      </c>
      <c r="E5">
        <v>96.37</v>
      </c>
      <c r="F5">
        <v>97.287499999999994</v>
      </c>
      <c r="G5">
        <v>104.1416</v>
      </c>
      <c r="H5">
        <v>105.3523</v>
      </c>
      <c r="I5">
        <v>107.80200000000001</v>
      </c>
      <c r="J5">
        <v>110.3437</v>
      </c>
      <c r="K5">
        <v>112.49853</v>
      </c>
      <c r="L5">
        <v>114.66173000000001</v>
      </c>
      <c r="M5">
        <v>116.64855</v>
      </c>
      <c r="N5">
        <v>118.49120000000001</v>
      </c>
      <c r="O5">
        <v>120.28</v>
      </c>
      <c r="P5">
        <v>121.97308</v>
      </c>
      <c r="Q5">
        <v>123.7838</v>
      </c>
      <c r="R5">
        <v>125.62394999999999</v>
      </c>
      <c r="S5">
        <v>127.36562000000001</v>
      </c>
      <c r="T5">
        <v>129.20743999999999</v>
      </c>
      <c r="U5">
        <v>131.03246999999999</v>
      </c>
      <c r="V5">
        <v>132.85988</v>
      </c>
      <c r="W5">
        <v>134.69092000000001</v>
      </c>
      <c r="X5">
        <v>136.42438000000001</v>
      </c>
      <c r="Y5">
        <v>138.13278</v>
      </c>
      <c r="Z5">
        <v>139.79785000000001</v>
      </c>
      <c r="AA5">
        <v>141.45151999999999</v>
      </c>
      <c r="AB5">
        <v>143.06336999999999</v>
      </c>
      <c r="AC5">
        <v>144.61192</v>
      </c>
      <c r="AD5">
        <v>146.11839000000001</v>
      </c>
      <c r="AE5">
        <v>147.56370999999999</v>
      </c>
      <c r="AF5">
        <v>149.02153000000001</v>
      </c>
      <c r="AG5">
        <v>150.49812</v>
      </c>
      <c r="AH5">
        <v>151.97008</v>
      </c>
    </row>
    <row r="6" spans="1:34">
      <c r="A6" t="s">
        <v>389</v>
      </c>
      <c r="B6">
        <v>126.1825</v>
      </c>
      <c r="C6">
        <v>127.9525</v>
      </c>
      <c r="D6">
        <v>133.64250000000001</v>
      </c>
      <c r="E6">
        <v>134.32001</v>
      </c>
      <c r="F6">
        <v>133.63999999999999</v>
      </c>
      <c r="G6">
        <v>128.41255000000001</v>
      </c>
      <c r="H6">
        <v>123.2811</v>
      </c>
      <c r="I6">
        <v>123.4199</v>
      </c>
      <c r="J6">
        <v>124.6288</v>
      </c>
      <c r="K6">
        <v>125.72598000000001</v>
      </c>
      <c r="L6">
        <v>127.04237000000001</v>
      </c>
      <c r="M6">
        <v>128.28458000000001</v>
      </c>
      <c r="N6">
        <v>129.61855</v>
      </c>
      <c r="O6">
        <v>131.08148</v>
      </c>
      <c r="P6">
        <v>132.57272</v>
      </c>
      <c r="Q6">
        <v>134.10177999999999</v>
      </c>
      <c r="R6">
        <v>135.76140000000001</v>
      </c>
      <c r="S6">
        <v>137.48312000000001</v>
      </c>
      <c r="T6">
        <v>139.26515000000001</v>
      </c>
      <c r="U6">
        <v>141.00073</v>
      </c>
      <c r="V6">
        <v>142.74597</v>
      </c>
      <c r="W6">
        <v>144.50232</v>
      </c>
      <c r="X6">
        <v>146.16977</v>
      </c>
      <c r="Y6">
        <v>147.81630000000001</v>
      </c>
      <c r="Z6">
        <v>149.41756000000001</v>
      </c>
      <c r="AA6">
        <v>151.03292999999999</v>
      </c>
      <c r="AB6">
        <v>152.61079000000001</v>
      </c>
      <c r="AC6">
        <v>154.11902000000001</v>
      </c>
      <c r="AD6">
        <v>155.59360000000001</v>
      </c>
      <c r="AE6">
        <v>157.01245</v>
      </c>
      <c r="AF6">
        <v>158.44118</v>
      </c>
      <c r="AG6">
        <v>159.90146999999999</v>
      </c>
      <c r="AH6">
        <v>161.36043000000001</v>
      </c>
    </row>
    <row r="7" spans="1:34">
      <c r="A7" t="s">
        <v>390</v>
      </c>
      <c r="B7">
        <v>233.405</v>
      </c>
      <c r="C7">
        <v>235.66749999999999</v>
      </c>
      <c r="D7">
        <v>238.70249999999999</v>
      </c>
      <c r="E7">
        <v>211.1525</v>
      </c>
      <c r="F7">
        <v>205.82749999999999</v>
      </c>
      <c r="G7">
        <v>211.81473</v>
      </c>
      <c r="H7">
        <v>224.55882</v>
      </c>
      <c r="I7">
        <v>235.60194000000001</v>
      </c>
      <c r="J7">
        <v>243.29352</v>
      </c>
      <c r="K7">
        <v>248.73724000000001</v>
      </c>
      <c r="L7">
        <v>253.60182</v>
      </c>
      <c r="M7">
        <v>257.77724999999998</v>
      </c>
      <c r="N7">
        <v>261.43979000000002</v>
      </c>
      <c r="O7">
        <v>264.76227</v>
      </c>
      <c r="P7">
        <v>267.65697999999998</v>
      </c>
      <c r="Q7">
        <v>270.64281999999997</v>
      </c>
      <c r="R7">
        <v>273.63287000000003</v>
      </c>
      <c r="S7">
        <v>276.45263999999997</v>
      </c>
      <c r="T7">
        <v>279.56536999999997</v>
      </c>
      <c r="U7">
        <v>282.67691000000002</v>
      </c>
      <c r="V7">
        <v>285.82265999999998</v>
      </c>
      <c r="W7">
        <v>289.02634</v>
      </c>
      <c r="X7">
        <v>292.08649000000003</v>
      </c>
      <c r="Y7">
        <v>295.16289999999998</v>
      </c>
      <c r="Z7">
        <v>298.2124</v>
      </c>
      <c r="AA7">
        <v>301.28717</v>
      </c>
      <c r="AB7">
        <v>304.31653</v>
      </c>
      <c r="AC7">
        <v>307.27219000000002</v>
      </c>
      <c r="AD7">
        <v>310.21785999999997</v>
      </c>
      <c r="AE7">
        <v>313.05507999999998</v>
      </c>
      <c r="AF7">
        <v>315.91021999999998</v>
      </c>
      <c r="AG7">
        <v>318.85025000000002</v>
      </c>
      <c r="AH7">
        <v>321.86554000000001</v>
      </c>
    </row>
    <row r="8" spans="1:34">
      <c r="A8" t="s">
        <v>391</v>
      </c>
      <c r="B8">
        <v>334.01251000000002</v>
      </c>
      <c r="C8">
        <v>338.60998999999998</v>
      </c>
      <c r="D8">
        <v>344.39749</v>
      </c>
      <c r="E8">
        <v>337.87</v>
      </c>
      <c r="F8">
        <v>337.97250000000003</v>
      </c>
      <c r="G8">
        <v>328.10415999999998</v>
      </c>
      <c r="H8">
        <v>317.86284999999998</v>
      </c>
      <c r="I8">
        <v>319.60293999999999</v>
      </c>
      <c r="J8">
        <v>327.59903000000003</v>
      </c>
      <c r="K8">
        <v>335.54172</v>
      </c>
      <c r="L8">
        <v>344.24158</v>
      </c>
      <c r="M8">
        <v>350.94063999999997</v>
      </c>
      <c r="N8">
        <v>356.69168000000002</v>
      </c>
      <c r="O8">
        <v>362.87801999999999</v>
      </c>
      <c r="P8">
        <v>367.47363000000001</v>
      </c>
      <c r="Q8">
        <v>370.85336000000001</v>
      </c>
      <c r="R8">
        <v>374.22507000000002</v>
      </c>
      <c r="S8">
        <v>378.40253000000001</v>
      </c>
      <c r="T8">
        <v>383.12914999999998</v>
      </c>
      <c r="U8">
        <v>387.94659000000001</v>
      </c>
      <c r="V8">
        <v>392.93389999999999</v>
      </c>
      <c r="W8">
        <v>398.04764</v>
      </c>
      <c r="X8">
        <v>403.17644999999999</v>
      </c>
      <c r="Y8">
        <v>408.24533000000002</v>
      </c>
      <c r="Z8">
        <v>413.63207999999997</v>
      </c>
      <c r="AA8">
        <v>419.17153999999999</v>
      </c>
      <c r="AB8">
        <v>424.82445999999999</v>
      </c>
      <c r="AC8">
        <v>430.20776000000001</v>
      </c>
      <c r="AD8">
        <v>435.19724000000002</v>
      </c>
      <c r="AE8">
        <v>440.48306000000002</v>
      </c>
      <c r="AF8">
        <v>445.81252999999998</v>
      </c>
      <c r="AG8">
        <v>450.81243999999998</v>
      </c>
      <c r="AH8">
        <v>455.87509</v>
      </c>
    </row>
    <row r="9" spans="1:34">
      <c r="A9" t="s">
        <v>392</v>
      </c>
      <c r="B9">
        <v>159.82248999999999</v>
      </c>
      <c r="C9">
        <v>159.52499</v>
      </c>
      <c r="D9">
        <v>152.61000000000001</v>
      </c>
      <c r="E9">
        <v>152.61000000000001</v>
      </c>
      <c r="F9">
        <v>153.14500000000001</v>
      </c>
      <c r="G9">
        <v>148.48253</v>
      </c>
      <c r="H9">
        <v>145.40767</v>
      </c>
      <c r="I9">
        <v>142.4297</v>
      </c>
      <c r="J9">
        <v>140.63884999999999</v>
      </c>
      <c r="K9">
        <v>139.37468000000001</v>
      </c>
      <c r="L9">
        <v>138.27278000000001</v>
      </c>
      <c r="M9">
        <v>137.57578000000001</v>
      </c>
      <c r="N9">
        <v>137.2047</v>
      </c>
      <c r="O9">
        <v>136.87642</v>
      </c>
      <c r="P9">
        <v>136.71451999999999</v>
      </c>
      <c r="Q9">
        <v>136.50635</v>
      </c>
      <c r="R9">
        <v>136.27979999999999</v>
      </c>
      <c r="S9">
        <v>135.89536000000001</v>
      </c>
      <c r="T9">
        <v>135.56723</v>
      </c>
      <c r="U9">
        <v>135.33664999999999</v>
      </c>
      <c r="V9">
        <v>135.06362999999999</v>
      </c>
      <c r="W9">
        <v>134.46906999999999</v>
      </c>
      <c r="X9">
        <v>133.89371</v>
      </c>
      <c r="Y9">
        <v>133.50943000000001</v>
      </c>
      <c r="Z9">
        <v>133.27054999999999</v>
      </c>
      <c r="AA9">
        <v>133.15729999999999</v>
      </c>
      <c r="AB9">
        <v>133.12950000000001</v>
      </c>
      <c r="AC9">
        <v>133.13032999999999</v>
      </c>
      <c r="AD9">
        <v>133.21793</v>
      </c>
      <c r="AE9">
        <v>133.47459000000001</v>
      </c>
      <c r="AF9">
        <v>134.57468</v>
      </c>
      <c r="AG9">
        <v>135.83313000000001</v>
      </c>
      <c r="AH9">
        <v>137.06207000000001</v>
      </c>
    </row>
    <row r="10" spans="1:34">
      <c r="A10" t="s">
        <v>393</v>
      </c>
      <c r="B10">
        <v>66.003249999999994</v>
      </c>
      <c r="C10">
        <v>64.808250000000001</v>
      </c>
      <c r="D10">
        <v>60.844250000000002</v>
      </c>
      <c r="E10">
        <v>66.721689999999995</v>
      </c>
      <c r="F10">
        <v>66.688929999999999</v>
      </c>
      <c r="G10">
        <v>61.925539999999998</v>
      </c>
      <c r="H10">
        <v>58.764279999999999</v>
      </c>
      <c r="I10">
        <v>59.555320000000002</v>
      </c>
      <c r="J10">
        <v>60.80536</v>
      </c>
      <c r="K10">
        <v>61.659939999999999</v>
      </c>
      <c r="L10">
        <v>62.483519999999999</v>
      </c>
      <c r="M10">
        <v>63.215420000000002</v>
      </c>
      <c r="N10">
        <v>63.881599999999999</v>
      </c>
      <c r="O10">
        <v>64.667599999999993</v>
      </c>
      <c r="P10">
        <v>65.430210000000002</v>
      </c>
      <c r="Q10">
        <v>65.994100000000003</v>
      </c>
      <c r="R10">
        <v>66.368870000000001</v>
      </c>
      <c r="S10">
        <v>66.683199999999999</v>
      </c>
      <c r="T10">
        <v>66.894499999999994</v>
      </c>
      <c r="U10">
        <v>66.824809999999999</v>
      </c>
      <c r="V10">
        <v>66.629459999999995</v>
      </c>
      <c r="W10">
        <v>66.282250000000005</v>
      </c>
      <c r="X10">
        <v>65.925629999999998</v>
      </c>
      <c r="Y10">
        <v>65.576070000000001</v>
      </c>
      <c r="Z10">
        <v>65.200800000000001</v>
      </c>
      <c r="AA10">
        <v>64.836839999999995</v>
      </c>
      <c r="AB10">
        <v>64.467860000000002</v>
      </c>
      <c r="AC10">
        <v>64.072649999999996</v>
      </c>
      <c r="AD10">
        <v>63.625619999999998</v>
      </c>
      <c r="AE10">
        <v>63.182299999999998</v>
      </c>
      <c r="AF10">
        <v>62.758830000000003</v>
      </c>
      <c r="AG10">
        <v>62.315629999999999</v>
      </c>
      <c r="AH10">
        <v>61.873199999999997</v>
      </c>
    </row>
    <row r="11" spans="1:34">
      <c r="A11" t="s">
        <v>394</v>
      </c>
      <c r="B11">
        <v>98.86</v>
      </c>
      <c r="C11">
        <v>94.667500000000004</v>
      </c>
      <c r="D11">
        <v>99.96</v>
      </c>
      <c r="E11">
        <v>104.98</v>
      </c>
      <c r="F11">
        <v>101.2</v>
      </c>
      <c r="G11">
        <v>99.461389999999994</v>
      </c>
      <c r="H11">
        <v>102.149</v>
      </c>
      <c r="I11">
        <v>105.16701999999999</v>
      </c>
      <c r="J11">
        <v>103.05477</v>
      </c>
      <c r="K11">
        <v>101.88894999999999</v>
      </c>
      <c r="L11">
        <v>103.7152</v>
      </c>
      <c r="M11">
        <v>106.18017999999999</v>
      </c>
      <c r="N11">
        <v>107.87354999999999</v>
      </c>
      <c r="O11">
        <v>109.02005</v>
      </c>
      <c r="P11">
        <v>110.27512</v>
      </c>
      <c r="Q11">
        <v>112.047</v>
      </c>
      <c r="R11">
        <v>113.64072</v>
      </c>
      <c r="S11">
        <v>114.44844999999999</v>
      </c>
      <c r="T11">
        <v>112.55073</v>
      </c>
      <c r="U11">
        <v>110.66555</v>
      </c>
      <c r="V11">
        <v>109.09187</v>
      </c>
      <c r="W11">
        <v>108.52594999999999</v>
      </c>
      <c r="X11">
        <v>107.73815</v>
      </c>
      <c r="Y11">
        <v>109.02957000000001</v>
      </c>
      <c r="Z11">
        <v>110.98135000000001</v>
      </c>
      <c r="AA11">
        <v>112.56062</v>
      </c>
      <c r="AB11">
        <v>113.70415</v>
      </c>
      <c r="AC11">
        <v>114.1932</v>
      </c>
      <c r="AD11">
        <v>114.50378000000001</v>
      </c>
      <c r="AE11">
        <v>115.361</v>
      </c>
      <c r="AF11">
        <v>116.36443</v>
      </c>
      <c r="AG11">
        <v>117.4906</v>
      </c>
      <c r="AH11">
        <v>119.42337999999999</v>
      </c>
    </row>
    <row r="12" spans="1:34">
      <c r="A12" t="s">
        <v>395</v>
      </c>
      <c r="B12">
        <v>70.507499999999993</v>
      </c>
      <c r="C12">
        <v>66.459999999999994</v>
      </c>
      <c r="D12">
        <v>64.364999999999995</v>
      </c>
      <c r="E12">
        <v>65.17</v>
      </c>
      <c r="F12">
        <v>63.42</v>
      </c>
      <c r="G12">
        <v>58.603720000000003</v>
      </c>
      <c r="H12">
        <v>57.80471</v>
      </c>
      <c r="I12">
        <v>59.150700000000001</v>
      </c>
      <c r="J12">
        <v>61.083939999999998</v>
      </c>
      <c r="K12">
        <v>62.041890000000002</v>
      </c>
      <c r="L12">
        <v>62.193460000000002</v>
      </c>
      <c r="M12">
        <v>63.10772</v>
      </c>
      <c r="N12">
        <v>63.829430000000002</v>
      </c>
      <c r="O12">
        <v>64.651120000000006</v>
      </c>
      <c r="P12">
        <v>66.300110000000004</v>
      </c>
      <c r="Q12">
        <v>67.000510000000006</v>
      </c>
      <c r="R12">
        <v>67.840509999999995</v>
      </c>
      <c r="S12">
        <v>69.275490000000005</v>
      </c>
      <c r="T12">
        <v>70.962059999999994</v>
      </c>
      <c r="U12">
        <v>72.532730000000001</v>
      </c>
      <c r="V12">
        <v>74.584350000000001</v>
      </c>
      <c r="W12">
        <v>76.368260000000006</v>
      </c>
      <c r="X12">
        <v>77.546149999999997</v>
      </c>
      <c r="Y12">
        <v>79.506690000000006</v>
      </c>
      <c r="Z12">
        <v>81.578119999999998</v>
      </c>
      <c r="AA12">
        <v>83.009969999999996</v>
      </c>
      <c r="AB12">
        <v>84.482609999999994</v>
      </c>
      <c r="AC12">
        <v>85.460930000000005</v>
      </c>
      <c r="AD12">
        <v>86.594859999999997</v>
      </c>
      <c r="AE12">
        <v>88.118290000000002</v>
      </c>
      <c r="AF12">
        <v>89.79562</v>
      </c>
      <c r="AG12">
        <v>90.863410000000002</v>
      </c>
      <c r="AH12">
        <v>93.638540000000006</v>
      </c>
    </row>
    <row r="13" spans="1:34">
      <c r="A13" t="s">
        <v>396</v>
      </c>
      <c r="B13">
        <v>169.53751</v>
      </c>
      <c r="C13">
        <v>171.25751</v>
      </c>
      <c r="D13">
        <v>163.85248999999999</v>
      </c>
      <c r="E13">
        <v>162.11749</v>
      </c>
      <c r="F13">
        <v>145.4675</v>
      </c>
      <c r="G13">
        <v>137.8306</v>
      </c>
      <c r="H13">
        <v>136.51962</v>
      </c>
      <c r="I13">
        <v>138.09495999999999</v>
      </c>
      <c r="J13">
        <v>139.41824</v>
      </c>
      <c r="K13">
        <v>140.40289000000001</v>
      </c>
      <c r="L13">
        <v>140.91202000000001</v>
      </c>
      <c r="M13">
        <v>141.54572999999999</v>
      </c>
      <c r="N13">
        <v>142.03294</v>
      </c>
      <c r="O13">
        <v>143.00364999999999</v>
      </c>
      <c r="P13">
        <v>144.11078000000001</v>
      </c>
      <c r="Q13">
        <v>145.02135000000001</v>
      </c>
      <c r="R13">
        <v>145.92966000000001</v>
      </c>
      <c r="S13">
        <v>147.26898</v>
      </c>
      <c r="T13">
        <v>148.42488</v>
      </c>
      <c r="U13">
        <v>149.68600000000001</v>
      </c>
      <c r="V13">
        <v>151.50360000000001</v>
      </c>
      <c r="W13">
        <v>153.20317</v>
      </c>
      <c r="X13">
        <v>154.72298000000001</v>
      </c>
      <c r="Y13">
        <v>156.56403</v>
      </c>
      <c r="Z13">
        <v>158.05817999999999</v>
      </c>
      <c r="AA13">
        <v>160.36109999999999</v>
      </c>
      <c r="AB13">
        <v>162.78709000000001</v>
      </c>
      <c r="AC13">
        <v>165.38522</v>
      </c>
      <c r="AD13">
        <v>167.73872</v>
      </c>
      <c r="AE13">
        <v>169.78612000000001</v>
      </c>
      <c r="AF13">
        <v>171.48203000000001</v>
      </c>
      <c r="AG13">
        <v>172.64501999999999</v>
      </c>
      <c r="AH13">
        <v>174.23418000000001</v>
      </c>
    </row>
    <row r="14" spans="1:34">
      <c r="A14" t="s">
        <v>397</v>
      </c>
      <c r="B14">
        <v>72.41</v>
      </c>
      <c r="C14">
        <v>73.352500000000006</v>
      </c>
      <c r="D14">
        <v>67.982500000000002</v>
      </c>
      <c r="E14">
        <v>63.17</v>
      </c>
      <c r="F14">
        <v>56.822499999999998</v>
      </c>
      <c r="G14">
        <v>54.875419999999998</v>
      </c>
      <c r="H14">
        <v>52.86992</v>
      </c>
      <c r="I14">
        <v>52.855379999999997</v>
      </c>
      <c r="J14">
        <v>52.53736</v>
      </c>
      <c r="K14">
        <v>52.245829999999998</v>
      </c>
      <c r="L14">
        <v>51.514189999999999</v>
      </c>
      <c r="M14">
        <v>50.974789999999999</v>
      </c>
      <c r="N14">
        <v>50.617310000000003</v>
      </c>
      <c r="O14">
        <v>50.739359999999998</v>
      </c>
      <c r="P14">
        <v>50.938160000000003</v>
      </c>
      <c r="Q14">
        <v>51.163780000000003</v>
      </c>
      <c r="R14">
        <v>51.287329999999997</v>
      </c>
      <c r="S14">
        <v>51.675550000000001</v>
      </c>
      <c r="T14">
        <v>51.911369999999998</v>
      </c>
      <c r="U14">
        <v>52.291319999999999</v>
      </c>
      <c r="V14">
        <v>53.096350000000001</v>
      </c>
      <c r="W14">
        <v>53.923650000000002</v>
      </c>
      <c r="X14">
        <v>54.601579999999998</v>
      </c>
      <c r="Y14">
        <v>55.416899999999998</v>
      </c>
      <c r="Z14">
        <v>55.946820000000002</v>
      </c>
      <c r="AA14">
        <v>57.318049999999999</v>
      </c>
      <c r="AB14">
        <v>58.82206</v>
      </c>
      <c r="AC14">
        <v>60.418370000000003</v>
      </c>
      <c r="AD14">
        <v>61.718040000000002</v>
      </c>
      <c r="AE14">
        <v>62.676499999999997</v>
      </c>
      <c r="AF14">
        <v>63.435200000000002</v>
      </c>
      <c r="AG14">
        <v>63.645339999999997</v>
      </c>
      <c r="AH14">
        <v>64.049499999999995</v>
      </c>
    </row>
    <row r="15" spans="1:34">
      <c r="A15" t="s">
        <v>398</v>
      </c>
      <c r="B15">
        <v>53.7575</v>
      </c>
      <c r="C15">
        <v>53.15</v>
      </c>
      <c r="D15">
        <v>54.61</v>
      </c>
      <c r="E15">
        <v>53.037500000000001</v>
      </c>
      <c r="F15">
        <v>46.302500000000002</v>
      </c>
      <c r="G15">
        <v>43.450130000000001</v>
      </c>
      <c r="H15">
        <v>44.173459999999999</v>
      </c>
      <c r="I15">
        <v>45.220469999999999</v>
      </c>
      <c r="J15">
        <v>46.274259999999998</v>
      </c>
      <c r="K15">
        <v>47.068840000000002</v>
      </c>
      <c r="L15">
        <v>47.795450000000002</v>
      </c>
      <c r="M15">
        <v>48.44952</v>
      </c>
      <c r="N15">
        <v>48.878929999999997</v>
      </c>
      <c r="O15">
        <v>49.281910000000003</v>
      </c>
      <c r="P15">
        <v>49.725140000000003</v>
      </c>
      <c r="Q15">
        <v>50.047429999999999</v>
      </c>
      <c r="R15">
        <v>50.411900000000003</v>
      </c>
      <c r="S15">
        <v>50.854019999999998</v>
      </c>
      <c r="T15">
        <v>51.259300000000003</v>
      </c>
      <c r="U15">
        <v>51.648530000000001</v>
      </c>
      <c r="V15">
        <v>52.125790000000002</v>
      </c>
      <c r="W15">
        <v>52.523620000000001</v>
      </c>
      <c r="X15">
        <v>52.90016</v>
      </c>
      <c r="Y15">
        <v>53.376869999999997</v>
      </c>
      <c r="Z15">
        <v>53.806739999999998</v>
      </c>
      <c r="AA15">
        <v>54.197539999999996</v>
      </c>
      <c r="AB15">
        <v>54.599679999999999</v>
      </c>
      <c r="AC15">
        <v>55.07132</v>
      </c>
      <c r="AD15">
        <v>55.606720000000003</v>
      </c>
      <c r="AE15">
        <v>56.159140000000001</v>
      </c>
      <c r="AF15">
        <v>56.623170000000002</v>
      </c>
      <c r="AG15">
        <v>57.116190000000003</v>
      </c>
      <c r="AH15">
        <v>57.72213</v>
      </c>
    </row>
    <row r="16" spans="1:34">
      <c r="A16" t="s">
        <v>399</v>
      </c>
      <c r="B16">
        <v>43.37</v>
      </c>
      <c r="C16">
        <v>44.755000000000003</v>
      </c>
      <c r="D16">
        <v>41.26</v>
      </c>
      <c r="E16">
        <v>45.91</v>
      </c>
      <c r="F16">
        <v>42.342500000000001</v>
      </c>
      <c r="G16">
        <v>39.505029999999998</v>
      </c>
      <c r="H16">
        <v>39.47625</v>
      </c>
      <c r="I16">
        <v>40.019080000000002</v>
      </c>
      <c r="J16">
        <v>40.606639999999999</v>
      </c>
      <c r="K16">
        <v>41.088250000000002</v>
      </c>
      <c r="L16">
        <v>41.60239</v>
      </c>
      <c r="M16">
        <v>42.121420000000001</v>
      </c>
      <c r="N16">
        <v>42.536720000000003</v>
      </c>
      <c r="O16">
        <v>42.982390000000002</v>
      </c>
      <c r="P16">
        <v>43.447470000000003</v>
      </c>
      <c r="Q16">
        <v>43.810119999999998</v>
      </c>
      <c r="R16">
        <v>44.230429999999998</v>
      </c>
      <c r="S16">
        <v>44.739379999999997</v>
      </c>
      <c r="T16">
        <v>45.25421</v>
      </c>
      <c r="U16">
        <v>45.74615</v>
      </c>
      <c r="V16">
        <v>46.281460000000003</v>
      </c>
      <c r="W16">
        <v>46.755929999999999</v>
      </c>
      <c r="X16">
        <v>47.221249999999998</v>
      </c>
      <c r="Y16">
        <v>47.77026</v>
      </c>
      <c r="Z16">
        <v>48.304639999999999</v>
      </c>
      <c r="AA16">
        <v>48.845480000000002</v>
      </c>
      <c r="AB16">
        <v>49.365360000000003</v>
      </c>
      <c r="AC16">
        <v>49.895519999999998</v>
      </c>
      <c r="AD16">
        <v>50.413939999999997</v>
      </c>
      <c r="AE16">
        <v>50.950519999999997</v>
      </c>
      <c r="AF16">
        <v>51.423659999999998</v>
      </c>
      <c r="AG16">
        <v>51.883510000000001</v>
      </c>
      <c r="AH16">
        <v>52.462539999999997</v>
      </c>
    </row>
    <row r="17" spans="1:34">
      <c r="A17" t="s">
        <v>400</v>
      </c>
      <c r="B17">
        <v>81.995000000000005</v>
      </c>
      <c r="C17">
        <v>78.482500000000002</v>
      </c>
      <c r="D17">
        <v>71.430000000000007</v>
      </c>
      <c r="E17">
        <v>70.614999999999995</v>
      </c>
      <c r="F17">
        <v>69.157499999999999</v>
      </c>
      <c r="G17">
        <v>66.189350000000005</v>
      </c>
      <c r="H17">
        <v>65.011499999999998</v>
      </c>
      <c r="I17">
        <v>65.183750000000003</v>
      </c>
      <c r="J17">
        <v>65.162000000000006</v>
      </c>
      <c r="K17">
        <v>65.307450000000003</v>
      </c>
      <c r="L17">
        <v>66.158640000000005</v>
      </c>
      <c r="M17">
        <v>67.131709999999998</v>
      </c>
      <c r="N17">
        <v>68.252480000000006</v>
      </c>
      <c r="O17">
        <v>69.411199999999994</v>
      </c>
      <c r="P17">
        <v>69.776420000000002</v>
      </c>
      <c r="Q17">
        <v>69.678420000000003</v>
      </c>
      <c r="R17">
        <v>69.624489999999994</v>
      </c>
      <c r="S17">
        <v>69.596919999999997</v>
      </c>
      <c r="T17">
        <v>69.285349999999994</v>
      </c>
      <c r="U17">
        <v>69.015929999999997</v>
      </c>
      <c r="V17">
        <v>68.869150000000005</v>
      </c>
      <c r="W17">
        <v>68.604050000000001</v>
      </c>
      <c r="X17">
        <v>68.830500000000001</v>
      </c>
      <c r="Y17">
        <v>68.853219999999993</v>
      </c>
      <c r="Z17">
        <v>68.323139999999995</v>
      </c>
      <c r="AA17">
        <v>68.255740000000003</v>
      </c>
      <c r="AB17">
        <v>68.265940000000001</v>
      </c>
      <c r="AC17">
        <v>68.898179999999996</v>
      </c>
      <c r="AD17">
        <v>69.484380000000002</v>
      </c>
      <c r="AE17">
        <v>69.976380000000006</v>
      </c>
      <c r="AF17">
        <v>70.262180000000001</v>
      </c>
      <c r="AG17">
        <v>70.932630000000003</v>
      </c>
      <c r="AH17">
        <v>71.530199999999994</v>
      </c>
    </row>
    <row r="18" spans="1:34">
      <c r="A18" t="s">
        <v>401</v>
      </c>
      <c r="B18">
        <v>49.87</v>
      </c>
      <c r="C18">
        <v>46.682499999999997</v>
      </c>
      <c r="D18">
        <v>43.172499999999999</v>
      </c>
      <c r="E18">
        <v>45.122500000000002</v>
      </c>
      <c r="F18">
        <v>47.61</v>
      </c>
      <c r="G18">
        <v>53.426720000000003</v>
      </c>
      <c r="H18">
        <v>49.804679999999998</v>
      </c>
      <c r="I18">
        <v>49.739780000000003</v>
      </c>
      <c r="J18">
        <v>51.963270000000001</v>
      </c>
      <c r="K18">
        <v>50.722650000000002</v>
      </c>
      <c r="L18">
        <v>50.380839999999999</v>
      </c>
      <c r="M18">
        <v>50.706310000000002</v>
      </c>
      <c r="N18">
        <v>50.396050000000002</v>
      </c>
      <c r="O18">
        <v>50.378489999999999</v>
      </c>
      <c r="P18">
        <v>50.577669999999998</v>
      </c>
      <c r="Q18">
        <v>50.654089999999997</v>
      </c>
      <c r="R18">
        <v>50.640090000000001</v>
      </c>
      <c r="S18">
        <v>50.578159999999997</v>
      </c>
      <c r="T18">
        <v>50.700539999999997</v>
      </c>
      <c r="U18">
        <v>50.764060000000001</v>
      </c>
      <c r="V18">
        <v>50.734529999999999</v>
      </c>
      <c r="W18">
        <v>50.958159999999999</v>
      </c>
      <c r="X18">
        <v>51.071390000000001</v>
      </c>
      <c r="Y18">
        <v>50.975380000000001</v>
      </c>
      <c r="Z18">
        <v>50.974080000000001</v>
      </c>
      <c r="AA18">
        <v>50.940080000000002</v>
      </c>
      <c r="AB18">
        <v>51.207210000000003</v>
      </c>
      <c r="AC18">
        <v>51.464919999999999</v>
      </c>
      <c r="AD18">
        <v>51.420360000000002</v>
      </c>
      <c r="AE18">
        <v>51.292389999999997</v>
      </c>
      <c r="AF18">
        <v>51.116639999999997</v>
      </c>
      <c r="AG18">
        <v>50.9026</v>
      </c>
      <c r="AH18">
        <v>50.562750000000001</v>
      </c>
    </row>
    <row r="19" spans="1:34">
      <c r="A19" t="s">
        <v>402</v>
      </c>
      <c r="B19">
        <v>201.53751</v>
      </c>
      <c r="C19">
        <v>208.465</v>
      </c>
      <c r="D19">
        <v>187.04249999999999</v>
      </c>
      <c r="E19">
        <v>137.14500000000001</v>
      </c>
      <c r="F19">
        <v>130.32749999999999</v>
      </c>
      <c r="G19">
        <v>180.20563999999999</v>
      </c>
      <c r="H19">
        <v>163.69153</v>
      </c>
      <c r="I19">
        <v>168.60785000000001</v>
      </c>
      <c r="J19">
        <v>168.95894999999999</v>
      </c>
      <c r="K19">
        <v>165.59577999999999</v>
      </c>
      <c r="L19">
        <v>163.59183999999999</v>
      </c>
      <c r="M19">
        <v>161.30341999999999</v>
      </c>
      <c r="N19">
        <v>159.87708000000001</v>
      </c>
      <c r="O19">
        <v>159.47058000000001</v>
      </c>
      <c r="P19">
        <v>159.91327000000001</v>
      </c>
      <c r="Q19">
        <v>160.59669</v>
      </c>
      <c r="R19">
        <v>160.49742000000001</v>
      </c>
      <c r="S19">
        <v>160.60373000000001</v>
      </c>
      <c r="T19">
        <v>161.75923</v>
      </c>
      <c r="U19">
        <v>162.26034999999999</v>
      </c>
      <c r="V19">
        <v>163.44995</v>
      </c>
      <c r="W19">
        <v>165.64175</v>
      </c>
      <c r="X19">
        <v>166.88126</v>
      </c>
      <c r="Y19">
        <v>167.74409</v>
      </c>
      <c r="Z19">
        <v>168.29185000000001</v>
      </c>
      <c r="AA19">
        <v>169.46442999999999</v>
      </c>
      <c r="AB19">
        <v>172.84003000000001</v>
      </c>
      <c r="AC19">
        <v>175.36877000000001</v>
      </c>
      <c r="AD19">
        <v>176.88193999999999</v>
      </c>
      <c r="AE19">
        <v>176.99996999999999</v>
      </c>
      <c r="AF19">
        <v>176.63517999999999</v>
      </c>
      <c r="AG19">
        <v>175.36457999999999</v>
      </c>
      <c r="AH19">
        <v>173.43271999999999</v>
      </c>
    </row>
    <row r="20" spans="1:34">
      <c r="A20" t="s">
        <v>403</v>
      </c>
      <c r="B20">
        <v>21.888179999999998</v>
      </c>
      <c r="C20">
        <v>16.018630000000002</v>
      </c>
      <c r="D20">
        <v>16.528510000000001</v>
      </c>
      <c r="E20">
        <v>18.2181</v>
      </c>
      <c r="F20">
        <v>18.872</v>
      </c>
      <c r="G20">
        <v>18.08954</v>
      </c>
      <c r="H20">
        <v>20.453309999999998</v>
      </c>
      <c r="I20">
        <v>19.216899999999999</v>
      </c>
      <c r="J20">
        <v>19.084389999999999</v>
      </c>
      <c r="K20">
        <v>19.020630000000001</v>
      </c>
      <c r="L20">
        <v>18.832989999999999</v>
      </c>
      <c r="M20">
        <v>18.834790000000002</v>
      </c>
      <c r="N20">
        <v>18.691659999999999</v>
      </c>
      <c r="O20">
        <v>18.524349999999998</v>
      </c>
      <c r="P20">
        <v>18.005980000000001</v>
      </c>
      <c r="Q20">
        <v>17.39461</v>
      </c>
      <c r="R20">
        <v>17.532579999999999</v>
      </c>
      <c r="S20">
        <v>17.585609999999999</v>
      </c>
      <c r="T20">
        <v>17.16742</v>
      </c>
      <c r="U20">
        <v>16.86178</v>
      </c>
      <c r="V20">
        <v>17.173770000000001</v>
      </c>
      <c r="W20">
        <v>16.88571</v>
      </c>
      <c r="X20">
        <v>16.565840000000001</v>
      </c>
      <c r="Y20">
        <v>16.338509999999999</v>
      </c>
      <c r="Z20">
        <v>16.327970000000001</v>
      </c>
      <c r="AA20">
        <v>16.197220000000002</v>
      </c>
      <c r="AB20">
        <v>16.07105</v>
      </c>
      <c r="AC20">
        <v>16.077940000000002</v>
      </c>
      <c r="AD20">
        <v>16.053830000000001</v>
      </c>
      <c r="AE20">
        <v>16.013349999999999</v>
      </c>
      <c r="AF20">
        <v>16.38288</v>
      </c>
      <c r="AG20">
        <v>16.432210000000001</v>
      </c>
      <c r="AH20">
        <v>16.65343</v>
      </c>
    </row>
    <row r="21" spans="1:34">
      <c r="A21" t="s">
        <v>404</v>
      </c>
      <c r="B21">
        <v>110.765</v>
      </c>
      <c r="C21">
        <v>105.22750000000001</v>
      </c>
      <c r="D21">
        <v>98.337500000000006</v>
      </c>
      <c r="E21">
        <v>79.232500000000002</v>
      </c>
      <c r="F21">
        <v>77.47</v>
      </c>
      <c r="G21">
        <v>100.24097999999999</v>
      </c>
      <c r="H21">
        <v>126.8981</v>
      </c>
      <c r="I21">
        <v>135.11242999999999</v>
      </c>
      <c r="J21">
        <v>124.95573</v>
      </c>
      <c r="K21">
        <v>113.73833</v>
      </c>
      <c r="L21">
        <v>112.0154</v>
      </c>
      <c r="M21">
        <v>117.39285</v>
      </c>
      <c r="N21">
        <v>123.35102999999999</v>
      </c>
      <c r="O21">
        <v>126.58737000000001</v>
      </c>
      <c r="P21">
        <v>126.82977</v>
      </c>
      <c r="Q21">
        <v>126.23715</v>
      </c>
      <c r="R21">
        <v>126.95856999999999</v>
      </c>
      <c r="S21">
        <v>130.08948000000001</v>
      </c>
      <c r="T21">
        <v>133.74682999999999</v>
      </c>
      <c r="U21">
        <v>136.91909999999999</v>
      </c>
      <c r="V21">
        <v>140.4632</v>
      </c>
      <c r="W21">
        <v>143.74852000000001</v>
      </c>
      <c r="X21">
        <v>147.10294999999999</v>
      </c>
      <c r="Y21">
        <v>151.14438000000001</v>
      </c>
      <c r="Z21">
        <v>154.81422000000001</v>
      </c>
      <c r="AA21">
        <v>160.19175999999999</v>
      </c>
      <c r="AB21">
        <v>165.33674999999999</v>
      </c>
      <c r="AC21">
        <v>170.25</v>
      </c>
      <c r="AD21">
        <v>174.28735</v>
      </c>
      <c r="AE21">
        <v>178.23795000000001</v>
      </c>
      <c r="AF21">
        <v>182.14861999999999</v>
      </c>
      <c r="AG21">
        <v>185.10452000000001</v>
      </c>
      <c r="AH21">
        <v>188.59649999999999</v>
      </c>
    </row>
    <row r="22" spans="1:34">
      <c r="A22" t="s">
        <v>405</v>
      </c>
      <c r="B22">
        <v>38.47</v>
      </c>
      <c r="C22">
        <v>39.96</v>
      </c>
      <c r="D22">
        <v>40.22</v>
      </c>
      <c r="E22">
        <v>36.612499999999997</v>
      </c>
      <c r="F22">
        <v>36.1</v>
      </c>
      <c r="G22">
        <v>40.421550000000003</v>
      </c>
      <c r="H22">
        <v>44.639960000000002</v>
      </c>
      <c r="I22">
        <v>47.494259999999997</v>
      </c>
      <c r="J22">
        <v>50.679130000000001</v>
      </c>
      <c r="K22">
        <v>52.788330000000002</v>
      </c>
      <c r="L22">
        <v>54.277520000000003</v>
      </c>
      <c r="M22">
        <v>55.687370000000001</v>
      </c>
      <c r="N22">
        <v>56.847160000000002</v>
      </c>
      <c r="O22">
        <v>58.166240000000002</v>
      </c>
      <c r="P22">
        <v>59.678100000000001</v>
      </c>
      <c r="Q22">
        <v>60.909230000000001</v>
      </c>
      <c r="R22">
        <v>62.195619999999998</v>
      </c>
      <c r="S22">
        <v>63.643180000000001</v>
      </c>
      <c r="T22">
        <v>64.751419999999996</v>
      </c>
      <c r="U22">
        <v>65.727680000000007</v>
      </c>
      <c r="V22">
        <v>66.989490000000004</v>
      </c>
      <c r="W22">
        <v>67.648030000000006</v>
      </c>
      <c r="X22">
        <v>68.180440000000004</v>
      </c>
      <c r="Y22">
        <v>69.130279999999999</v>
      </c>
      <c r="Z22">
        <v>69.594800000000006</v>
      </c>
      <c r="AA22">
        <v>70.157550000000001</v>
      </c>
      <c r="AB22">
        <v>70.528360000000006</v>
      </c>
      <c r="AC22">
        <v>70.763300000000001</v>
      </c>
      <c r="AD22">
        <v>70.903499999999994</v>
      </c>
      <c r="AE22">
        <v>71.197649999999996</v>
      </c>
      <c r="AF22">
        <v>71.349029999999999</v>
      </c>
      <c r="AG22">
        <v>71.316220000000001</v>
      </c>
      <c r="AH22">
        <v>71.574520000000007</v>
      </c>
    </row>
    <row r="23" spans="1:34">
      <c r="A23" t="s">
        <v>406</v>
      </c>
      <c r="B23">
        <v>384.17498999999998</v>
      </c>
      <c r="C23">
        <v>394.26251000000002</v>
      </c>
      <c r="D23">
        <v>384.505</v>
      </c>
      <c r="E23">
        <v>408.42498999999998</v>
      </c>
      <c r="F23">
        <v>418.22501</v>
      </c>
      <c r="G23">
        <v>434.74146000000002</v>
      </c>
      <c r="H23">
        <v>442.04172</v>
      </c>
      <c r="I23">
        <v>453.87137000000001</v>
      </c>
      <c r="J23">
        <v>467.24786</v>
      </c>
      <c r="K23">
        <v>480.11484000000002</v>
      </c>
      <c r="L23">
        <v>492.13436999999999</v>
      </c>
      <c r="M23">
        <v>504.34591999999998</v>
      </c>
      <c r="N23">
        <v>515.80811000000006</v>
      </c>
      <c r="O23">
        <v>527.09113000000002</v>
      </c>
      <c r="P23">
        <v>539.59589000000005</v>
      </c>
      <c r="Q23">
        <v>552.27239999999995</v>
      </c>
      <c r="R23">
        <v>565.26946999999996</v>
      </c>
      <c r="S23">
        <v>579.94079999999997</v>
      </c>
      <c r="T23">
        <v>596.35924999999997</v>
      </c>
      <c r="U23">
        <v>612.88373000000001</v>
      </c>
      <c r="V23">
        <v>630.36028999999996</v>
      </c>
      <c r="W23">
        <v>648.65044999999998</v>
      </c>
      <c r="X23">
        <v>666.62279999999998</v>
      </c>
      <c r="Y23">
        <v>686.02239999999995</v>
      </c>
      <c r="Z23">
        <v>707.92571999999996</v>
      </c>
      <c r="AA23">
        <v>729.70989999999995</v>
      </c>
      <c r="AB23">
        <v>752.52526999999998</v>
      </c>
      <c r="AC23">
        <v>775.04247999999995</v>
      </c>
      <c r="AD23">
        <v>797.24176</v>
      </c>
      <c r="AE23">
        <v>820.08527000000004</v>
      </c>
      <c r="AF23">
        <v>842.66327000000001</v>
      </c>
      <c r="AG23">
        <v>863.93804999999998</v>
      </c>
      <c r="AH23">
        <v>885.22271999999998</v>
      </c>
    </row>
    <row r="24" spans="1:34">
      <c r="A24" t="s">
        <v>407</v>
      </c>
      <c r="B24">
        <v>214.70249999999999</v>
      </c>
      <c r="C24">
        <v>227.0325</v>
      </c>
      <c r="D24">
        <v>226.60001</v>
      </c>
      <c r="E24">
        <v>240.9325</v>
      </c>
      <c r="F24">
        <v>249.52</v>
      </c>
      <c r="G24">
        <v>260.79987</v>
      </c>
      <c r="H24">
        <v>266.39837999999997</v>
      </c>
      <c r="I24">
        <v>274.66262999999998</v>
      </c>
      <c r="J24">
        <v>284.18642999999997</v>
      </c>
      <c r="K24">
        <v>294.22332999999998</v>
      </c>
      <c r="L24">
        <v>304.22919000000002</v>
      </c>
      <c r="M24">
        <v>314.42029000000002</v>
      </c>
      <c r="N24">
        <v>324.29099000000002</v>
      </c>
      <c r="O24">
        <v>334.01684999999998</v>
      </c>
      <c r="P24">
        <v>344.68786999999998</v>
      </c>
      <c r="Q24">
        <v>355.39422999999999</v>
      </c>
      <c r="R24">
        <v>366.17885999999999</v>
      </c>
      <c r="S24">
        <v>378.32846000000001</v>
      </c>
      <c r="T24">
        <v>391.67728</v>
      </c>
      <c r="U24">
        <v>405.32877000000002</v>
      </c>
      <c r="V24">
        <v>419.84298999999999</v>
      </c>
      <c r="W24">
        <v>435.04712000000001</v>
      </c>
      <c r="X24">
        <v>450.13474000000002</v>
      </c>
      <c r="Y24">
        <v>466.76317999999998</v>
      </c>
      <c r="Z24">
        <v>485.26281999999998</v>
      </c>
      <c r="AA24">
        <v>503.61324999999999</v>
      </c>
      <c r="AB24">
        <v>522.81970000000001</v>
      </c>
      <c r="AC24">
        <v>542.14056000000005</v>
      </c>
      <c r="AD24">
        <v>561.14026000000001</v>
      </c>
      <c r="AE24">
        <v>581.27086999999995</v>
      </c>
      <c r="AF24">
        <v>600.87360000000001</v>
      </c>
      <c r="AG24">
        <v>618.90912000000003</v>
      </c>
      <c r="AH24">
        <v>636.81371999999999</v>
      </c>
    </row>
    <row r="25" spans="1:34">
      <c r="A25" t="s">
        <v>408</v>
      </c>
      <c r="B25">
        <v>41.17</v>
      </c>
      <c r="C25">
        <v>39.0625</v>
      </c>
      <c r="D25">
        <v>36.950000000000003</v>
      </c>
      <c r="E25">
        <v>38.717500000000001</v>
      </c>
      <c r="F25">
        <v>39.825000000000003</v>
      </c>
      <c r="G25">
        <v>40.606310000000001</v>
      </c>
      <c r="H25">
        <v>43.308880000000002</v>
      </c>
      <c r="I25">
        <v>45.974159999999998</v>
      </c>
      <c r="J25">
        <v>48.188980000000001</v>
      </c>
      <c r="K25">
        <v>49.819240000000001</v>
      </c>
      <c r="L25">
        <v>51.215820000000001</v>
      </c>
      <c r="M25">
        <v>52.418500000000002</v>
      </c>
      <c r="N25">
        <v>53.458799999999997</v>
      </c>
      <c r="O25">
        <v>54.496560000000002</v>
      </c>
      <c r="P25">
        <v>55.474229999999999</v>
      </c>
      <c r="Q25">
        <v>56.374850000000002</v>
      </c>
      <c r="R25">
        <v>57.23536</v>
      </c>
      <c r="S25">
        <v>58.133540000000004</v>
      </c>
      <c r="T25">
        <v>59.090260000000001</v>
      </c>
      <c r="U25">
        <v>59.918239999999997</v>
      </c>
      <c r="V25">
        <v>60.533969999999997</v>
      </c>
      <c r="W25">
        <v>61.031059999999997</v>
      </c>
      <c r="X25">
        <v>61.610840000000003</v>
      </c>
      <c r="Y25">
        <v>62.009500000000003</v>
      </c>
      <c r="Z25">
        <v>62.66572</v>
      </c>
      <c r="AA25">
        <v>63.495289999999997</v>
      </c>
      <c r="AB25">
        <v>64.32732</v>
      </c>
      <c r="AC25">
        <v>65.212990000000005</v>
      </c>
      <c r="AD25">
        <v>66.164140000000003</v>
      </c>
      <c r="AE25">
        <v>66.963009999999997</v>
      </c>
      <c r="AF25">
        <v>67.563069999999996</v>
      </c>
      <c r="AG25">
        <v>68.235519999999994</v>
      </c>
      <c r="AH25">
        <v>69.018169999999998</v>
      </c>
    </row>
    <row r="26" spans="1:34">
      <c r="A26" t="s">
        <v>409</v>
      </c>
      <c r="B26">
        <v>82.337500000000006</v>
      </c>
      <c r="C26">
        <v>84.712500000000006</v>
      </c>
      <c r="D26">
        <v>80.23</v>
      </c>
      <c r="E26">
        <v>88.422499999999999</v>
      </c>
      <c r="F26">
        <v>87.39</v>
      </c>
      <c r="G26">
        <v>92.375820000000004</v>
      </c>
      <c r="H26">
        <v>91.694339999999997</v>
      </c>
      <c r="I26">
        <v>92.150769999999994</v>
      </c>
      <c r="J26">
        <v>93.433809999999994</v>
      </c>
      <c r="K26">
        <v>94.483909999999995</v>
      </c>
      <c r="L26">
        <v>94.923519999999996</v>
      </c>
      <c r="M26">
        <v>95.617419999999996</v>
      </c>
      <c r="N26">
        <v>96.138490000000004</v>
      </c>
      <c r="O26">
        <v>96.591520000000003</v>
      </c>
      <c r="P26">
        <v>97.249790000000004</v>
      </c>
      <c r="Q26">
        <v>98.01858</v>
      </c>
      <c r="R26">
        <v>99.093159999999997</v>
      </c>
      <c r="S26">
        <v>100.36492</v>
      </c>
      <c r="T26">
        <v>102.00620000000001</v>
      </c>
      <c r="U26">
        <v>103.54955</v>
      </c>
      <c r="V26">
        <v>105.27248</v>
      </c>
      <c r="W26">
        <v>107.23338</v>
      </c>
      <c r="X26">
        <v>108.88294999999999</v>
      </c>
      <c r="Y26">
        <v>110.52978</v>
      </c>
      <c r="Z26">
        <v>112.63720000000001</v>
      </c>
      <c r="AA26">
        <v>114.58414999999999</v>
      </c>
      <c r="AB26">
        <v>116.3797</v>
      </c>
      <c r="AC26">
        <v>118.07774999999999</v>
      </c>
      <c r="AD26">
        <v>119.67368</v>
      </c>
      <c r="AE26">
        <v>121.01690000000001</v>
      </c>
      <c r="AF26">
        <v>122.76872</v>
      </c>
      <c r="AG26">
        <v>124.56912</v>
      </c>
      <c r="AH26">
        <v>126.07275</v>
      </c>
    </row>
    <row r="27" spans="1:34">
      <c r="A27" t="s">
        <v>410</v>
      </c>
      <c r="B27">
        <v>45.965000000000003</v>
      </c>
      <c r="C27">
        <v>43.454999999999998</v>
      </c>
      <c r="D27">
        <v>40.725000000000001</v>
      </c>
      <c r="E27">
        <v>40.352499999999999</v>
      </c>
      <c r="F27">
        <v>41.49</v>
      </c>
      <c r="G27">
        <v>40.959470000000003</v>
      </c>
      <c r="H27">
        <v>40.640129999999999</v>
      </c>
      <c r="I27">
        <v>41.083860000000001</v>
      </c>
      <c r="J27">
        <v>41.438650000000003</v>
      </c>
      <c r="K27">
        <v>41.588349999999998</v>
      </c>
      <c r="L27">
        <v>41.765819999999998</v>
      </c>
      <c r="M27">
        <v>41.889719999999997</v>
      </c>
      <c r="N27">
        <v>41.919800000000002</v>
      </c>
      <c r="O27">
        <v>41.986170000000001</v>
      </c>
      <c r="P27">
        <v>42.183990000000001</v>
      </c>
      <c r="Q27">
        <v>42.484760000000001</v>
      </c>
      <c r="R27">
        <v>42.762129999999999</v>
      </c>
      <c r="S27">
        <v>43.113900000000001</v>
      </c>
      <c r="T27">
        <v>43.585500000000003</v>
      </c>
      <c r="U27">
        <v>44.087209999999999</v>
      </c>
      <c r="V27">
        <v>44.710819999999998</v>
      </c>
      <c r="W27">
        <v>45.338929999999998</v>
      </c>
      <c r="X27">
        <v>45.994199999999999</v>
      </c>
      <c r="Y27">
        <v>46.719949999999997</v>
      </c>
      <c r="Z27">
        <v>47.360019999999999</v>
      </c>
      <c r="AA27">
        <v>48.017200000000003</v>
      </c>
      <c r="AB27">
        <v>48.998449999999998</v>
      </c>
      <c r="AC27">
        <v>49.611150000000002</v>
      </c>
      <c r="AD27">
        <v>50.263689999999997</v>
      </c>
      <c r="AE27">
        <v>50.834510000000002</v>
      </c>
      <c r="AF27">
        <v>51.457839999999997</v>
      </c>
      <c r="AG27">
        <v>52.224269999999997</v>
      </c>
      <c r="AH27">
        <v>53.31814</v>
      </c>
    </row>
    <row r="28" spans="1:34">
      <c r="A28" t="s">
        <v>411</v>
      </c>
      <c r="B28">
        <v>874.04749000000004</v>
      </c>
      <c r="C28">
        <v>877.81500000000005</v>
      </c>
      <c r="D28">
        <v>679.01751999999999</v>
      </c>
      <c r="E28">
        <v>669.17749000000003</v>
      </c>
      <c r="F28">
        <v>677.27502000000004</v>
      </c>
      <c r="G28">
        <v>765.25696000000005</v>
      </c>
      <c r="H28">
        <v>771.58916999999997</v>
      </c>
      <c r="I28">
        <v>772.46178999999995</v>
      </c>
      <c r="J28">
        <v>762.99512000000004</v>
      </c>
      <c r="K28">
        <v>751.01520000000005</v>
      </c>
      <c r="L28">
        <v>743.92249000000004</v>
      </c>
      <c r="M28">
        <v>740.34820999999999</v>
      </c>
      <c r="N28">
        <v>736.62279999999998</v>
      </c>
      <c r="O28">
        <v>732.75427000000002</v>
      </c>
      <c r="P28">
        <v>726.73755000000006</v>
      </c>
      <c r="Q28">
        <v>723.22229000000004</v>
      </c>
      <c r="R28">
        <v>718.81353999999999</v>
      </c>
      <c r="S28">
        <v>715.53943000000004</v>
      </c>
      <c r="T28">
        <v>713.04589999999996</v>
      </c>
      <c r="U28">
        <v>710.44848999999999</v>
      </c>
      <c r="V28">
        <v>708.93732</v>
      </c>
      <c r="W28">
        <v>707.84673999999995</v>
      </c>
      <c r="X28">
        <v>706.55864999999994</v>
      </c>
      <c r="Y28">
        <v>706.36157000000003</v>
      </c>
      <c r="Z28">
        <v>706.61450000000002</v>
      </c>
      <c r="AA28">
        <v>707.68462999999997</v>
      </c>
      <c r="AB28">
        <v>709.56164999999999</v>
      </c>
      <c r="AC28">
        <v>711.59569999999997</v>
      </c>
      <c r="AD28">
        <v>712.56939999999997</v>
      </c>
      <c r="AE28">
        <v>714.35479999999995</v>
      </c>
      <c r="AF28">
        <v>714.31348000000003</v>
      </c>
      <c r="AG28">
        <v>715.62676999999996</v>
      </c>
      <c r="AH28">
        <v>718.42998999999998</v>
      </c>
    </row>
    <row r="29" spans="1:34">
      <c r="A29" t="s">
        <v>412</v>
      </c>
      <c r="B29">
        <v>49.924999999999997</v>
      </c>
      <c r="C29">
        <v>49.555</v>
      </c>
      <c r="D29">
        <v>48.155000000000001</v>
      </c>
      <c r="E29">
        <v>37.752499999999998</v>
      </c>
      <c r="F29">
        <v>35.092500000000001</v>
      </c>
      <c r="G29">
        <v>38.495669999999997</v>
      </c>
      <c r="H29">
        <v>41.510350000000003</v>
      </c>
      <c r="I29">
        <v>42.202509999999997</v>
      </c>
      <c r="J29">
        <v>42.252960000000002</v>
      </c>
      <c r="K29">
        <v>42.230809999999998</v>
      </c>
      <c r="L29">
        <v>42.213410000000003</v>
      </c>
      <c r="M29">
        <v>42.341270000000002</v>
      </c>
      <c r="N29">
        <v>42.46546</v>
      </c>
      <c r="O29">
        <v>42.611789999999999</v>
      </c>
      <c r="P29">
        <v>42.57902</v>
      </c>
      <c r="Q29">
        <v>42.578000000000003</v>
      </c>
      <c r="R29">
        <v>42.573689999999999</v>
      </c>
      <c r="S29">
        <v>42.635179999999998</v>
      </c>
      <c r="T29">
        <v>42.704009999999997</v>
      </c>
      <c r="U29">
        <v>42.794220000000003</v>
      </c>
      <c r="V29">
        <v>42.87603</v>
      </c>
      <c r="W29">
        <v>43.04072</v>
      </c>
      <c r="X29">
        <v>43.308639999999997</v>
      </c>
      <c r="Y29">
        <v>43.483229999999999</v>
      </c>
      <c r="Z29">
        <v>43.495719999999999</v>
      </c>
      <c r="AA29">
        <v>43.603299999999997</v>
      </c>
      <c r="AB29">
        <v>43.710639999999998</v>
      </c>
      <c r="AC29">
        <v>43.882370000000002</v>
      </c>
      <c r="AD29">
        <v>44.044240000000002</v>
      </c>
      <c r="AE29">
        <v>44.186079999999997</v>
      </c>
      <c r="AF29">
        <v>44.193710000000003</v>
      </c>
      <c r="AG29">
        <v>44.233319999999999</v>
      </c>
      <c r="AH29">
        <v>44.467480000000002</v>
      </c>
    </row>
    <row r="30" spans="1:34">
      <c r="A30" t="s">
        <v>413</v>
      </c>
      <c r="B30">
        <v>238.42751000000001</v>
      </c>
      <c r="C30">
        <v>235.45500000000001</v>
      </c>
      <c r="D30">
        <v>223.36250000000001</v>
      </c>
      <c r="E30">
        <v>208.2</v>
      </c>
      <c r="F30">
        <v>200.88498999999999</v>
      </c>
      <c r="G30">
        <v>219.27619999999999</v>
      </c>
      <c r="H30">
        <v>230.92882</v>
      </c>
      <c r="I30">
        <v>236.34332000000001</v>
      </c>
      <c r="J30">
        <v>242.90538000000001</v>
      </c>
      <c r="K30">
        <v>247.81375</v>
      </c>
      <c r="L30">
        <v>251.97047000000001</v>
      </c>
      <c r="M30">
        <v>256.79404</v>
      </c>
      <c r="N30">
        <v>261.26898</v>
      </c>
      <c r="O30">
        <v>266.80813999999998</v>
      </c>
      <c r="P30">
        <v>273.12067000000002</v>
      </c>
      <c r="Q30">
        <v>278.51742999999999</v>
      </c>
      <c r="R30">
        <v>283.64343000000002</v>
      </c>
      <c r="S30">
        <v>290.41919000000001</v>
      </c>
      <c r="T30">
        <v>296.83755000000002</v>
      </c>
      <c r="U30">
        <v>303.14044000000001</v>
      </c>
      <c r="V30">
        <v>310.13672000000003</v>
      </c>
      <c r="W30">
        <v>316.15136999999999</v>
      </c>
      <c r="X30">
        <v>321.89618000000002</v>
      </c>
      <c r="Y30">
        <v>328.93844999999999</v>
      </c>
      <c r="Z30">
        <v>335.36480999999998</v>
      </c>
      <c r="AA30">
        <v>342.65820000000002</v>
      </c>
      <c r="AB30">
        <v>349.35892000000001</v>
      </c>
      <c r="AC30">
        <v>355.50842</v>
      </c>
      <c r="AD30">
        <v>361.54514</v>
      </c>
      <c r="AE30">
        <v>368.05261000000002</v>
      </c>
      <c r="AF30">
        <v>374.31299000000001</v>
      </c>
      <c r="AG30">
        <v>379.97640999999999</v>
      </c>
      <c r="AH30">
        <v>387.34030000000001</v>
      </c>
    </row>
    <row r="31" spans="1:34">
      <c r="A31" t="s">
        <v>414</v>
      </c>
      <c r="B31">
        <v>24.75</v>
      </c>
      <c r="C31">
        <v>24.498000000000001</v>
      </c>
      <c r="D31">
        <v>23.102</v>
      </c>
      <c r="E31">
        <v>23.111000000000001</v>
      </c>
      <c r="F31">
        <v>23.178039999999999</v>
      </c>
      <c r="G31">
        <v>22.26633</v>
      </c>
      <c r="H31">
        <v>21.665150000000001</v>
      </c>
      <c r="I31">
        <v>21.447590000000002</v>
      </c>
      <c r="J31">
        <v>21.299910000000001</v>
      </c>
      <c r="K31">
        <v>21.230060000000002</v>
      </c>
      <c r="L31">
        <v>21.236750000000001</v>
      </c>
      <c r="M31">
        <v>21.26774</v>
      </c>
      <c r="N31">
        <v>21.309819999999998</v>
      </c>
      <c r="O31">
        <v>21.388960000000001</v>
      </c>
      <c r="P31">
        <v>21.50262</v>
      </c>
      <c r="Q31">
        <v>21.635190000000001</v>
      </c>
      <c r="R31">
        <v>21.775449999999999</v>
      </c>
      <c r="S31">
        <v>21.932359999999999</v>
      </c>
      <c r="T31">
        <v>22.094180000000001</v>
      </c>
      <c r="U31">
        <v>22.25508</v>
      </c>
      <c r="V31">
        <v>22.439830000000001</v>
      </c>
      <c r="W31">
        <v>22.6433</v>
      </c>
      <c r="X31">
        <v>22.831050000000001</v>
      </c>
      <c r="Y31">
        <v>23.02617</v>
      </c>
      <c r="Z31">
        <v>23.229019999999998</v>
      </c>
      <c r="AA31">
        <v>23.42963</v>
      </c>
      <c r="AB31">
        <v>23.644929999999999</v>
      </c>
      <c r="AC31">
        <v>23.877890000000001</v>
      </c>
      <c r="AD31">
        <v>24.11525</v>
      </c>
      <c r="AE31">
        <v>24.339130000000001</v>
      </c>
      <c r="AF31">
        <v>24.561820000000001</v>
      </c>
      <c r="AG31">
        <v>24.767510000000001</v>
      </c>
      <c r="AH31">
        <v>24.95692</v>
      </c>
    </row>
    <row r="32" spans="1:34">
      <c r="A32" t="s">
        <v>415</v>
      </c>
      <c r="B32">
        <v>3.9010799999999999</v>
      </c>
      <c r="C32">
        <v>3.9549500000000002</v>
      </c>
      <c r="D32">
        <v>3.4084699999999999</v>
      </c>
      <c r="E32">
        <v>3.4185400000000001</v>
      </c>
      <c r="F32">
        <v>3.17</v>
      </c>
      <c r="G32">
        <v>3.0638700000000001</v>
      </c>
      <c r="H32">
        <v>2.9935700000000001</v>
      </c>
      <c r="I32">
        <v>2.9680499999999999</v>
      </c>
      <c r="J32">
        <v>2.9506999999999999</v>
      </c>
      <c r="K32">
        <v>2.9424899999999998</v>
      </c>
      <c r="L32">
        <v>2.9432800000000001</v>
      </c>
      <c r="M32">
        <v>2.94692</v>
      </c>
      <c r="N32">
        <v>2.95187</v>
      </c>
      <c r="O32">
        <v>2.96116</v>
      </c>
      <c r="P32">
        <v>2.97451</v>
      </c>
      <c r="Q32">
        <v>2.9900600000000002</v>
      </c>
      <c r="R32">
        <v>3.0065</v>
      </c>
      <c r="S32">
        <v>3.0248599999999999</v>
      </c>
      <c r="T32">
        <v>3.04379</v>
      </c>
      <c r="U32">
        <v>3.0625800000000001</v>
      </c>
      <c r="V32">
        <v>3.0841400000000001</v>
      </c>
      <c r="W32">
        <v>3.10785</v>
      </c>
      <c r="X32">
        <v>3.1297000000000001</v>
      </c>
      <c r="Y32">
        <v>3.15238</v>
      </c>
      <c r="Z32">
        <v>3.1759200000000001</v>
      </c>
      <c r="AA32">
        <v>3.1991800000000001</v>
      </c>
      <c r="AB32">
        <v>3.2241</v>
      </c>
      <c r="AC32">
        <v>3.2510300000000001</v>
      </c>
      <c r="AD32">
        <v>3.2784300000000002</v>
      </c>
      <c r="AE32">
        <v>3.30423</v>
      </c>
      <c r="AF32">
        <v>3.32986</v>
      </c>
      <c r="AG32">
        <v>3.3534999999999999</v>
      </c>
      <c r="AH32">
        <v>3.3752499999999999</v>
      </c>
    </row>
    <row r="33" spans="1:34">
      <c r="A33" t="s">
        <v>416</v>
      </c>
      <c r="B33">
        <v>6.6280000000000001</v>
      </c>
      <c r="C33">
        <v>6.68</v>
      </c>
      <c r="D33">
        <v>6.65</v>
      </c>
      <c r="E33">
        <v>6.9640000000000004</v>
      </c>
      <c r="F33">
        <v>7.4013200000000001</v>
      </c>
      <c r="G33">
        <v>7.4449300000000003</v>
      </c>
      <c r="H33">
        <v>7.5261500000000003</v>
      </c>
      <c r="I33">
        <v>7.6885599999999998</v>
      </c>
      <c r="J33">
        <v>7.87364</v>
      </c>
      <c r="K33">
        <v>8.0453799999999998</v>
      </c>
      <c r="L33">
        <v>8.1987799999999993</v>
      </c>
      <c r="M33">
        <v>8.3406300000000009</v>
      </c>
      <c r="N33">
        <v>8.4827499999999993</v>
      </c>
      <c r="O33">
        <v>8.6286900000000006</v>
      </c>
      <c r="P33">
        <v>8.7761899999999997</v>
      </c>
      <c r="Q33">
        <v>8.9173399999999994</v>
      </c>
      <c r="R33">
        <v>9.0525000000000002</v>
      </c>
      <c r="S33">
        <v>9.1891700000000007</v>
      </c>
      <c r="T33">
        <v>9.3337900000000005</v>
      </c>
      <c r="U33">
        <v>9.4706200000000003</v>
      </c>
      <c r="V33">
        <v>9.5796500000000009</v>
      </c>
      <c r="W33">
        <v>9.6640700000000006</v>
      </c>
      <c r="X33">
        <v>9.7276500000000006</v>
      </c>
      <c r="Y33">
        <v>9.7965800000000005</v>
      </c>
      <c r="Z33">
        <v>9.8844100000000008</v>
      </c>
      <c r="AA33">
        <v>9.9756199999999993</v>
      </c>
      <c r="AB33">
        <v>10.07037</v>
      </c>
      <c r="AC33">
        <v>10.17414</v>
      </c>
      <c r="AD33">
        <v>10.28909</v>
      </c>
      <c r="AE33">
        <v>10.40926</v>
      </c>
      <c r="AF33">
        <v>10.535450000000001</v>
      </c>
      <c r="AG33">
        <v>10.664809999999999</v>
      </c>
      <c r="AH33">
        <v>10.793530000000001</v>
      </c>
    </row>
    <row r="34" spans="1:34">
      <c r="A34" t="s">
        <v>417</v>
      </c>
      <c r="B34">
        <v>1.8200700000000001</v>
      </c>
      <c r="C34">
        <v>1.9292199999999999</v>
      </c>
      <c r="D34">
        <v>1.7323900000000001</v>
      </c>
      <c r="E34">
        <v>1.5460499999999999</v>
      </c>
      <c r="F34">
        <v>1.6529199999999999</v>
      </c>
      <c r="G34">
        <v>1.8157399999999999</v>
      </c>
      <c r="H34">
        <v>1.8481099999999999</v>
      </c>
      <c r="I34">
        <v>1.8967499999999999</v>
      </c>
      <c r="J34">
        <v>1.9639800000000001</v>
      </c>
      <c r="K34">
        <v>2.0162300000000002</v>
      </c>
      <c r="L34">
        <v>2.0612599999999999</v>
      </c>
      <c r="M34">
        <v>2.1008399999999998</v>
      </c>
      <c r="N34">
        <v>2.1411899999999999</v>
      </c>
      <c r="O34">
        <v>2.1845400000000001</v>
      </c>
      <c r="P34">
        <v>2.2280600000000002</v>
      </c>
      <c r="Q34">
        <v>2.26945</v>
      </c>
      <c r="R34">
        <v>2.3098299999999998</v>
      </c>
      <c r="S34">
        <v>2.3517899999999998</v>
      </c>
      <c r="T34">
        <v>2.3967200000000002</v>
      </c>
      <c r="U34">
        <v>2.4387599999999998</v>
      </c>
      <c r="V34">
        <v>2.47194</v>
      </c>
      <c r="W34">
        <v>2.4994000000000001</v>
      </c>
      <c r="X34">
        <v>2.5228600000000001</v>
      </c>
      <c r="Y34">
        <v>2.5515599999999998</v>
      </c>
      <c r="Z34">
        <v>2.5876899999999998</v>
      </c>
      <c r="AA34">
        <v>2.6243500000000002</v>
      </c>
      <c r="AB34">
        <v>2.66215</v>
      </c>
      <c r="AC34">
        <v>2.7030099999999999</v>
      </c>
      <c r="AD34">
        <v>2.74708</v>
      </c>
      <c r="AE34">
        <v>2.7921499999999999</v>
      </c>
      <c r="AF34">
        <v>2.8387799999999999</v>
      </c>
      <c r="AG34">
        <v>2.88591</v>
      </c>
      <c r="AH34">
        <v>2.93262</v>
      </c>
    </row>
    <row r="35" spans="1:34">
      <c r="A35" t="s">
        <v>418</v>
      </c>
      <c r="B35">
        <v>78.431929999999994</v>
      </c>
      <c r="C35">
        <v>79.962779999999995</v>
      </c>
      <c r="D35">
        <v>77.660610000000005</v>
      </c>
      <c r="E35">
        <v>79.591939999999994</v>
      </c>
      <c r="F35">
        <v>79.897469999999998</v>
      </c>
      <c r="G35">
        <v>81.103499999999997</v>
      </c>
      <c r="H35">
        <v>81.432289999999995</v>
      </c>
      <c r="I35">
        <v>83.050600000000003</v>
      </c>
      <c r="J35">
        <v>85.091059999999999</v>
      </c>
      <c r="K35">
        <v>86.296509999999998</v>
      </c>
      <c r="L35">
        <v>87.213729999999998</v>
      </c>
      <c r="M35">
        <v>88.068510000000003</v>
      </c>
      <c r="N35">
        <v>89.130740000000003</v>
      </c>
      <c r="O35">
        <v>90.433160000000001</v>
      </c>
      <c r="P35">
        <v>91.542689999999993</v>
      </c>
      <c r="Q35">
        <v>92.414969999999997</v>
      </c>
      <c r="R35">
        <v>93.301130000000001</v>
      </c>
      <c r="S35">
        <v>94.295199999999994</v>
      </c>
      <c r="T35">
        <v>95.435429999999997</v>
      </c>
      <c r="U35">
        <v>96.381270000000001</v>
      </c>
      <c r="V35">
        <v>96.73527</v>
      </c>
      <c r="W35">
        <v>96.863039999999998</v>
      </c>
      <c r="X35">
        <v>97.006379999999993</v>
      </c>
      <c r="Y35">
        <v>97.437790000000007</v>
      </c>
      <c r="Z35">
        <v>98.236559999999997</v>
      </c>
      <c r="AA35">
        <v>98.798779999999994</v>
      </c>
      <c r="AB35">
        <v>99.242140000000006</v>
      </c>
      <c r="AC35">
        <v>99.952179999999998</v>
      </c>
      <c r="AD35">
        <v>100.8086</v>
      </c>
      <c r="AE35">
        <v>101.67082000000001</v>
      </c>
      <c r="AF35">
        <v>102.54862</v>
      </c>
      <c r="AG35">
        <v>103.40703000000001</v>
      </c>
      <c r="AH35">
        <v>104.25225</v>
      </c>
    </row>
    <row r="36" spans="1:34">
      <c r="A36" t="s">
        <v>419</v>
      </c>
      <c r="B36">
        <v>132.33000000000001</v>
      </c>
      <c r="C36">
        <v>125.395</v>
      </c>
      <c r="D36">
        <v>115.3625</v>
      </c>
      <c r="E36">
        <v>103.2</v>
      </c>
      <c r="F36">
        <v>104.285</v>
      </c>
      <c r="G36">
        <v>102.24915</v>
      </c>
      <c r="H36">
        <v>102.37885</v>
      </c>
      <c r="I36">
        <v>103.30222000000001</v>
      </c>
      <c r="J36">
        <v>107.37778</v>
      </c>
      <c r="K36">
        <v>107.70158000000001</v>
      </c>
      <c r="L36">
        <v>107.44855</v>
      </c>
      <c r="M36">
        <v>108.50212999999999</v>
      </c>
      <c r="N36">
        <v>108.65118</v>
      </c>
      <c r="O36">
        <v>108.94087</v>
      </c>
      <c r="P36">
        <v>110.45755</v>
      </c>
      <c r="Q36">
        <v>110.56262</v>
      </c>
      <c r="R36">
        <v>110.84692</v>
      </c>
      <c r="S36">
        <v>112.18447999999999</v>
      </c>
      <c r="T36">
        <v>112.88805000000001</v>
      </c>
      <c r="U36">
        <v>114.67685</v>
      </c>
      <c r="V36">
        <v>116.89932</v>
      </c>
      <c r="W36">
        <v>118.60393000000001</v>
      </c>
      <c r="X36">
        <v>119.58185</v>
      </c>
      <c r="Y36">
        <v>121.65817</v>
      </c>
      <c r="Z36">
        <v>123.72797</v>
      </c>
      <c r="AA36">
        <v>126.42215</v>
      </c>
      <c r="AB36">
        <v>129.11396999999999</v>
      </c>
      <c r="AC36">
        <v>131.74181999999999</v>
      </c>
      <c r="AD36">
        <v>133.46185</v>
      </c>
      <c r="AE36">
        <v>135.06551999999999</v>
      </c>
      <c r="AF36">
        <v>137.46034</v>
      </c>
      <c r="AG36">
        <v>139.19063</v>
      </c>
      <c r="AH36">
        <v>141.48907</v>
      </c>
    </row>
    <row r="37" spans="1:34">
      <c r="A37" t="s">
        <v>420</v>
      </c>
      <c r="B37">
        <v>38.027000000000001</v>
      </c>
      <c r="C37">
        <v>36.838999999999999</v>
      </c>
      <c r="D37">
        <v>32.857999999999997</v>
      </c>
      <c r="E37">
        <v>35.518999999999998</v>
      </c>
      <c r="F37">
        <v>36.023879999999998</v>
      </c>
      <c r="G37">
        <v>34.929049999999997</v>
      </c>
      <c r="H37">
        <v>34.785420000000002</v>
      </c>
      <c r="I37">
        <v>34.589469999999999</v>
      </c>
      <c r="J37">
        <v>34.714979999999997</v>
      </c>
      <c r="K37">
        <v>35.115009999999998</v>
      </c>
      <c r="L37">
        <v>35.499490000000002</v>
      </c>
      <c r="M37">
        <v>35.911110000000001</v>
      </c>
      <c r="N37">
        <v>36.345010000000002</v>
      </c>
      <c r="O37">
        <v>36.8245</v>
      </c>
      <c r="P37">
        <v>37.370240000000003</v>
      </c>
      <c r="Q37">
        <v>37.972180000000002</v>
      </c>
      <c r="R37">
        <v>38.603099999999998</v>
      </c>
      <c r="S37">
        <v>39.262709999999998</v>
      </c>
      <c r="T37">
        <v>39.94379</v>
      </c>
      <c r="U37">
        <v>40.618659999999998</v>
      </c>
      <c r="V37">
        <v>41.283119999999997</v>
      </c>
      <c r="W37">
        <v>41.928199999999997</v>
      </c>
      <c r="X37">
        <v>42.537559999999999</v>
      </c>
      <c r="Y37">
        <v>43.102409999999999</v>
      </c>
      <c r="Z37">
        <v>43.611339999999998</v>
      </c>
      <c r="AA37">
        <v>44.073500000000003</v>
      </c>
      <c r="AB37">
        <v>44.514380000000003</v>
      </c>
      <c r="AC37">
        <v>44.925899999999999</v>
      </c>
      <c r="AD37">
        <v>45.301400000000001</v>
      </c>
      <c r="AE37">
        <v>45.628340000000001</v>
      </c>
      <c r="AF37">
        <v>45.917580000000001</v>
      </c>
      <c r="AG37">
        <v>46.16236</v>
      </c>
      <c r="AH37">
        <v>46.367139999999999</v>
      </c>
    </row>
    <row r="38" spans="1:34">
      <c r="A38" t="s">
        <v>421</v>
      </c>
      <c r="B38">
        <v>86.128</v>
      </c>
      <c r="C38">
        <v>84.150999999999996</v>
      </c>
      <c r="D38">
        <v>74.474000000000004</v>
      </c>
      <c r="E38">
        <v>77.007999999999996</v>
      </c>
      <c r="F38">
        <v>80.934330000000003</v>
      </c>
      <c r="G38">
        <v>78.746120000000005</v>
      </c>
      <c r="H38">
        <v>78.965429999999998</v>
      </c>
      <c r="I38">
        <v>79.882230000000007</v>
      </c>
      <c r="J38">
        <v>80.003720000000001</v>
      </c>
      <c r="K38">
        <v>80.780510000000007</v>
      </c>
      <c r="L38">
        <v>81.444320000000005</v>
      </c>
      <c r="M38">
        <v>81.917730000000006</v>
      </c>
      <c r="N38">
        <v>82.430859999999996</v>
      </c>
      <c r="O38">
        <v>82.893460000000005</v>
      </c>
      <c r="P38">
        <v>83.381010000000003</v>
      </c>
      <c r="Q38">
        <v>83.900890000000004</v>
      </c>
      <c r="R38">
        <v>84.414670000000001</v>
      </c>
      <c r="S38">
        <v>84.913830000000004</v>
      </c>
      <c r="T38">
        <v>85.399990000000003</v>
      </c>
      <c r="U38">
        <v>85.855130000000003</v>
      </c>
      <c r="V38">
        <v>86.302160000000001</v>
      </c>
      <c r="W38">
        <v>86.775850000000005</v>
      </c>
      <c r="X38">
        <v>87.270570000000006</v>
      </c>
      <c r="Y38">
        <v>87.77807</v>
      </c>
      <c r="Z38">
        <v>88.281530000000004</v>
      </c>
      <c r="AA38">
        <v>88.774349999999998</v>
      </c>
      <c r="AB38">
        <v>89.288659999999993</v>
      </c>
      <c r="AC38">
        <v>89.824789999999993</v>
      </c>
      <c r="AD38">
        <v>90.368290000000002</v>
      </c>
      <c r="AE38">
        <v>90.889269999999996</v>
      </c>
      <c r="AF38">
        <v>91.388679999999994</v>
      </c>
      <c r="AG38">
        <v>91.864819999999995</v>
      </c>
      <c r="AH38">
        <v>92.313079999999999</v>
      </c>
    </row>
    <row r="39" spans="1:34">
      <c r="A39" t="s">
        <v>422</v>
      </c>
      <c r="B39">
        <v>350.73498999999998</v>
      </c>
      <c r="C39">
        <v>350.17748999999998</v>
      </c>
      <c r="D39">
        <v>320.91000000000003</v>
      </c>
      <c r="E39">
        <v>323.54998999999998</v>
      </c>
      <c r="F39">
        <v>316.34750000000003</v>
      </c>
      <c r="G39">
        <v>317.58215000000001</v>
      </c>
      <c r="H39">
        <v>326.37765999999999</v>
      </c>
      <c r="I39">
        <v>336.10165000000001</v>
      </c>
      <c r="J39">
        <v>346.71206999999998</v>
      </c>
      <c r="K39">
        <v>353.32449000000003</v>
      </c>
      <c r="L39">
        <v>356.80275999999998</v>
      </c>
      <c r="M39">
        <v>361.53973000000002</v>
      </c>
      <c r="N39">
        <v>365.96908999999999</v>
      </c>
      <c r="O39">
        <v>372.02440999999999</v>
      </c>
      <c r="P39">
        <v>380.63904000000002</v>
      </c>
      <c r="Q39">
        <v>387.64510999999999</v>
      </c>
      <c r="R39">
        <v>394.30457000000001</v>
      </c>
      <c r="S39">
        <v>404.01157000000001</v>
      </c>
      <c r="T39">
        <v>414.52614999999997</v>
      </c>
      <c r="U39">
        <v>424.20242000000002</v>
      </c>
      <c r="V39">
        <v>435.32598999999999</v>
      </c>
      <c r="W39">
        <v>443.60367000000002</v>
      </c>
      <c r="X39">
        <v>449.48480000000001</v>
      </c>
      <c r="Y39">
        <v>458.30090000000001</v>
      </c>
      <c r="Z39">
        <v>465.53960999999998</v>
      </c>
      <c r="AA39">
        <v>473.65762000000001</v>
      </c>
      <c r="AB39">
        <v>480.03827000000001</v>
      </c>
      <c r="AC39">
        <v>484.13019000000003</v>
      </c>
      <c r="AD39">
        <v>486.95553999999998</v>
      </c>
      <c r="AE39">
        <v>490.16138000000001</v>
      </c>
      <c r="AF39">
        <v>492.71422999999999</v>
      </c>
      <c r="AG39">
        <v>493.04541</v>
      </c>
      <c r="AH39">
        <v>498.82083</v>
      </c>
    </row>
    <row r="40" spans="1:34">
      <c r="A40" t="s">
        <v>423</v>
      </c>
      <c r="B40">
        <v>363.63251000000002</v>
      </c>
      <c r="C40">
        <v>358.44501000000002</v>
      </c>
      <c r="D40">
        <v>317.09500000000003</v>
      </c>
      <c r="E40">
        <v>348.53</v>
      </c>
      <c r="F40">
        <v>352.16251</v>
      </c>
      <c r="G40">
        <v>350.6825</v>
      </c>
      <c r="H40">
        <v>349.84634</v>
      </c>
      <c r="I40">
        <v>357.73703</v>
      </c>
      <c r="J40">
        <v>367.76056</v>
      </c>
      <c r="K40">
        <v>376.77676000000002</v>
      </c>
      <c r="L40">
        <v>381.86883999999998</v>
      </c>
      <c r="M40">
        <v>389.04376000000002</v>
      </c>
      <c r="N40">
        <v>395.74572999999998</v>
      </c>
      <c r="O40">
        <v>402.47255999999999</v>
      </c>
      <c r="P40">
        <v>411.95769999999999</v>
      </c>
      <c r="Q40">
        <v>419.41530999999998</v>
      </c>
      <c r="R40">
        <v>426.99234000000001</v>
      </c>
      <c r="S40">
        <v>436.03088000000002</v>
      </c>
      <c r="T40">
        <v>444.99975999999998</v>
      </c>
      <c r="U40">
        <v>452.06497000000002</v>
      </c>
      <c r="V40">
        <v>459.22613999999999</v>
      </c>
      <c r="W40">
        <v>465.49777</v>
      </c>
      <c r="X40">
        <v>469.80304000000001</v>
      </c>
      <c r="Y40">
        <v>475.12011999999999</v>
      </c>
      <c r="Z40">
        <v>480.57348999999999</v>
      </c>
      <c r="AA40">
        <v>484.94925000000001</v>
      </c>
      <c r="AB40">
        <v>489.21026999999998</v>
      </c>
      <c r="AC40">
        <v>492.49572999999998</v>
      </c>
      <c r="AD40">
        <v>496.89789000000002</v>
      </c>
      <c r="AE40">
        <v>501.53476000000001</v>
      </c>
      <c r="AF40">
        <v>506.60622999999998</v>
      </c>
      <c r="AG40">
        <v>510.04489000000001</v>
      </c>
      <c r="AH40">
        <v>516.28021000000001</v>
      </c>
    </row>
    <row r="41" spans="1:34">
      <c r="A41" t="s">
        <v>424</v>
      </c>
      <c r="B41">
        <v>404.435</v>
      </c>
      <c r="C41">
        <v>411.17998999999998</v>
      </c>
      <c r="D41">
        <v>412.89499000000001</v>
      </c>
      <c r="E41">
        <v>438.01001000000002</v>
      </c>
      <c r="F41">
        <v>439.51999000000001</v>
      </c>
      <c r="G41">
        <v>445.61178999999998</v>
      </c>
      <c r="H41">
        <v>465.42586999999997</v>
      </c>
      <c r="I41">
        <v>482.22881999999998</v>
      </c>
      <c r="J41">
        <v>506.40244000000001</v>
      </c>
      <c r="K41">
        <v>527.17174999999997</v>
      </c>
      <c r="L41">
        <v>546.38202000000001</v>
      </c>
      <c r="M41">
        <v>562.90106000000003</v>
      </c>
      <c r="N41">
        <v>578.03070000000002</v>
      </c>
      <c r="O41">
        <v>594.72375</v>
      </c>
      <c r="P41">
        <v>612.00658999999996</v>
      </c>
      <c r="Q41">
        <v>628.49932999999999</v>
      </c>
      <c r="R41">
        <v>646.56719999999996</v>
      </c>
      <c r="S41">
        <v>666.02575999999999</v>
      </c>
      <c r="T41">
        <v>686.74274000000003</v>
      </c>
      <c r="U41">
        <v>709.14038000000005</v>
      </c>
      <c r="V41">
        <v>733.15723000000003</v>
      </c>
      <c r="W41">
        <v>757.51056000000005</v>
      </c>
      <c r="X41">
        <v>783.47185999999999</v>
      </c>
      <c r="Y41">
        <v>809.41210999999998</v>
      </c>
      <c r="Z41">
        <v>833.76134999999999</v>
      </c>
      <c r="AA41">
        <v>859.73773000000006</v>
      </c>
      <c r="AB41">
        <v>886.02648999999997</v>
      </c>
      <c r="AC41">
        <v>912.08533</v>
      </c>
      <c r="AD41">
        <v>938.51678000000004</v>
      </c>
      <c r="AE41">
        <v>965.70971999999995</v>
      </c>
      <c r="AF41">
        <v>993.27020000000005</v>
      </c>
      <c r="AG41">
        <v>1023.6745</v>
      </c>
      <c r="AH41">
        <v>1056.8325199999999</v>
      </c>
    </row>
    <row r="42" spans="1:34">
      <c r="A42" t="s">
        <v>425</v>
      </c>
      <c r="B42">
        <v>990.82501000000002</v>
      </c>
      <c r="C42">
        <v>982.13</v>
      </c>
      <c r="D42">
        <v>844.23499000000004</v>
      </c>
      <c r="E42">
        <v>935.55498999999998</v>
      </c>
      <c r="F42">
        <v>1056.40247</v>
      </c>
      <c r="G42">
        <v>1128.5677499999999</v>
      </c>
      <c r="H42">
        <v>1207.74719</v>
      </c>
      <c r="I42">
        <v>1214.5752</v>
      </c>
      <c r="J42">
        <v>1225.8572999999999</v>
      </c>
      <c r="K42">
        <v>1229.6322</v>
      </c>
      <c r="L42">
        <v>1234.7752700000001</v>
      </c>
      <c r="M42">
        <v>1239.31897</v>
      </c>
      <c r="N42">
        <v>1251.1197500000001</v>
      </c>
      <c r="O42">
        <v>1256.8158000000001</v>
      </c>
      <c r="P42">
        <v>1283.4644800000001</v>
      </c>
      <c r="Q42">
        <v>1314.7533000000001</v>
      </c>
      <c r="R42">
        <v>1330.45398</v>
      </c>
      <c r="S42">
        <v>1345.10547</v>
      </c>
      <c r="T42">
        <v>1355.3308099999999</v>
      </c>
      <c r="U42">
        <v>1359.3532700000001</v>
      </c>
      <c r="V42">
        <v>1365.40771</v>
      </c>
      <c r="W42">
        <v>1369.7497599999999</v>
      </c>
      <c r="X42">
        <v>1379.7027599999999</v>
      </c>
      <c r="Y42">
        <v>1395.5712900000001</v>
      </c>
      <c r="Z42">
        <v>1412.39795</v>
      </c>
      <c r="AA42">
        <v>1428.5400400000001</v>
      </c>
      <c r="AB42">
        <v>1442.07996</v>
      </c>
      <c r="AC42">
        <v>1455.5582300000001</v>
      </c>
      <c r="AD42">
        <v>1472.97327</v>
      </c>
      <c r="AE42">
        <v>1490.39697</v>
      </c>
      <c r="AF42">
        <v>1507.72119</v>
      </c>
      <c r="AG42">
        <v>1523.5424800000001</v>
      </c>
      <c r="AH42">
        <v>1539.7683099999999</v>
      </c>
    </row>
    <row r="43" spans="1:34">
      <c r="A43" t="s">
        <v>426</v>
      </c>
      <c r="B43">
        <v>123.575</v>
      </c>
      <c r="C43">
        <v>124.27249999999999</v>
      </c>
      <c r="D43">
        <v>118.875</v>
      </c>
      <c r="E43">
        <v>125.52</v>
      </c>
      <c r="F43">
        <v>123.07250000000001</v>
      </c>
      <c r="G43">
        <v>122.52652999999999</v>
      </c>
      <c r="H43">
        <v>122.36055</v>
      </c>
      <c r="I43">
        <v>126.44743</v>
      </c>
      <c r="J43">
        <v>131.77504999999999</v>
      </c>
      <c r="K43">
        <v>135.98044999999999</v>
      </c>
      <c r="L43">
        <v>139.28665000000001</v>
      </c>
      <c r="M43">
        <v>141.91313</v>
      </c>
      <c r="N43">
        <v>144.30387999999999</v>
      </c>
      <c r="O43">
        <v>145.75259</v>
      </c>
      <c r="P43">
        <v>148.63550000000001</v>
      </c>
      <c r="Q43">
        <v>152.33624</v>
      </c>
      <c r="R43">
        <v>156.16362000000001</v>
      </c>
      <c r="S43">
        <v>160.44452000000001</v>
      </c>
      <c r="T43">
        <v>164.92135999999999</v>
      </c>
      <c r="U43">
        <v>169.5513</v>
      </c>
      <c r="V43">
        <v>174.71095</v>
      </c>
      <c r="W43">
        <v>179.71933000000001</v>
      </c>
      <c r="X43">
        <v>184.66149999999999</v>
      </c>
      <c r="Y43">
        <v>189.81548000000001</v>
      </c>
      <c r="Z43">
        <v>194.67101</v>
      </c>
      <c r="AA43">
        <v>199.77373</v>
      </c>
      <c r="AB43">
        <v>205.18039999999999</v>
      </c>
      <c r="AC43">
        <v>210.82937999999999</v>
      </c>
      <c r="AD43">
        <v>216.62762000000001</v>
      </c>
      <c r="AE43">
        <v>222.75403</v>
      </c>
      <c r="AF43">
        <v>229.09055000000001</v>
      </c>
      <c r="AG43">
        <v>235.56183999999999</v>
      </c>
      <c r="AH43">
        <v>243.08584999999999</v>
      </c>
    </row>
    <row r="44" spans="1:34">
      <c r="A44" t="s">
        <v>427</v>
      </c>
      <c r="B44">
        <v>159.03</v>
      </c>
      <c r="C44">
        <v>155.3475</v>
      </c>
      <c r="D44">
        <v>147.45249999999999</v>
      </c>
      <c r="E44">
        <v>153.17999</v>
      </c>
      <c r="F44">
        <v>151.8475</v>
      </c>
      <c r="G44">
        <v>145.95302000000001</v>
      </c>
      <c r="H44">
        <v>148.76929999999999</v>
      </c>
      <c r="I44">
        <v>142.99327</v>
      </c>
      <c r="J44">
        <v>139.22800000000001</v>
      </c>
      <c r="K44">
        <v>136.9512</v>
      </c>
      <c r="L44">
        <v>137.23357999999999</v>
      </c>
      <c r="M44">
        <v>138.77847</v>
      </c>
      <c r="N44">
        <v>140.92128</v>
      </c>
      <c r="O44">
        <v>142.69460000000001</v>
      </c>
      <c r="P44">
        <v>145.42728</v>
      </c>
      <c r="Q44">
        <v>148.12598</v>
      </c>
      <c r="R44">
        <v>150.92321999999999</v>
      </c>
      <c r="S44">
        <v>152.49205000000001</v>
      </c>
      <c r="T44">
        <v>153.85828000000001</v>
      </c>
      <c r="U44">
        <v>155.42876000000001</v>
      </c>
      <c r="V44">
        <v>157.17488</v>
      </c>
      <c r="W44">
        <v>159.24932999999999</v>
      </c>
      <c r="X44">
        <v>161.715</v>
      </c>
      <c r="Y44">
        <v>163.63057000000001</v>
      </c>
      <c r="Z44">
        <v>166.40448000000001</v>
      </c>
      <c r="AA44">
        <v>169.51769999999999</v>
      </c>
      <c r="AB44">
        <v>172.53052</v>
      </c>
      <c r="AC44">
        <v>175.50165000000001</v>
      </c>
      <c r="AD44">
        <v>178.23938000000001</v>
      </c>
      <c r="AE44">
        <v>181.49448000000001</v>
      </c>
      <c r="AF44">
        <v>185.00833</v>
      </c>
      <c r="AG44">
        <v>188.82315</v>
      </c>
      <c r="AH44">
        <v>193.39281</v>
      </c>
    </row>
    <row r="45" spans="1:34">
      <c r="A45" t="s">
        <v>428</v>
      </c>
      <c r="B45">
        <v>269.255</v>
      </c>
      <c r="C45">
        <v>254.83501000000001</v>
      </c>
      <c r="D45">
        <v>278.47501</v>
      </c>
      <c r="E45">
        <v>259.32999000000001</v>
      </c>
      <c r="F45">
        <v>259.47000000000003</v>
      </c>
      <c r="G45">
        <v>264.08260999999999</v>
      </c>
      <c r="H45">
        <v>261.86664000000002</v>
      </c>
      <c r="I45">
        <v>264.20441</v>
      </c>
      <c r="J45">
        <v>267.36102</v>
      </c>
      <c r="K45">
        <v>269.80495999999999</v>
      </c>
      <c r="L45">
        <v>272.40215999999998</v>
      </c>
      <c r="M45">
        <v>274.92696999999998</v>
      </c>
      <c r="N45">
        <v>277.21465999999998</v>
      </c>
      <c r="O45">
        <v>279.49608999999998</v>
      </c>
      <c r="P45">
        <v>281.40768000000003</v>
      </c>
      <c r="Q45">
        <v>283.05164000000002</v>
      </c>
      <c r="R45">
        <v>284.02794999999998</v>
      </c>
      <c r="S45">
        <v>284.86130000000003</v>
      </c>
      <c r="T45">
        <v>285.87655999999998</v>
      </c>
      <c r="U45">
        <v>287.07404000000002</v>
      </c>
      <c r="V45">
        <v>288.27260999999999</v>
      </c>
      <c r="W45">
        <v>289.34280000000001</v>
      </c>
      <c r="X45">
        <v>290.33807000000002</v>
      </c>
      <c r="Y45">
        <v>291.36829</v>
      </c>
      <c r="Z45">
        <v>292.28564</v>
      </c>
      <c r="AA45">
        <v>293.19141000000002</v>
      </c>
      <c r="AB45">
        <v>293.99444999999997</v>
      </c>
      <c r="AC45">
        <v>294.65656000000001</v>
      </c>
      <c r="AD45">
        <v>295.23712</v>
      </c>
      <c r="AE45">
        <v>295.71224999999998</v>
      </c>
      <c r="AF45">
        <v>296.09368999999998</v>
      </c>
      <c r="AG45">
        <v>296.38238999999999</v>
      </c>
      <c r="AH45">
        <v>296.63524999999998</v>
      </c>
    </row>
    <row r="46" spans="1:34">
      <c r="A46" t="s">
        <v>429</v>
      </c>
      <c r="B46">
        <v>215.95750000000001</v>
      </c>
      <c r="C46">
        <v>220.24249</v>
      </c>
      <c r="D46">
        <v>224.1525</v>
      </c>
      <c r="E46">
        <v>222.1875</v>
      </c>
      <c r="F46">
        <v>212.36</v>
      </c>
      <c r="G46">
        <v>209.66982999999999</v>
      </c>
      <c r="H46">
        <v>208.22878</v>
      </c>
      <c r="I46">
        <v>210.18015</v>
      </c>
      <c r="J46">
        <v>212.42769999999999</v>
      </c>
      <c r="K46">
        <v>214.38333</v>
      </c>
      <c r="L46">
        <v>216.45107999999999</v>
      </c>
      <c r="M46">
        <v>218.35364999999999</v>
      </c>
      <c r="N46">
        <v>220.18414000000001</v>
      </c>
      <c r="O46">
        <v>222.04837000000001</v>
      </c>
      <c r="P46">
        <v>223.62773000000001</v>
      </c>
      <c r="Q46">
        <v>225.06702999999999</v>
      </c>
      <c r="R46">
        <v>226.05667</v>
      </c>
      <c r="S46">
        <v>226.94881000000001</v>
      </c>
      <c r="T46">
        <v>228.01107999999999</v>
      </c>
      <c r="U46">
        <v>229.21687</v>
      </c>
      <c r="V46">
        <v>230.44225</v>
      </c>
      <c r="W46">
        <v>231.60616999999999</v>
      </c>
      <c r="X46">
        <v>232.74153000000001</v>
      </c>
      <c r="Y46">
        <v>233.92453</v>
      </c>
      <c r="Z46">
        <v>235.05321000000001</v>
      </c>
      <c r="AA46">
        <v>236.20849999999999</v>
      </c>
      <c r="AB46">
        <v>237.31649999999999</v>
      </c>
      <c r="AC46">
        <v>238.35085000000001</v>
      </c>
      <c r="AD46">
        <v>239.36035000000001</v>
      </c>
      <c r="AE46">
        <v>240.32594</v>
      </c>
      <c r="AF46">
        <v>241.25917000000001</v>
      </c>
      <c r="AG46">
        <v>242.14983000000001</v>
      </c>
      <c r="AH46">
        <v>243.05333999999999</v>
      </c>
    </row>
    <row r="47" spans="1:34">
      <c r="A47" t="s">
        <v>430</v>
      </c>
      <c r="B47">
        <v>51.392499999999998</v>
      </c>
      <c r="C47">
        <v>46.505000000000003</v>
      </c>
      <c r="D47">
        <v>48.747500000000002</v>
      </c>
      <c r="E47">
        <v>51.627499999999998</v>
      </c>
      <c r="F47">
        <v>50.52</v>
      </c>
      <c r="G47">
        <v>50.753410000000002</v>
      </c>
      <c r="H47">
        <v>51.259529999999998</v>
      </c>
      <c r="I47">
        <v>52.877229999999997</v>
      </c>
      <c r="J47">
        <v>55.49606</v>
      </c>
      <c r="K47">
        <v>56.993169999999999</v>
      </c>
      <c r="L47">
        <v>57.798180000000002</v>
      </c>
      <c r="M47">
        <v>57.999009999999998</v>
      </c>
      <c r="N47">
        <v>58.092849999999999</v>
      </c>
      <c r="O47">
        <v>58.39264</v>
      </c>
      <c r="P47">
        <v>58.812179999999998</v>
      </c>
      <c r="Q47">
        <v>59.718670000000003</v>
      </c>
      <c r="R47">
        <v>59.92597</v>
      </c>
      <c r="S47">
        <v>59.45026</v>
      </c>
      <c r="T47">
        <v>57.470610000000001</v>
      </c>
      <c r="U47">
        <v>56.024050000000003</v>
      </c>
      <c r="V47">
        <v>54.908560000000001</v>
      </c>
      <c r="W47">
        <v>54.800060000000002</v>
      </c>
      <c r="X47">
        <v>54.596550000000001</v>
      </c>
      <c r="Y47">
        <v>55.023609999999998</v>
      </c>
      <c r="Z47">
        <v>56.11862</v>
      </c>
      <c r="AA47">
        <v>56.97043</v>
      </c>
      <c r="AB47">
        <v>57.361660000000001</v>
      </c>
      <c r="AC47">
        <v>57.713030000000003</v>
      </c>
      <c r="AD47">
        <v>58.100189999999998</v>
      </c>
      <c r="AE47">
        <v>58.642009999999999</v>
      </c>
      <c r="AF47">
        <v>59.333069999999999</v>
      </c>
      <c r="AG47">
        <v>60.028120000000001</v>
      </c>
      <c r="AH47">
        <v>60.637619999999998</v>
      </c>
    </row>
    <row r="48" spans="1:34">
      <c r="A48" t="s">
        <v>431</v>
      </c>
      <c r="B48">
        <v>38.395000000000003</v>
      </c>
      <c r="C48">
        <v>36.967500000000001</v>
      </c>
      <c r="D48">
        <v>27.975000000000001</v>
      </c>
      <c r="E48">
        <v>27.5425</v>
      </c>
      <c r="F48">
        <v>28.662500000000001</v>
      </c>
      <c r="G48">
        <v>25.97785</v>
      </c>
      <c r="H48">
        <v>28.318950000000001</v>
      </c>
      <c r="I48">
        <v>27.48631</v>
      </c>
      <c r="J48">
        <v>27.698840000000001</v>
      </c>
      <c r="K48">
        <v>26.60436</v>
      </c>
      <c r="L48">
        <v>25.02769</v>
      </c>
      <c r="M48">
        <v>22.63851</v>
      </c>
      <c r="N48">
        <v>21.17604</v>
      </c>
      <c r="O48">
        <v>20.544779999999999</v>
      </c>
      <c r="P48">
        <v>20.175550000000001</v>
      </c>
      <c r="Q48">
        <v>20.3232</v>
      </c>
      <c r="R48">
        <v>19.895440000000001</v>
      </c>
      <c r="S48">
        <v>19.405090000000001</v>
      </c>
      <c r="T48">
        <v>18.680869999999999</v>
      </c>
      <c r="U48">
        <v>18.467700000000001</v>
      </c>
      <c r="V48">
        <v>18.028400000000001</v>
      </c>
      <c r="W48">
        <v>18.290389999999999</v>
      </c>
      <c r="X48">
        <v>18.039110000000001</v>
      </c>
      <c r="Y48">
        <v>17.90635</v>
      </c>
      <c r="Z48">
        <v>17.965219999999999</v>
      </c>
      <c r="AA48">
        <v>18.25928</v>
      </c>
      <c r="AB48">
        <v>18.49006</v>
      </c>
      <c r="AC48">
        <v>18.521920000000001</v>
      </c>
      <c r="AD48">
        <v>18.50994</v>
      </c>
      <c r="AE48">
        <v>18.458960000000001</v>
      </c>
      <c r="AF48">
        <v>18.188459999999999</v>
      </c>
      <c r="AG48">
        <v>18.393059999999998</v>
      </c>
      <c r="AH48">
        <v>18.129729999999999</v>
      </c>
    </row>
    <row r="49" spans="1:34">
      <c r="A49" t="s">
        <v>432</v>
      </c>
      <c r="B49">
        <v>636.08527000000004</v>
      </c>
      <c r="C49">
        <v>676.44646999999998</v>
      </c>
      <c r="D49">
        <v>594.05524000000003</v>
      </c>
      <c r="E49">
        <v>573.40899999999999</v>
      </c>
      <c r="F49">
        <v>614.51116999999999</v>
      </c>
      <c r="G49">
        <v>656.94079999999997</v>
      </c>
      <c r="H49">
        <v>659.10046</v>
      </c>
      <c r="I49">
        <v>667.69556</v>
      </c>
      <c r="J49">
        <v>671.78998000000001</v>
      </c>
      <c r="K49">
        <v>667.97589000000005</v>
      </c>
      <c r="L49">
        <v>666.16552999999999</v>
      </c>
      <c r="M49">
        <v>661.18236999999999</v>
      </c>
      <c r="N49">
        <v>658.52837999999997</v>
      </c>
      <c r="O49">
        <v>660.84331999999995</v>
      </c>
      <c r="P49">
        <v>665.00940000000003</v>
      </c>
      <c r="Q49">
        <v>671.24634000000003</v>
      </c>
      <c r="R49">
        <v>674.08605999999997</v>
      </c>
      <c r="S49">
        <v>676.79827999999998</v>
      </c>
      <c r="T49">
        <v>676.95563000000004</v>
      </c>
      <c r="U49">
        <v>676.51160000000004</v>
      </c>
      <c r="V49">
        <v>677.11688000000004</v>
      </c>
      <c r="W49">
        <v>681.09313999999995</v>
      </c>
      <c r="X49">
        <v>685.44201999999996</v>
      </c>
      <c r="Y49">
        <v>688.45117000000005</v>
      </c>
      <c r="Z49">
        <v>688.35315000000003</v>
      </c>
      <c r="AA49">
        <v>688.31597999999997</v>
      </c>
      <c r="AB49">
        <v>689.77148</v>
      </c>
      <c r="AC49">
        <v>688.97686999999996</v>
      </c>
      <c r="AD49">
        <v>687.62372000000005</v>
      </c>
      <c r="AE49">
        <v>685.66405999999995</v>
      </c>
      <c r="AF49">
        <v>685.90210000000002</v>
      </c>
      <c r="AG49">
        <v>683.14355</v>
      </c>
      <c r="AH49">
        <v>681.88860999999997</v>
      </c>
    </row>
    <row r="50" spans="1:34">
      <c r="A50" t="s">
        <v>433</v>
      </c>
      <c r="B50">
        <v>73.452500000000001</v>
      </c>
      <c r="C50">
        <v>74.607500000000002</v>
      </c>
      <c r="D50">
        <v>70.069999999999993</v>
      </c>
      <c r="E50">
        <v>71.342500000000001</v>
      </c>
      <c r="F50">
        <v>75.717500000000001</v>
      </c>
      <c r="G50">
        <v>74.251930000000002</v>
      </c>
      <c r="H50">
        <v>72.577510000000004</v>
      </c>
      <c r="I50">
        <v>70.325909999999993</v>
      </c>
      <c r="J50">
        <v>68.002880000000005</v>
      </c>
      <c r="K50">
        <v>65.133170000000007</v>
      </c>
      <c r="L50">
        <v>62.843429999999998</v>
      </c>
      <c r="M50">
        <v>61.756549999999997</v>
      </c>
      <c r="N50">
        <v>61.409950000000002</v>
      </c>
      <c r="O50">
        <v>61.334110000000003</v>
      </c>
      <c r="P50">
        <v>61.333770000000001</v>
      </c>
      <c r="Q50">
        <v>61.332389999999997</v>
      </c>
      <c r="R50">
        <v>61.237160000000003</v>
      </c>
      <c r="S50">
        <v>61.273429999999998</v>
      </c>
      <c r="T50">
        <v>61.355429999999998</v>
      </c>
      <c r="U50">
        <v>61.492179999999998</v>
      </c>
      <c r="V50">
        <v>61.832729999999998</v>
      </c>
      <c r="W50">
        <v>61.972329999999999</v>
      </c>
      <c r="X50">
        <v>62.136360000000003</v>
      </c>
      <c r="Y50">
        <v>62.42962</v>
      </c>
      <c r="Z50">
        <v>62.32123</v>
      </c>
      <c r="AA50">
        <v>62.531790000000001</v>
      </c>
      <c r="AB50">
        <v>62.367510000000003</v>
      </c>
      <c r="AC50">
        <v>62.058669999999999</v>
      </c>
      <c r="AD50">
        <v>61.513809999999999</v>
      </c>
      <c r="AE50">
        <v>60.821399999999997</v>
      </c>
      <c r="AF50">
        <v>59.713320000000003</v>
      </c>
      <c r="AG50">
        <v>58.568300000000001</v>
      </c>
      <c r="AH50">
        <v>57.78631</v>
      </c>
    </row>
    <row r="51" spans="1:34">
      <c r="A51" t="s">
        <v>434</v>
      </c>
      <c r="B51">
        <v>1387.5749499999999</v>
      </c>
      <c r="C51">
        <v>1401.58997</v>
      </c>
      <c r="D51">
        <v>1426.8974599999999</v>
      </c>
      <c r="E51">
        <v>1440.46497</v>
      </c>
      <c r="F51">
        <v>1315.60754</v>
      </c>
      <c r="G51">
        <v>1328.0510300000001</v>
      </c>
      <c r="H51">
        <v>1327.4585</v>
      </c>
      <c r="I51">
        <v>1346.1182899999999</v>
      </c>
      <c r="J51">
        <v>1371.7745399999999</v>
      </c>
      <c r="K51">
        <v>1367.8819599999999</v>
      </c>
      <c r="L51">
        <v>1394.7852800000001</v>
      </c>
      <c r="M51">
        <v>1452.1557600000001</v>
      </c>
      <c r="N51">
        <v>1502.5012200000001</v>
      </c>
      <c r="O51">
        <v>1523.3129899999999</v>
      </c>
      <c r="P51">
        <v>1527.30322</v>
      </c>
      <c r="Q51">
        <v>1527.52979</v>
      </c>
      <c r="R51">
        <v>1534.0434600000001</v>
      </c>
      <c r="S51">
        <v>1545.35547</v>
      </c>
      <c r="T51">
        <v>1557.55701</v>
      </c>
      <c r="U51">
        <v>1562.1932400000001</v>
      </c>
      <c r="V51">
        <v>1573.21045</v>
      </c>
      <c r="W51">
        <v>1585.55969</v>
      </c>
      <c r="X51">
        <v>1600.56531</v>
      </c>
      <c r="Y51">
        <v>1621.4057600000001</v>
      </c>
      <c r="Z51">
        <v>1642.1712600000001</v>
      </c>
      <c r="AA51">
        <v>1663.0542</v>
      </c>
      <c r="AB51">
        <v>1679.40149</v>
      </c>
      <c r="AC51">
        <v>1696.8542500000001</v>
      </c>
      <c r="AD51">
        <v>1717.09375</v>
      </c>
      <c r="AE51">
        <v>1733.1283000000001</v>
      </c>
      <c r="AF51">
        <v>1748.2459699999999</v>
      </c>
      <c r="AG51">
        <v>1764.0424800000001</v>
      </c>
      <c r="AH51">
        <v>1785.8404499999999</v>
      </c>
    </row>
    <row r="52" spans="1:34">
      <c r="A52" t="s">
        <v>435</v>
      </c>
      <c r="B52">
        <v>70.995000000000005</v>
      </c>
      <c r="C52">
        <v>88.17</v>
      </c>
      <c r="D52">
        <v>77.512</v>
      </c>
      <c r="E52">
        <v>42.533000000000001</v>
      </c>
      <c r="F52">
        <v>54.781390000000002</v>
      </c>
      <c r="G52">
        <v>72.604420000000005</v>
      </c>
      <c r="H52">
        <v>56.716900000000003</v>
      </c>
      <c r="I52">
        <v>60.252400000000002</v>
      </c>
      <c r="J52">
        <v>64.516859999999994</v>
      </c>
      <c r="K52">
        <v>61.052729999999997</v>
      </c>
      <c r="L52">
        <v>61.039149999999999</v>
      </c>
      <c r="M52">
        <v>60.8919</v>
      </c>
      <c r="N52">
        <v>60.249009999999998</v>
      </c>
      <c r="O52">
        <v>60.309190000000001</v>
      </c>
      <c r="P52">
        <v>60.678719999999998</v>
      </c>
      <c r="Q52">
        <v>61.045760000000001</v>
      </c>
      <c r="R52">
        <v>61.07226</v>
      </c>
      <c r="S52">
        <v>60.964390000000002</v>
      </c>
      <c r="T52">
        <v>61.50385</v>
      </c>
      <c r="U52">
        <v>61.769390000000001</v>
      </c>
      <c r="V52">
        <v>61.928179999999998</v>
      </c>
      <c r="W52">
        <v>62.860950000000003</v>
      </c>
      <c r="X52">
        <v>63.358330000000002</v>
      </c>
      <c r="Y52">
        <v>63.397190000000002</v>
      </c>
      <c r="Z52">
        <v>63.660899999999998</v>
      </c>
      <c r="AA52">
        <v>63.784970000000001</v>
      </c>
      <c r="AB52">
        <v>65.04777</v>
      </c>
      <c r="AC52">
        <v>66.095399999999998</v>
      </c>
      <c r="AD52">
        <v>66.371340000000004</v>
      </c>
      <c r="AE52">
        <v>66.325860000000006</v>
      </c>
      <c r="AF52">
        <v>66.035610000000005</v>
      </c>
      <c r="AG52">
        <v>65.616230000000002</v>
      </c>
      <c r="AH52">
        <v>64.72878</v>
      </c>
    </row>
    <row r="53" spans="1:34">
      <c r="A53" t="s">
        <v>436</v>
      </c>
      <c r="B53">
        <v>130.54400999999999</v>
      </c>
      <c r="C53">
        <v>120.29600000000001</v>
      </c>
      <c r="D53">
        <v>109.53100000000001</v>
      </c>
      <c r="E53">
        <v>94.61</v>
      </c>
      <c r="F53">
        <v>114.42905</v>
      </c>
      <c r="G53">
        <v>107.60124999999999</v>
      </c>
      <c r="H53">
        <v>106.97462</v>
      </c>
      <c r="I53">
        <v>108.35550000000001</v>
      </c>
      <c r="J53">
        <v>104.44208</v>
      </c>
      <c r="K53">
        <v>104.54304999999999</v>
      </c>
      <c r="L53">
        <v>102.55275</v>
      </c>
      <c r="M53">
        <v>100.41152</v>
      </c>
      <c r="N53">
        <v>99.628060000000005</v>
      </c>
      <c r="O53">
        <v>99.1614</v>
      </c>
      <c r="P53">
        <v>99.234539999999996</v>
      </c>
      <c r="Q53">
        <v>99.550939999999997</v>
      </c>
      <c r="R53">
        <v>99.425169999999994</v>
      </c>
      <c r="S53">
        <v>99.639330000000001</v>
      </c>
      <c r="T53">
        <v>100.25535000000001</v>
      </c>
      <c r="U53">
        <v>100.49095</v>
      </c>
      <c r="V53">
        <v>101.52177</v>
      </c>
      <c r="W53">
        <v>102.7808</v>
      </c>
      <c r="X53">
        <v>103.52293</v>
      </c>
      <c r="Y53">
        <v>104.34692</v>
      </c>
      <c r="Z53">
        <v>104.63095</v>
      </c>
      <c r="AA53">
        <v>105.67946999999999</v>
      </c>
      <c r="AB53">
        <v>107.79225</v>
      </c>
      <c r="AC53">
        <v>109.27338</v>
      </c>
      <c r="AD53">
        <v>110.51063000000001</v>
      </c>
      <c r="AE53">
        <v>110.67413000000001</v>
      </c>
      <c r="AF53">
        <v>110.59957</v>
      </c>
      <c r="AG53">
        <v>109.74835</v>
      </c>
      <c r="AH53">
        <v>108.70395000000001</v>
      </c>
    </row>
    <row r="54" spans="1:34">
      <c r="A54" t="s">
        <v>437</v>
      </c>
      <c r="B54">
        <v>6.9820000000000002</v>
      </c>
      <c r="C54">
        <v>7.2779999999999996</v>
      </c>
      <c r="D54">
        <v>7.6139999999999999</v>
      </c>
      <c r="E54">
        <v>7.7539999999999996</v>
      </c>
      <c r="F54">
        <v>8.1538900000000005</v>
      </c>
      <c r="G54">
        <v>8.7728400000000004</v>
      </c>
      <c r="H54">
        <v>8.3543599999999998</v>
      </c>
      <c r="I54">
        <v>8.2264300000000006</v>
      </c>
      <c r="J54">
        <v>8.4538399999999996</v>
      </c>
      <c r="K54">
        <v>8.3583499999999997</v>
      </c>
      <c r="L54">
        <v>8.2751900000000003</v>
      </c>
      <c r="M54">
        <v>8.2712299999999992</v>
      </c>
      <c r="N54">
        <v>8.24071</v>
      </c>
      <c r="O54">
        <v>8.2252200000000002</v>
      </c>
      <c r="P54">
        <v>8.2394800000000004</v>
      </c>
      <c r="Q54">
        <v>8.2568099999999998</v>
      </c>
      <c r="R54">
        <v>8.2592199999999991</v>
      </c>
      <c r="S54">
        <v>8.2531400000000001</v>
      </c>
      <c r="T54">
        <v>8.2740399999999994</v>
      </c>
      <c r="U54">
        <v>8.2926800000000007</v>
      </c>
      <c r="V54">
        <v>8.3012899999999998</v>
      </c>
      <c r="W54">
        <v>8.3416099999999993</v>
      </c>
      <c r="X54">
        <v>8.3751200000000008</v>
      </c>
      <c r="Y54">
        <v>8.3822899999999994</v>
      </c>
      <c r="Z54">
        <v>8.3946199999999997</v>
      </c>
      <c r="AA54">
        <v>8.4048999999999996</v>
      </c>
      <c r="AB54">
        <v>8.45852</v>
      </c>
      <c r="AC54">
        <v>8.5176700000000007</v>
      </c>
      <c r="AD54">
        <v>8.5410500000000003</v>
      </c>
      <c r="AE54">
        <v>8.5433500000000002</v>
      </c>
      <c r="AF54">
        <v>8.5345899999999997</v>
      </c>
      <c r="AG54">
        <v>8.5185499999999994</v>
      </c>
      <c r="AH54">
        <v>8.4810999999999996</v>
      </c>
    </row>
    <row r="55" spans="1:34">
      <c r="A55" t="s">
        <v>438</v>
      </c>
      <c r="B55">
        <v>42.887</v>
      </c>
      <c r="C55">
        <v>39.404000000000003</v>
      </c>
      <c r="D55">
        <v>35.557000000000002</v>
      </c>
      <c r="E55">
        <v>37.366999999999997</v>
      </c>
      <c r="F55">
        <v>41.354759999999999</v>
      </c>
      <c r="G55">
        <v>44.653880000000001</v>
      </c>
      <c r="H55">
        <v>41.450319999999998</v>
      </c>
      <c r="I55">
        <v>41.513350000000003</v>
      </c>
      <c r="J55">
        <v>43.509430000000002</v>
      </c>
      <c r="K55">
        <v>42.364310000000003</v>
      </c>
      <c r="L55">
        <v>42.10566</v>
      </c>
      <c r="M55">
        <v>42.435079999999999</v>
      </c>
      <c r="N55">
        <v>42.155340000000002</v>
      </c>
      <c r="O55">
        <v>42.153280000000002</v>
      </c>
      <c r="P55">
        <v>42.338200000000001</v>
      </c>
      <c r="Q55">
        <v>42.397280000000002</v>
      </c>
      <c r="R55">
        <v>42.380859999999998</v>
      </c>
      <c r="S55">
        <v>42.325020000000002</v>
      </c>
      <c r="T55">
        <v>42.42651</v>
      </c>
      <c r="U55">
        <v>42.471380000000003</v>
      </c>
      <c r="V55">
        <v>42.433239999999998</v>
      </c>
      <c r="W55">
        <v>42.616549999999997</v>
      </c>
      <c r="X55">
        <v>42.696269999999998</v>
      </c>
      <c r="Y55">
        <v>42.593089999999997</v>
      </c>
      <c r="Z55">
        <v>42.579459999999997</v>
      </c>
      <c r="AA55">
        <v>42.535179999999997</v>
      </c>
      <c r="AB55">
        <v>42.74868</v>
      </c>
      <c r="AC55">
        <v>42.947249999999997</v>
      </c>
      <c r="AD55">
        <v>42.87932</v>
      </c>
      <c r="AE55">
        <v>42.749029999999998</v>
      </c>
      <c r="AF55">
        <v>42.582050000000002</v>
      </c>
      <c r="AG55">
        <v>42.384050000000002</v>
      </c>
      <c r="AH55">
        <v>42.081650000000003</v>
      </c>
    </row>
    <row r="56" spans="1:34">
      <c r="A56" t="s">
        <v>439</v>
      </c>
      <c r="B56">
        <v>4.1412500000000003</v>
      </c>
      <c r="C56">
        <v>4.2135499999999997</v>
      </c>
      <c r="D56">
        <v>3.9223699999999999</v>
      </c>
      <c r="E56">
        <v>3.8968400000000001</v>
      </c>
      <c r="F56">
        <v>3.9381200000000001</v>
      </c>
      <c r="G56">
        <v>3.8851200000000001</v>
      </c>
      <c r="H56">
        <v>3.8437999999999999</v>
      </c>
      <c r="I56">
        <v>3.8229700000000002</v>
      </c>
      <c r="J56">
        <v>3.7910200000000001</v>
      </c>
      <c r="K56">
        <v>3.7594799999999999</v>
      </c>
      <c r="L56">
        <v>3.7313999999999998</v>
      </c>
      <c r="M56">
        <v>3.7021899999999999</v>
      </c>
      <c r="N56">
        <v>3.6730800000000001</v>
      </c>
      <c r="O56">
        <v>3.6446499999999999</v>
      </c>
      <c r="P56">
        <v>3.6162899999999998</v>
      </c>
      <c r="Q56">
        <v>3.5880999999999998</v>
      </c>
      <c r="R56">
        <v>3.5601500000000001</v>
      </c>
      <c r="S56">
        <v>3.5323699999999998</v>
      </c>
      <c r="T56">
        <v>3.5048499999999998</v>
      </c>
      <c r="U56">
        <v>3.4775700000000001</v>
      </c>
      <c r="V56">
        <v>3.45051</v>
      </c>
      <c r="W56">
        <v>3.42361</v>
      </c>
      <c r="X56">
        <v>3.3969499999999999</v>
      </c>
      <c r="Y56">
        <v>3.3705599999999998</v>
      </c>
      <c r="Z56">
        <v>3.3444199999999999</v>
      </c>
      <c r="AA56">
        <v>3.3185500000000001</v>
      </c>
      <c r="AB56">
        <v>3.29291</v>
      </c>
      <c r="AC56">
        <v>3.2674699999999999</v>
      </c>
      <c r="AD56">
        <v>3.2422499999999999</v>
      </c>
      <c r="AE56">
        <v>3.2172800000000001</v>
      </c>
      <c r="AF56">
        <v>3.1926899999999998</v>
      </c>
      <c r="AG56">
        <v>3.1683300000000001</v>
      </c>
      <c r="AH56">
        <v>3.1441699999999999</v>
      </c>
    </row>
    <row r="57" spans="1:34">
      <c r="A57" t="s">
        <v>440</v>
      </c>
      <c r="B57">
        <v>16.70767</v>
      </c>
      <c r="C57">
        <v>16.329499999999999</v>
      </c>
      <c r="D57">
        <v>15.77116</v>
      </c>
      <c r="E57">
        <v>15.795629999999999</v>
      </c>
      <c r="F57">
        <v>16.069929999999999</v>
      </c>
      <c r="G57">
        <v>15.31734</v>
      </c>
      <c r="H57">
        <v>14.82779</v>
      </c>
      <c r="I57">
        <v>14.656560000000001</v>
      </c>
      <c r="J57">
        <v>14.55819</v>
      </c>
      <c r="K57">
        <v>14.528090000000001</v>
      </c>
      <c r="L57">
        <v>14.56207</v>
      </c>
      <c r="M57">
        <v>14.618639999999999</v>
      </c>
      <c r="N57">
        <v>14.68488</v>
      </c>
      <c r="O57">
        <v>14.78314</v>
      </c>
      <c r="P57">
        <v>14.91183</v>
      </c>
      <c r="Q57">
        <v>15.057029999999999</v>
      </c>
      <c r="R57">
        <v>15.20879</v>
      </c>
      <c r="S57">
        <v>15.375120000000001</v>
      </c>
      <c r="T57">
        <v>15.545540000000001</v>
      </c>
      <c r="U57">
        <v>15.714919999999999</v>
      </c>
      <c r="V57">
        <v>15.90518</v>
      </c>
      <c r="W57">
        <v>16.11185</v>
      </c>
      <c r="X57">
        <v>16.304400000000001</v>
      </c>
      <c r="Y57">
        <v>16.503240000000002</v>
      </c>
      <c r="Z57">
        <v>16.708680000000001</v>
      </c>
      <c r="AA57">
        <v>16.911899999999999</v>
      </c>
      <c r="AB57">
        <v>17.12792</v>
      </c>
      <c r="AC57">
        <v>17.359390000000001</v>
      </c>
      <c r="AD57">
        <v>17.594580000000001</v>
      </c>
      <c r="AE57">
        <v>17.817630000000001</v>
      </c>
      <c r="AF57">
        <v>18.039269999999998</v>
      </c>
      <c r="AG57">
        <v>18.24567</v>
      </c>
      <c r="AH57">
        <v>18.4375</v>
      </c>
    </row>
    <row r="58" spans="1:34">
      <c r="A58" t="s">
        <v>441</v>
      </c>
      <c r="B58">
        <v>1.8200700000000001</v>
      </c>
      <c r="C58">
        <v>1.9292199999999999</v>
      </c>
      <c r="D58">
        <v>1.7323900000000001</v>
      </c>
      <c r="E58">
        <v>1.5460499999999999</v>
      </c>
      <c r="F58">
        <v>1.6529199999999999</v>
      </c>
      <c r="G58">
        <v>1.8157399999999999</v>
      </c>
      <c r="H58">
        <v>1.8481099999999999</v>
      </c>
      <c r="I58">
        <v>1.8967499999999999</v>
      </c>
      <c r="J58">
        <v>1.9639800000000001</v>
      </c>
      <c r="K58">
        <v>2.0162300000000002</v>
      </c>
      <c r="L58">
        <v>2.0612599999999999</v>
      </c>
      <c r="M58">
        <v>2.1008399999999998</v>
      </c>
      <c r="N58">
        <v>2.1411899999999999</v>
      </c>
      <c r="O58">
        <v>2.1845400000000001</v>
      </c>
      <c r="P58">
        <v>2.2280600000000002</v>
      </c>
      <c r="Q58">
        <v>2.26945</v>
      </c>
      <c r="R58">
        <v>2.3098299999999998</v>
      </c>
      <c r="S58">
        <v>2.3517899999999998</v>
      </c>
      <c r="T58">
        <v>2.3967200000000002</v>
      </c>
      <c r="U58">
        <v>2.4387599999999998</v>
      </c>
      <c r="V58">
        <v>2.47194</v>
      </c>
      <c r="W58">
        <v>2.4994000000000001</v>
      </c>
      <c r="X58">
        <v>2.5228600000000001</v>
      </c>
      <c r="Y58">
        <v>2.5515599999999998</v>
      </c>
      <c r="Z58">
        <v>2.5876899999999998</v>
      </c>
      <c r="AA58">
        <v>2.6243500000000002</v>
      </c>
      <c r="AB58">
        <v>2.66215</v>
      </c>
      <c r="AC58">
        <v>2.7030099999999999</v>
      </c>
      <c r="AD58">
        <v>2.74708</v>
      </c>
      <c r="AE58">
        <v>2.7921499999999999</v>
      </c>
      <c r="AF58">
        <v>2.8387799999999999</v>
      </c>
      <c r="AG58">
        <v>2.88591</v>
      </c>
      <c r="AH58">
        <v>2.93262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BB7E1-4FAE-47F8-A06E-F9C1B51184E4}">
  <dimension ref="A1:AJ916"/>
  <sheetViews>
    <sheetView topLeftCell="A634" workbookViewId="0">
      <selection activeCell="D685" sqref="D685"/>
    </sheetView>
  </sheetViews>
  <sheetFormatPr defaultRowHeight="14.5"/>
  <cols>
    <col min="1" max="1" width="76.453125" bestFit="1" customWidth="1"/>
    <col min="2" max="2" width="13.90625" bestFit="1" customWidth="1"/>
    <col min="3" max="3" width="15.54296875" bestFit="1" customWidth="1"/>
  </cols>
  <sheetData>
    <row r="1" spans="1:9">
      <c r="A1" t="s">
        <v>384</v>
      </c>
      <c r="B1" s="137" t="s">
        <v>477</v>
      </c>
      <c r="C1" s="137" t="s">
        <v>478</v>
      </c>
      <c r="D1" s="137" t="s">
        <v>483</v>
      </c>
      <c r="E1" s="137"/>
      <c r="F1" s="137"/>
      <c r="G1" s="137"/>
      <c r="H1" s="137"/>
      <c r="I1" s="137"/>
    </row>
    <row r="2" spans="1:9">
      <c r="A2" t="s">
        <v>442</v>
      </c>
      <c r="B2" s="137" t="s">
        <v>479</v>
      </c>
      <c r="C2" s="137" t="s">
        <v>480</v>
      </c>
      <c r="D2" s="137" t="s">
        <v>484</v>
      </c>
      <c r="E2" s="137"/>
      <c r="F2" s="137"/>
      <c r="G2" s="137"/>
      <c r="H2" s="137"/>
      <c r="I2" s="137"/>
    </row>
    <row r="3" spans="1:9">
      <c r="B3" t="s">
        <v>481</v>
      </c>
      <c r="C3" t="s">
        <v>482</v>
      </c>
    </row>
    <row r="4" spans="1:9">
      <c r="B4" t="s">
        <v>474</v>
      </c>
      <c r="C4" t="s">
        <v>476</v>
      </c>
    </row>
    <row r="44" spans="1:36">
      <c r="A44" t="s">
        <v>464</v>
      </c>
      <c r="B44" t="s">
        <v>481</v>
      </c>
      <c r="C44" t="s">
        <v>482</v>
      </c>
    </row>
    <row r="45" spans="1:36">
      <c r="A45" t="s">
        <v>386</v>
      </c>
      <c r="B45" t="s">
        <v>474</v>
      </c>
      <c r="C45" t="s">
        <v>476</v>
      </c>
      <c r="D45">
        <v>2018</v>
      </c>
      <c r="E45">
        <v>2019</v>
      </c>
      <c r="F45">
        <v>2020</v>
      </c>
      <c r="G45">
        <v>2021</v>
      </c>
      <c r="H45">
        <v>2022</v>
      </c>
      <c r="I45">
        <v>2023</v>
      </c>
      <c r="J45">
        <v>2024</v>
      </c>
      <c r="K45">
        <v>2025</v>
      </c>
      <c r="L45">
        <v>2026</v>
      </c>
      <c r="M45">
        <v>2027</v>
      </c>
      <c r="N45">
        <v>2028</v>
      </c>
      <c r="O45">
        <v>2029</v>
      </c>
      <c r="P45">
        <v>2030</v>
      </c>
      <c r="Q45">
        <v>2031</v>
      </c>
      <c r="R45">
        <v>2032</v>
      </c>
      <c r="S45">
        <v>2033</v>
      </c>
      <c r="T45">
        <v>2034</v>
      </c>
      <c r="U45">
        <v>2035</v>
      </c>
      <c r="V45">
        <v>2036</v>
      </c>
      <c r="W45">
        <v>2037</v>
      </c>
      <c r="X45">
        <v>2038</v>
      </c>
      <c r="Y45">
        <v>2039</v>
      </c>
      <c r="Z45">
        <v>2040</v>
      </c>
      <c r="AA45">
        <v>2041</v>
      </c>
      <c r="AB45">
        <v>2042</v>
      </c>
      <c r="AC45">
        <v>2043</v>
      </c>
      <c r="AD45">
        <v>2044</v>
      </c>
      <c r="AE45">
        <v>2045</v>
      </c>
      <c r="AF45">
        <v>2046</v>
      </c>
      <c r="AG45">
        <v>2047</v>
      </c>
      <c r="AH45">
        <v>2048</v>
      </c>
      <c r="AI45">
        <v>2049</v>
      </c>
      <c r="AJ45">
        <v>2050</v>
      </c>
    </row>
    <row r="46" spans="1:36">
      <c r="A46" t="s">
        <v>387</v>
      </c>
      <c r="B46" s="63">
        <v>1</v>
      </c>
      <c r="C46" s="63">
        <v>100</v>
      </c>
      <c r="D46">
        <v>29.15812</v>
      </c>
      <c r="E46">
        <v>29.676079999999999</v>
      </c>
      <c r="F46">
        <v>30.44519</v>
      </c>
      <c r="G46">
        <v>29.58906</v>
      </c>
      <c r="H46">
        <v>29.60464</v>
      </c>
      <c r="I46">
        <v>29.083970000000001</v>
      </c>
      <c r="J46">
        <v>28.587309999999999</v>
      </c>
      <c r="K46">
        <v>28.94229</v>
      </c>
      <c r="L46">
        <v>29.625509999999998</v>
      </c>
      <c r="M46">
        <v>30.24344</v>
      </c>
      <c r="N46">
        <v>30.97466</v>
      </c>
      <c r="O46">
        <v>31.568639999999998</v>
      </c>
      <c r="P46">
        <v>32.123040000000003</v>
      </c>
      <c r="Q46">
        <v>32.726370000000003</v>
      </c>
      <c r="R46">
        <v>33.25</v>
      </c>
      <c r="S46">
        <v>33.648220000000002</v>
      </c>
      <c r="T46">
        <v>34.077889999999996</v>
      </c>
      <c r="U46">
        <v>34.556890000000003</v>
      </c>
      <c r="V46">
        <v>35.040080000000003</v>
      </c>
      <c r="W46">
        <v>35.577539999999999</v>
      </c>
      <c r="X46">
        <v>36.158270000000002</v>
      </c>
      <c r="Y46">
        <v>36.700629999999997</v>
      </c>
      <c r="Z46">
        <v>37.274970000000003</v>
      </c>
      <c r="AA46">
        <v>37.84675</v>
      </c>
      <c r="AB46">
        <v>38.412799999999997</v>
      </c>
      <c r="AC46">
        <v>38.991599999999998</v>
      </c>
      <c r="AD46">
        <v>39.584470000000003</v>
      </c>
      <c r="AE46">
        <v>40.157890000000002</v>
      </c>
      <c r="AF46">
        <v>40.701659999999997</v>
      </c>
      <c r="AG46">
        <v>41.263579999999997</v>
      </c>
      <c r="AH46">
        <v>41.827849999999998</v>
      </c>
      <c r="AI46">
        <v>42.377189999999999</v>
      </c>
      <c r="AJ46">
        <v>42.933959999999999</v>
      </c>
    </row>
    <row r="47" spans="1:36">
      <c r="A47" t="s">
        <v>388</v>
      </c>
      <c r="B47" s="63">
        <v>1</v>
      </c>
      <c r="C47" s="63">
        <v>2</v>
      </c>
      <c r="D47">
        <v>1.1813899999999999</v>
      </c>
      <c r="E47">
        <v>1.2236100000000001</v>
      </c>
      <c r="F47">
        <v>1.32474</v>
      </c>
      <c r="G47">
        <v>1.1961999999999999</v>
      </c>
      <c r="H47">
        <v>1.2365900000000001</v>
      </c>
      <c r="I47">
        <v>1.3253699999999999</v>
      </c>
      <c r="J47">
        <v>1.35961</v>
      </c>
      <c r="K47">
        <v>1.4010899999999999</v>
      </c>
      <c r="L47">
        <v>1.4330000000000001</v>
      </c>
      <c r="M47">
        <v>1.47187</v>
      </c>
      <c r="N47">
        <v>1.5309900000000001</v>
      </c>
      <c r="O47">
        <v>1.5618799999999999</v>
      </c>
      <c r="P47">
        <v>1.59504</v>
      </c>
      <c r="Q47">
        <v>1.65011</v>
      </c>
      <c r="R47">
        <v>1.6938</v>
      </c>
      <c r="S47">
        <v>1.7192799999999999</v>
      </c>
      <c r="T47">
        <v>1.7648999999999999</v>
      </c>
      <c r="U47">
        <v>1.81131</v>
      </c>
      <c r="V47">
        <v>1.8343799999999999</v>
      </c>
      <c r="W47">
        <v>1.8634200000000001</v>
      </c>
      <c r="X47">
        <v>1.9068700000000001</v>
      </c>
      <c r="Y47">
        <v>1.9332800000000001</v>
      </c>
      <c r="Z47">
        <v>1.9751000000000001</v>
      </c>
      <c r="AA47">
        <v>2.0167600000000001</v>
      </c>
      <c r="AB47">
        <v>2.0496400000000001</v>
      </c>
      <c r="AC47">
        <v>2.0798700000000001</v>
      </c>
      <c r="AD47">
        <v>2.1113200000000001</v>
      </c>
      <c r="AE47">
        <v>2.1427999999999998</v>
      </c>
      <c r="AF47">
        <v>2.1720299999999999</v>
      </c>
      <c r="AG47">
        <v>2.20181</v>
      </c>
      <c r="AH47">
        <v>2.2302300000000002</v>
      </c>
      <c r="AI47">
        <v>2.2586300000000001</v>
      </c>
      <c r="AJ47">
        <v>2.2870699999999999</v>
      </c>
    </row>
    <row r="48" spans="1:36">
      <c r="A48" t="s">
        <v>389</v>
      </c>
      <c r="B48" s="63">
        <v>1</v>
      </c>
      <c r="C48" s="63">
        <v>3</v>
      </c>
      <c r="D48">
        <v>5.9169</v>
      </c>
      <c r="E48">
        <v>5.9292699999999998</v>
      </c>
      <c r="F48">
        <v>6.09544</v>
      </c>
      <c r="G48">
        <v>6.0579599999999996</v>
      </c>
      <c r="H48">
        <v>5.9583599999999999</v>
      </c>
      <c r="I48">
        <v>5.6743100000000002</v>
      </c>
      <c r="J48">
        <v>5.40177</v>
      </c>
      <c r="K48">
        <v>5.3533200000000001</v>
      </c>
      <c r="L48">
        <v>5.36327</v>
      </c>
      <c r="M48">
        <v>5.3518400000000002</v>
      </c>
      <c r="N48">
        <v>5.3702699999999997</v>
      </c>
      <c r="O48">
        <v>5.3871700000000002</v>
      </c>
      <c r="P48">
        <v>5.4189299999999996</v>
      </c>
      <c r="Q48">
        <v>5.4460800000000003</v>
      </c>
      <c r="R48">
        <v>5.5053000000000001</v>
      </c>
      <c r="S48">
        <v>5.5501800000000001</v>
      </c>
      <c r="T48">
        <v>5.5965199999999999</v>
      </c>
      <c r="U48">
        <v>5.6605499999999997</v>
      </c>
      <c r="V48">
        <v>5.7095000000000002</v>
      </c>
      <c r="W48">
        <v>5.7651899999999996</v>
      </c>
      <c r="X48">
        <v>5.8537299999999997</v>
      </c>
      <c r="Y48">
        <v>5.9055299999999997</v>
      </c>
      <c r="Z48">
        <v>5.9675200000000004</v>
      </c>
      <c r="AA48">
        <v>6.02813</v>
      </c>
      <c r="AB48">
        <v>6.0823600000000004</v>
      </c>
      <c r="AC48">
        <v>6.1363700000000003</v>
      </c>
      <c r="AD48">
        <v>6.19109</v>
      </c>
      <c r="AE48">
        <v>6.2439799999999996</v>
      </c>
      <c r="AF48">
        <v>6.2909100000000002</v>
      </c>
      <c r="AG48">
        <v>6.3369</v>
      </c>
      <c r="AH48">
        <v>6.38239</v>
      </c>
      <c r="AI48">
        <v>6.4288499999999997</v>
      </c>
      <c r="AJ48">
        <v>6.4750199999999998</v>
      </c>
    </row>
    <row r="49" spans="1:36">
      <c r="A49" t="s">
        <v>390</v>
      </c>
      <c r="B49" s="63">
        <v>1</v>
      </c>
      <c r="C49" s="63">
        <v>4</v>
      </c>
      <c r="D49">
        <v>4.0838599999999996</v>
      </c>
      <c r="E49">
        <v>4.1067499999999999</v>
      </c>
      <c r="F49">
        <v>4.1343100000000002</v>
      </c>
      <c r="G49">
        <v>3.65442</v>
      </c>
      <c r="H49">
        <v>3.5570400000000002</v>
      </c>
      <c r="I49">
        <v>3.6509299999999998</v>
      </c>
      <c r="J49">
        <v>3.8596400000000002</v>
      </c>
      <c r="K49">
        <v>4.0466899999999999</v>
      </c>
      <c r="L49">
        <v>4.17014</v>
      </c>
      <c r="M49">
        <v>4.2564200000000003</v>
      </c>
      <c r="N49">
        <v>4.3399900000000002</v>
      </c>
      <c r="O49">
        <v>4.4205199999999998</v>
      </c>
      <c r="P49">
        <v>4.4847400000000004</v>
      </c>
      <c r="Q49">
        <v>4.5499299999999998</v>
      </c>
      <c r="R49">
        <v>4.6085000000000003</v>
      </c>
      <c r="S49">
        <v>4.6695099999999998</v>
      </c>
      <c r="T49">
        <v>4.7224199999999996</v>
      </c>
      <c r="U49">
        <v>4.7797999999999998</v>
      </c>
      <c r="V49">
        <v>4.8504199999999997</v>
      </c>
      <c r="W49">
        <v>4.9156399999999998</v>
      </c>
      <c r="X49">
        <v>4.97994</v>
      </c>
      <c r="Y49">
        <v>5.06128</v>
      </c>
      <c r="Z49">
        <v>5.1217300000000003</v>
      </c>
      <c r="AA49">
        <v>5.1825400000000004</v>
      </c>
      <c r="AB49">
        <v>5.2497499999999997</v>
      </c>
      <c r="AC49">
        <v>5.3184300000000002</v>
      </c>
      <c r="AD49">
        <v>5.38598</v>
      </c>
      <c r="AE49">
        <v>5.4528600000000003</v>
      </c>
      <c r="AF49">
        <v>5.5205700000000002</v>
      </c>
      <c r="AG49">
        <v>5.5846</v>
      </c>
      <c r="AH49">
        <v>5.6502699999999999</v>
      </c>
      <c r="AI49">
        <v>5.7177699999999998</v>
      </c>
      <c r="AJ49">
        <v>5.7868199999999996</v>
      </c>
    </row>
    <row r="50" spans="1:36">
      <c r="A50" t="s">
        <v>391</v>
      </c>
      <c r="B50" s="63">
        <v>1</v>
      </c>
      <c r="C50" s="63">
        <v>5</v>
      </c>
      <c r="D50">
        <v>17.97597</v>
      </c>
      <c r="E50">
        <v>18.416450000000001</v>
      </c>
      <c r="F50">
        <v>18.890709999999999</v>
      </c>
      <c r="G50">
        <v>18.680479999999999</v>
      </c>
      <c r="H50">
        <v>18.852650000000001</v>
      </c>
      <c r="I50">
        <v>18.43336</v>
      </c>
      <c r="J50">
        <v>17.966290000000001</v>
      </c>
      <c r="K50">
        <v>18.141190000000002</v>
      </c>
      <c r="L50">
        <v>18.659109999999998</v>
      </c>
      <c r="M50">
        <v>19.163319999999999</v>
      </c>
      <c r="N50">
        <v>19.733419999999999</v>
      </c>
      <c r="O50">
        <v>20.199079999999999</v>
      </c>
      <c r="P50">
        <v>20.62433</v>
      </c>
      <c r="Q50">
        <v>21.080249999999999</v>
      </c>
      <c r="R50">
        <v>21.44239</v>
      </c>
      <c r="S50">
        <v>21.709250000000001</v>
      </c>
      <c r="T50">
        <v>21.994060000000001</v>
      </c>
      <c r="U50">
        <v>22.305240000000001</v>
      </c>
      <c r="V50">
        <v>22.645769999999999</v>
      </c>
      <c r="W50">
        <v>23.033300000000001</v>
      </c>
      <c r="X50">
        <v>23.417729999999999</v>
      </c>
      <c r="Y50">
        <v>23.800540000000002</v>
      </c>
      <c r="Z50">
        <v>24.210619999999999</v>
      </c>
      <c r="AA50">
        <v>24.619319999999998</v>
      </c>
      <c r="AB50">
        <v>25.03105</v>
      </c>
      <c r="AC50">
        <v>25.45693</v>
      </c>
      <c r="AD50">
        <v>25.896080000000001</v>
      </c>
      <c r="AE50">
        <v>26.318259999999999</v>
      </c>
      <c r="AF50">
        <v>26.718160000000001</v>
      </c>
      <c r="AG50">
        <v>27.140270000000001</v>
      </c>
      <c r="AH50">
        <v>27.564959999999999</v>
      </c>
      <c r="AI50">
        <v>27.97194</v>
      </c>
      <c r="AJ50">
        <v>28.38504</v>
      </c>
    </row>
    <row r="51" spans="1:36">
      <c r="A51" t="s">
        <v>392</v>
      </c>
      <c r="B51" s="63">
        <v>1</v>
      </c>
      <c r="C51" s="63">
        <v>6</v>
      </c>
      <c r="D51">
        <v>5.3931300000000002</v>
      </c>
      <c r="E51">
        <v>5.4523999999999999</v>
      </c>
      <c r="F51">
        <v>5.2850400000000004</v>
      </c>
      <c r="G51">
        <v>5.3270499999999998</v>
      </c>
      <c r="H51">
        <v>5.39696</v>
      </c>
      <c r="I51">
        <v>5.2734100000000002</v>
      </c>
      <c r="J51">
        <v>5.2028100000000004</v>
      </c>
      <c r="K51">
        <v>5.1341900000000003</v>
      </c>
      <c r="L51">
        <v>5.1319400000000002</v>
      </c>
      <c r="M51">
        <v>5.1265599999999996</v>
      </c>
      <c r="N51">
        <v>5.1467499999999999</v>
      </c>
      <c r="O51">
        <v>5.19</v>
      </c>
      <c r="P51">
        <v>5.2038599999999997</v>
      </c>
      <c r="Q51">
        <v>5.2560599999999997</v>
      </c>
      <c r="R51">
        <v>5.29148</v>
      </c>
      <c r="S51">
        <v>5.3363899999999997</v>
      </c>
      <c r="T51">
        <v>5.3717300000000003</v>
      </c>
      <c r="U51">
        <v>5.3863300000000001</v>
      </c>
      <c r="V51">
        <v>5.4352900000000002</v>
      </c>
      <c r="W51">
        <v>5.4733499999999999</v>
      </c>
      <c r="X51">
        <v>5.5043300000000004</v>
      </c>
      <c r="Y51">
        <v>5.5349199999999996</v>
      </c>
      <c r="Z51">
        <v>5.5529500000000001</v>
      </c>
      <c r="AA51">
        <v>5.5777299999999999</v>
      </c>
      <c r="AB51">
        <v>5.6090499999999999</v>
      </c>
      <c r="AC51">
        <v>5.6479900000000001</v>
      </c>
      <c r="AD51">
        <v>5.6878099999999998</v>
      </c>
      <c r="AE51">
        <v>5.7282200000000003</v>
      </c>
      <c r="AF51">
        <v>5.7724299999999999</v>
      </c>
      <c r="AG51">
        <v>5.8218500000000004</v>
      </c>
      <c r="AH51">
        <v>5.9080599999999999</v>
      </c>
      <c r="AI51">
        <v>6.0013699999999996</v>
      </c>
      <c r="AJ51">
        <v>6.0930099999999996</v>
      </c>
    </row>
    <row r="52" spans="1:36">
      <c r="A52" t="s">
        <v>393</v>
      </c>
      <c r="B52" s="63">
        <v>1</v>
      </c>
      <c r="C52" s="63">
        <v>7</v>
      </c>
      <c r="D52">
        <v>4.6300800000000004</v>
      </c>
      <c r="E52">
        <v>4.5515499999999998</v>
      </c>
      <c r="F52">
        <v>4.2995299999999999</v>
      </c>
      <c r="G52">
        <v>4.7450999999999999</v>
      </c>
      <c r="H52">
        <v>4.7726899999999999</v>
      </c>
      <c r="I52">
        <v>4.4964599999999999</v>
      </c>
      <c r="J52">
        <v>4.2943800000000003</v>
      </c>
      <c r="K52">
        <v>4.3212200000000003</v>
      </c>
      <c r="L52">
        <v>4.3717499999999996</v>
      </c>
      <c r="M52">
        <v>4.38497</v>
      </c>
      <c r="N52">
        <v>4.3826200000000002</v>
      </c>
      <c r="O52">
        <v>4.3760599999999998</v>
      </c>
      <c r="P52">
        <v>4.3908699999999996</v>
      </c>
      <c r="Q52">
        <v>4.4172700000000003</v>
      </c>
      <c r="R52">
        <v>4.42774</v>
      </c>
      <c r="S52">
        <v>4.4194300000000002</v>
      </c>
      <c r="T52">
        <v>4.4061300000000001</v>
      </c>
      <c r="U52">
        <v>4.3843100000000002</v>
      </c>
      <c r="V52">
        <v>4.3415499999999998</v>
      </c>
      <c r="W52">
        <v>4.2846099999999998</v>
      </c>
      <c r="X52">
        <v>4.2140300000000002</v>
      </c>
      <c r="Y52">
        <v>4.1471600000000004</v>
      </c>
      <c r="Z52">
        <v>4.0745800000000001</v>
      </c>
      <c r="AA52">
        <v>4.00305</v>
      </c>
      <c r="AB52">
        <v>3.93126</v>
      </c>
      <c r="AC52">
        <v>3.8595600000000001</v>
      </c>
      <c r="AD52">
        <v>3.7888700000000002</v>
      </c>
      <c r="AE52">
        <v>3.7174299999999998</v>
      </c>
      <c r="AF52">
        <v>3.6446900000000002</v>
      </c>
      <c r="AG52">
        <v>3.5722299999999998</v>
      </c>
      <c r="AH52">
        <v>3.5017200000000002</v>
      </c>
      <c r="AI52">
        <v>3.4308200000000002</v>
      </c>
      <c r="AJ52">
        <v>3.3608500000000001</v>
      </c>
    </row>
    <row r="53" spans="1:36">
      <c r="A53" t="s">
        <v>394</v>
      </c>
      <c r="B53" s="63">
        <v>1</v>
      </c>
      <c r="C53" s="63">
        <v>8</v>
      </c>
      <c r="D53">
        <v>2.8855300000000002</v>
      </c>
      <c r="E53">
        <v>2.8031000000000001</v>
      </c>
      <c r="F53">
        <v>2.9649700000000001</v>
      </c>
      <c r="G53">
        <v>3.0994299999999999</v>
      </c>
      <c r="H53">
        <v>2.9714700000000001</v>
      </c>
      <c r="I53">
        <v>2.9036400000000002</v>
      </c>
      <c r="J53">
        <v>2.9714200000000002</v>
      </c>
      <c r="K53">
        <v>3.0472000000000001</v>
      </c>
      <c r="L53">
        <v>2.98895</v>
      </c>
      <c r="M53">
        <v>2.9478399999999998</v>
      </c>
      <c r="N53">
        <v>2.9931700000000001</v>
      </c>
      <c r="O53">
        <v>3.05606</v>
      </c>
      <c r="P53">
        <v>3.0810300000000002</v>
      </c>
      <c r="Q53">
        <v>3.0863</v>
      </c>
      <c r="R53">
        <v>3.1053600000000001</v>
      </c>
      <c r="S53">
        <v>3.1516700000000002</v>
      </c>
      <c r="T53">
        <v>3.1809099999999999</v>
      </c>
      <c r="U53">
        <v>3.1830599999999998</v>
      </c>
      <c r="V53">
        <v>3.1127899999999999</v>
      </c>
      <c r="W53">
        <v>3.05653</v>
      </c>
      <c r="X53">
        <v>2.9992100000000002</v>
      </c>
      <c r="Y53">
        <v>2.9788199999999998</v>
      </c>
      <c r="Z53">
        <v>2.95865</v>
      </c>
      <c r="AA53">
        <v>2.99546</v>
      </c>
      <c r="AB53">
        <v>3.0388199999999999</v>
      </c>
      <c r="AC53">
        <v>3.07328</v>
      </c>
      <c r="AD53">
        <v>3.0971000000000002</v>
      </c>
      <c r="AE53">
        <v>3.1024400000000001</v>
      </c>
      <c r="AF53">
        <v>3.10399</v>
      </c>
      <c r="AG53">
        <v>3.1200199999999998</v>
      </c>
      <c r="AH53">
        <v>3.1384500000000002</v>
      </c>
      <c r="AI53">
        <v>3.16038</v>
      </c>
      <c r="AJ53">
        <v>3.2039</v>
      </c>
    </row>
    <row r="54" spans="1:36">
      <c r="A54" t="s">
        <v>395</v>
      </c>
      <c r="B54" s="63">
        <v>1</v>
      </c>
      <c r="C54" s="63">
        <v>9</v>
      </c>
      <c r="D54">
        <v>2.3149299999999999</v>
      </c>
      <c r="E54">
        <v>2.1574499999999999</v>
      </c>
      <c r="F54">
        <v>2.0705100000000001</v>
      </c>
      <c r="G54">
        <v>2.0799099999999999</v>
      </c>
      <c r="H54">
        <v>2.0070000000000001</v>
      </c>
      <c r="I54">
        <v>1.83124</v>
      </c>
      <c r="J54">
        <v>1.79423</v>
      </c>
      <c r="K54">
        <v>1.8260700000000001</v>
      </c>
      <c r="L54">
        <v>1.87541</v>
      </c>
      <c r="M54">
        <v>1.8948</v>
      </c>
      <c r="N54">
        <v>1.8979600000000001</v>
      </c>
      <c r="O54">
        <v>1.92181</v>
      </c>
      <c r="P54">
        <v>1.9478200000000001</v>
      </c>
      <c r="Q54">
        <v>1.9817199999999999</v>
      </c>
      <c r="R54">
        <v>2.04114</v>
      </c>
      <c r="S54">
        <v>2.0775000000000001</v>
      </c>
      <c r="T54">
        <v>2.1173099999999998</v>
      </c>
      <c r="U54">
        <v>2.16926</v>
      </c>
      <c r="V54">
        <v>2.2369699999999999</v>
      </c>
      <c r="W54">
        <v>2.3023600000000002</v>
      </c>
      <c r="X54">
        <v>2.3803299999999998</v>
      </c>
      <c r="Y54">
        <v>2.4539</v>
      </c>
      <c r="Z54">
        <v>2.5085799999999998</v>
      </c>
      <c r="AA54">
        <v>2.5892200000000001</v>
      </c>
      <c r="AB54">
        <v>2.6719300000000001</v>
      </c>
      <c r="AC54">
        <v>2.7355800000000001</v>
      </c>
      <c r="AD54">
        <v>2.8010600000000001</v>
      </c>
      <c r="AE54">
        <v>2.8503699999999998</v>
      </c>
      <c r="AF54">
        <v>2.9056799999999998</v>
      </c>
      <c r="AG54">
        <v>2.9743499999999998</v>
      </c>
      <c r="AH54">
        <v>3.0485899999999999</v>
      </c>
      <c r="AI54">
        <v>3.10284</v>
      </c>
      <c r="AJ54">
        <v>3.2160799999999998</v>
      </c>
    </row>
    <row r="55" spans="1:36">
      <c r="A55" t="s">
        <v>396</v>
      </c>
      <c r="B55" s="63">
        <v>1</v>
      </c>
      <c r="C55" s="63">
        <v>10</v>
      </c>
      <c r="D55">
        <v>11.046989999999999</v>
      </c>
      <c r="E55">
        <v>11.19604</v>
      </c>
      <c r="F55">
        <v>10.59262</v>
      </c>
      <c r="G55">
        <v>10.419029999999999</v>
      </c>
      <c r="H55">
        <v>9.3615200000000005</v>
      </c>
      <c r="I55">
        <v>8.8881999999999994</v>
      </c>
      <c r="J55">
        <v>8.7583900000000003</v>
      </c>
      <c r="K55">
        <v>8.8369400000000002</v>
      </c>
      <c r="L55">
        <v>8.8915199999999999</v>
      </c>
      <c r="M55">
        <v>8.9211600000000004</v>
      </c>
      <c r="N55">
        <v>8.9105399999999992</v>
      </c>
      <c r="O55">
        <v>8.9035200000000003</v>
      </c>
      <c r="P55">
        <v>8.8979099999999995</v>
      </c>
      <c r="Q55">
        <v>8.9333799999999997</v>
      </c>
      <c r="R55">
        <v>8.9641800000000007</v>
      </c>
      <c r="S55">
        <v>8.9905500000000007</v>
      </c>
      <c r="T55">
        <v>9.0141600000000004</v>
      </c>
      <c r="U55">
        <v>9.06433</v>
      </c>
      <c r="V55">
        <v>9.1000700000000005</v>
      </c>
      <c r="W55">
        <v>9.1475399999999993</v>
      </c>
      <c r="X55">
        <v>9.2218800000000005</v>
      </c>
      <c r="Y55">
        <v>9.3072199999999992</v>
      </c>
      <c r="Z55">
        <v>9.3770199999999999</v>
      </c>
      <c r="AA55">
        <v>9.4659800000000001</v>
      </c>
      <c r="AB55">
        <v>9.5238800000000001</v>
      </c>
      <c r="AC55">
        <v>9.6434499999999996</v>
      </c>
      <c r="AD55">
        <v>9.7716700000000003</v>
      </c>
      <c r="AE55">
        <v>9.9091699999999996</v>
      </c>
      <c r="AF55">
        <v>10.027340000000001</v>
      </c>
      <c r="AG55">
        <v>10.119770000000001</v>
      </c>
      <c r="AH55">
        <v>10.187950000000001</v>
      </c>
      <c r="AI55">
        <v>10.21504</v>
      </c>
      <c r="AJ55">
        <v>10.26765</v>
      </c>
    </row>
    <row r="56" spans="1:36">
      <c r="A56" t="s">
        <v>397</v>
      </c>
      <c r="B56" s="63">
        <v>1</v>
      </c>
      <c r="C56" s="63">
        <v>11</v>
      </c>
      <c r="D56">
        <v>5.8494700000000002</v>
      </c>
      <c r="E56">
        <v>5.9113199999999999</v>
      </c>
      <c r="F56">
        <v>5.4584999999999999</v>
      </c>
      <c r="G56">
        <v>5.0474600000000001</v>
      </c>
      <c r="H56">
        <v>4.52386</v>
      </c>
      <c r="I56">
        <v>4.3617299999999997</v>
      </c>
      <c r="J56">
        <v>4.2059800000000003</v>
      </c>
      <c r="K56">
        <v>4.1920500000000001</v>
      </c>
      <c r="L56">
        <v>4.1573399999999996</v>
      </c>
      <c r="M56">
        <v>4.1230700000000002</v>
      </c>
      <c r="N56">
        <v>4.05138</v>
      </c>
      <c r="O56">
        <v>3.9944999999999999</v>
      </c>
      <c r="P56">
        <v>3.9569200000000002</v>
      </c>
      <c r="Q56">
        <v>3.9581300000000001</v>
      </c>
      <c r="R56">
        <v>3.9564699999999999</v>
      </c>
      <c r="S56">
        <v>3.9618899999999999</v>
      </c>
      <c r="T56">
        <v>3.9575100000000001</v>
      </c>
      <c r="U56">
        <v>3.9781200000000001</v>
      </c>
      <c r="V56">
        <v>3.9865900000000001</v>
      </c>
      <c r="W56">
        <v>4.0151000000000003</v>
      </c>
      <c r="X56">
        <v>4.0610400000000002</v>
      </c>
      <c r="Y56">
        <v>4.1136299999999997</v>
      </c>
      <c r="Z56">
        <v>4.1583800000000002</v>
      </c>
      <c r="AA56">
        <v>4.2133200000000004</v>
      </c>
      <c r="AB56">
        <v>4.2438500000000001</v>
      </c>
      <c r="AC56">
        <v>4.3379599999999998</v>
      </c>
      <c r="AD56">
        <v>4.4417799999999996</v>
      </c>
      <c r="AE56">
        <v>4.5504899999999999</v>
      </c>
      <c r="AF56">
        <v>4.63734</v>
      </c>
      <c r="AG56">
        <v>4.6983699999999997</v>
      </c>
      <c r="AH56">
        <v>4.7436299999999996</v>
      </c>
      <c r="AI56">
        <v>4.7476099999999999</v>
      </c>
      <c r="AJ56">
        <v>4.7658300000000002</v>
      </c>
    </row>
    <row r="57" spans="1:36">
      <c r="A57" t="s">
        <v>398</v>
      </c>
      <c r="B57" s="63">
        <v>1</v>
      </c>
      <c r="C57" s="63">
        <v>12</v>
      </c>
      <c r="D57">
        <v>2.3326500000000001</v>
      </c>
      <c r="E57">
        <v>2.3340800000000002</v>
      </c>
      <c r="F57">
        <v>2.4197299999999999</v>
      </c>
      <c r="G57">
        <v>2.3658100000000002</v>
      </c>
      <c r="H57">
        <v>2.0734300000000001</v>
      </c>
      <c r="I57">
        <v>1.9623600000000001</v>
      </c>
      <c r="J57">
        <v>2.0050300000000001</v>
      </c>
      <c r="K57">
        <v>2.0665499999999999</v>
      </c>
      <c r="L57">
        <v>2.1258699999999999</v>
      </c>
      <c r="M57">
        <v>2.1692</v>
      </c>
      <c r="N57">
        <v>2.21089</v>
      </c>
      <c r="O57">
        <v>2.2458999999999998</v>
      </c>
      <c r="P57">
        <v>2.2663099999999998</v>
      </c>
      <c r="Q57">
        <v>2.2892199999999998</v>
      </c>
      <c r="R57">
        <v>2.3104200000000001</v>
      </c>
      <c r="S57">
        <v>2.3274499999999998</v>
      </c>
      <c r="T57">
        <v>2.3428</v>
      </c>
      <c r="U57">
        <v>2.3607200000000002</v>
      </c>
      <c r="V57">
        <v>2.3738100000000002</v>
      </c>
      <c r="W57">
        <v>2.38679</v>
      </c>
      <c r="X57">
        <v>2.4028999999999998</v>
      </c>
      <c r="Y57">
        <v>2.4222800000000002</v>
      </c>
      <c r="Z57">
        <v>2.43885</v>
      </c>
      <c r="AA57">
        <v>2.4599000000000002</v>
      </c>
      <c r="AB57">
        <v>2.4759500000000001</v>
      </c>
      <c r="AC57">
        <v>2.4899900000000001</v>
      </c>
      <c r="AD57">
        <v>2.5048599999999999</v>
      </c>
      <c r="AE57">
        <v>2.5231400000000002</v>
      </c>
      <c r="AF57">
        <v>2.5447700000000002</v>
      </c>
      <c r="AG57">
        <v>2.5664899999999999</v>
      </c>
      <c r="AH57">
        <v>2.5836800000000002</v>
      </c>
      <c r="AI57">
        <v>2.6021200000000002</v>
      </c>
      <c r="AJ57">
        <v>2.6256400000000002</v>
      </c>
    </row>
    <row r="58" spans="1:36">
      <c r="A58" t="s">
        <v>399</v>
      </c>
      <c r="B58" s="63">
        <v>1</v>
      </c>
      <c r="C58" s="63">
        <v>13</v>
      </c>
      <c r="D58">
        <v>2.8648699999999998</v>
      </c>
      <c r="E58">
        <v>2.9506299999999999</v>
      </c>
      <c r="F58">
        <v>2.7143899999999999</v>
      </c>
      <c r="G58">
        <v>3.0057499999999999</v>
      </c>
      <c r="H58">
        <v>2.76423</v>
      </c>
      <c r="I58">
        <v>2.5641099999999999</v>
      </c>
      <c r="J58">
        <v>2.54738</v>
      </c>
      <c r="K58">
        <v>2.5783399999999999</v>
      </c>
      <c r="L58">
        <v>2.6083099999999999</v>
      </c>
      <c r="M58">
        <v>2.6288999999999998</v>
      </c>
      <c r="N58">
        <v>2.6482800000000002</v>
      </c>
      <c r="O58">
        <v>2.6631300000000002</v>
      </c>
      <c r="P58">
        <v>2.6746699999999999</v>
      </c>
      <c r="Q58">
        <v>2.6860300000000001</v>
      </c>
      <c r="R58">
        <v>2.6972900000000002</v>
      </c>
      <c r="S58">
        <v>2.7012200000000002</v>
      </c>
      <c r="T58">
        <v>2.7138399999999998</v>
      </c>
      <c r="U58">
        <v>2.7254900000000002</v>
      </c>
      <c r="V58">
        <v>2.7396699999999998</v>
      </c>
      <c r="W58">
        <v>2.74566</v>
      </c>
      <c r="X58">
        <v>2.7579400000000001</v>
      </c>
      <c r="Y58">
        <v>2.7713199999999998</v>
      </c>
      <c r="Z58">
        <v>2.7797800000000001</v>
      </c>
      <c r="AA58">
        <v>2.7927599999999999</v>
      </c>
      <c r="AB58">
        <v>2.8040799999999999</v>
      </c>
      <c r="AC58">
        <v>2.8155000000000001</v>
      </c>
      <c r="AD58">
        <v>2.82504</v>
      </c>
      <c r="AE58">
        <v>2.83555</v>
      </c>
      <c r="AF58">
        <v>2.8452299999999999</v>
      </c>
      <c r="AG58">
        <v>2.8549099999999998</v>
      </c>
      <c r="AH58">
        <v>2.8606400000000001</v>
      </c>
      <c r="AI58">
        <v>2.86531</v>
      </c>
      <c r="AJ58">
        <v>2.8761899999999998</v>
      </c>
    </row>
    <row r="59" spans="1:36">
      <c r="A59" t="s">
        <v>400</v>
      </c>
      <c r="B59" s="63">
        <v>1</v>
      </c>
      <c r="C59" s="63">
        <v>14</v>
      </c>
      <c r="D59">
        <v>3.8545699999999998</v>
      </c>
      <c r="E59">
        <v>3.6555900000000001</v>
      </c>
      <c r="F59">
        <v>3.29657</v>
      </c>
      <c r="G59">
        <v>3.22905</v>
      </c>
      <c r="H59">
        <v>3.1333799999999998</v>
      </c>
      <c r="I59">
        <v>2.9713799999999999</v>
      </c>
      <c r="J59">
        <v>2.8917199999999998</v>
      </c>
      <c r="K59">
        <v>2.8727800000000001</v>
      </c>
      <c r="L59">
        <v>2.8454600000000001</v>
      </c>
      <c r="M59">
        <v>2.8256399999999999</v>
      </c>
      <c r="N59">
        <v>2.8362099999999999</v>
      </c>
      <c r="O59">
        <v>2.8515100000000002</v>
      </c>
      <c r="P59">
        <v>2.8725100000000001</v>
      </c>
      <c r="Q59">
        <v>2.8944700000000001</v>
      </c>
      <c r="R59">
        <v>2.883</v>
      </c>
      <c r="S59">
        <v>2.8525299999999998</v>
      </c>
      <c r="T59">
        <v>2.8241700000000001</v>
      </c>
      <c r="U59">
        <v>2.7971400000000002</v>
      </c>
      <c r="V59">
        <v>2.7590699999999999</v>
      </c>
      <c r="W59">
        <v>2.7231200000000002</v>
      </c>
      <c r="X59">
        <v>2.6923900000000001</v>
      </c>
      <c r="Y59">
        <v>2.65741</v>
      </c>
      <c r="Z59">
        <v>2.6417199999999998</v>
      </c>
      <c r="AA59">
        <v>2.6181800000000002</v>
      </c>
      <c r="AB59">
        <v>2.5735899999999998</v>
      </c>
      <c r="AC59">
        <v>2.54677</v>
      </c>
      <c r="AD59">
        <v>2.5229900000000001</v>
      </c>
      <c r="AE59">
        <v>2.5220600000000002</v>
      </c>
      <c r="AF59">
        <v>2.51911</v>
      </c>
      <c r="AG59">
        <v>2.5124300000000002</v>
      </c>
      <c r="AH59">
        <v>2.4981300000000002</v>
      </c>
      <c r="AI59">
        <v>2.4972599999999998</v>
      </c>
      <c r="AJ59">
        <v>2.4934599999999998</v>
      </c>
    </row>
    <row r="60" spans="1:36">
      <c r="A60" t="s">
        <v>401</v>
      </c>
      <c r="B60" s="63">
        <v>1</v>
      </c>
      <c r="C60" s="63">
        <v>15</v>
      </c>
      <c r="D60">
        <v>2.0333700000000001</v>
      </c>
      <c r="E60">
        <v>1.93225</v>
      </c>
      <c r="F60">
        <v>1.80176</v>
      </c>
      <c r="G60">
        <v>1.9087400000000001</v>
      </c>
      <c r="H60">
        <v>2.03484</v>
      </c>
      <c r="I60">
        <v>2.2911199999999998</v>
      </c>
      <c r="J60">
        <v>2.1598600000000001</v>
      </c>
      <c r="K60">
        <v>2.15456</v>
      </c>
      <c r="L60">
        <v>2.25223</v>
      </c>
      <c r="M60">
        <v>2.2050999999999998</v>
      </c>
      <c r="N60">
        <v>2.20695</v>
      </c>
      <c r="O60">
        <v>2.20459</v>
      </c>
      <c r="P60">
        <v>2.2050000000000001</v>
      </c>
      <c r="Q60">
        <v>2.1914199999999999</v>
      </c>
      <c r="R60">
        <v>2.2121599999999999</v>
      </c>
      <c r="S60">
        <v>2.2173799999999999</v>
      </c>
      <c r="T60">
        <v>2.21618</v>
      </c>
      <c r="U60">
        <v>2.21862</v>
      </c>
      <c r="V60">
        <v>2.2159399999999998</v>
      </c>
      <c r="W60">
        <v>2.2252100000000001</v>
      </c>
      <c r="X60">
        <v>2.2502800000000001</v>
      </c>
      <c r="Y60">
        <v>2.2452800000000002</v>
      </c>
      <c r="Z60">
        <v>2.2538999999999998</v>
      </c>
      <c r="AA60">
        <v>2.25298</v>
      </c>
      <c r="AB60">
        <v>2.25529</v>
      </c>
      <c r="AC60">
        <v>2.2557100000000001</v>
      </c>
      <c r="AD60">
        <v>2.2712500000000002</v>
      </c>
      <c r="AE60">
        <v>2.2858900000000002</v>
      </c>
      <c r="AF60">
        <v>2.2832499999999998</v>
      </c>
      <c r="AG60">
        <v>2.2792500000000002</v>
      </c>
      <c r="AH60">
        <v>2.27291</v>
      </c>
      <c r="AI60">
        <v>2.2646999999999999</v>
      </c>
      <c r="AJ60">
        <v>2.2507700000000002</v>
      </c>
    </row>
    <row r="61" spans="1:36">
      <c r="A61" t="s">
        <v>402</v>
      </c>
      <c r="B61" s="63">
        <v>1</v>
      </c>
      <c r="C61" s="63">
        <v>16</v>
      </c>
      <c r="D61">
        <v>4.8158899999999996</v>
      </c>
      <c r="E61">
        <v>5.0279600000000002</v>
      </c>
      <c r="F61">
        <v>4.5292899999999996</v>
      </c>
      <c r="G61">
        <v>3.3542900000000002</v>
      </c>
      <c r="H61">
        <v>3.2078700000000002</v>
      </c>
      <c r="I61">
        <v>4.4479699999999998</v>
      </c>
      <c r="J61">
        <v>4.0478500000000004</v>
      </c>
      <c r="K61">
        <v>4.1898299999999997</v>
      </c>
      <c r="L61">
        <v>4.1820000000000004</v>
      </c>
      <c r="M61">
        <v>4.1010999999999997</v>
      </c>
      <c r="N61">
        <v>4.0496100000000004</v>
      </c>
      <c r="O61">
        <v>3.9680200000000001</v>
      </c>
      <c r="P61">
        <v>3.9357799999999998</v>
      </c>
      <c r="Q61">
        <v>3.9298999999999999</v>
      </c>
      <c r="R61">
        <v>3.9409299999999998</v>
      </c>
      <c r="S61">
        <v>3.9419200000000001</v>
      </c>
      <c r="T61">
        <v>3.9542199999999998</v>
      </c>
      <c r="U61">
        <v>3.9598200000000001</v>
      </c>
      <c r="V61">
        <v>3.9870800000000002</v>
      </c>
      <c r="W61">
        <v>4.0113599999999998</v>
      </c>
      <c r="X61">
        <v>4.03789</v>
      </c>
      <c r="Y61">
        <v>4.0757000000000003</v>
      </c>
      <c r="Z61">
        <v>4.0955599999999999</v>
      </c>
      <c r="AA61">
        <v>4.1070799999999998</v>
      </c>
      <c r="AB61">
        <v>4.1100700000000003</v>
      </c>
      <c r="AC61">
        <v>4.13056</v>
      </c>
      <c r="AD61">
        <v>4.2022899999999996</v>
      </c>
      <c r="AE61">
        <v>4.2482499999999996</v>
      </c>
      <c r="AF61">
        <v>4.2639800000000001</v>
      </c>
      <c r="AG61">
        <v>4.2522700000000002</v>
      </c>
      <c r="AH61">
        <v>4.2261300000000004</v>
      </c>
      <c r="AI61">
        <v>4.17103</v>
      </c>
      <c r="AJ61">
        <v>4.1047399999999996</v>
      </c>
    </row>
    <row r="62" spans="1:36">
      <c r="A62" t="s">
        <v>403</v>
      </c>
      <c r="B62" s="63">
        <v>1</v>
      </c>
      <c r="C62" s="63">
        <v>17</v>
      </c>
      <c r="D62">
        <v>0.35610000000000003</v>
      </c>
      <c r="E62">
        <v>0.25931999999999999</v>
      </c>
      <c r="F62">
        <v>0.27101999999999998</v>
      </c>
      <c r="G62">
        <v>0.29243999999999998</v>
      </c>
      <c r="H62">
        <v>0.30898999999999999</v>
      </c>
      <c r="I62">
        <v>0.29603000000000002</v>
      </c>
      <c r="J62">
        <v>0.32723000000000002</v>
      </c>
      <c r="K62">
        <v>0.30209000000000003</v>
      </c>
      <c r="L62">
        <v>0.30286000000000002</v>
      </c>
      <c r="M62">
        <v>0.30087999999999998</v>
      </c>
      <c r="N62">
        <v>0.28992000000000001</v>
      </c>
      <c r="O62">
        <v>0.28932999999999998</v>
      </c>
      <c r="P62">
        <v>0.28333000000000003</v>
      </c>
      <c r="Q62">
        <v>0.28053</v>
      </c>
      <c r="R62">
        <v>0.26939000000000002</v>
      </c>
      <c r="S62">
        <v>0.25531999999999999</v>
      </c>
      <c r="T62">
        <v>0.25533</v>
      </c>
      <c r="U62">
        <v>0.24983</v>
      </c>
      <c r="V62">
        <v>0.23977999999999999</v>
      </c>
      <c r="W62">
        <v>0.22952</v>
      </c>
      <c r="X62">
        <v>0.22947999999999999</v>
      </c>
      <c r="Y62">
        <v>0.21732000000000001</v>
      </c>
      <c r="Z62">
        <v>0.20676</v>
      </c>
      <c r="AA62">
        <v>0.19744999999999999</v>
      </c>
      <c r="AB62">
        <v>0.19120000000000001</v>
      </c>
      <c r="AC62">
        <v>0.18346999999999999</v>
      </c>
      <c r="AD62">
        <v>0.17555999999999999</v>
      </c>
      <c r="AE62">
        <v>0.16897999999999999</v>
      </c>
      <c r="AF62">
        <v>0.16169</v>
      </c>
      <c r="AG62">
        <v>0.15437000000000001</v>
      </c>
      <c r="AH62">
        <v>0.15071000000000001</v>
      </c>
      <c r="AI62">
        <v>0.14371</v>
      </c>
      <c r="AJ62">
        <v>0.13788</v>
      </c>
    </row>
    <row r="63" spans="1:36">
      <c r="A63" t="s">
        <v>404</v>
      </c>
      <c r="B63" s="63">
        <v>1</v>
      </c>
      <c r="C63" s="63">
        <v>18</v>
      </c>
      <c r="D63">
        <v>8.0221699999999991</v>
      </c>
      <c r="E63">
        <v>7.7871800000000002</v>
      </c>
      <c r="F63">
        <v>7.40822</v>
      </c>
      <c r="G63">
        <v>6.0663200000000002</v>
      </c>
      <c r="H63">
        <v>5.99444</v>
      </c>
      <c r="I63">
        <v>7.8781299999999996</v>
      </c>
      <c r="J63">
        <v>10.11876</v>
      </c>
      <c r="K63">
        <v>10.898999999999999</v>
      </c>
      <c r="L63">
        <v>10.17862</v>
      </c>
      <c r="M63">
        <v>9.3424399999999999</v>
      </c>
      <c r="N63">
        <v>9.2675999999999998</v>
      </c>
      <c r="O63">
        <v>9.8045100000000005</v>
      </c>
      <c r="P63">
        <v>10.379060000000001</v>
      </c>
      <c r="Q63">
        <v>10.71569</v>
      </c>
      <c r="R63">
        <v>10.806950000000001</v>
      </c>
      <c r="S63">
        <v>10.81789</v>
      </c>
      <c r="T63">
        <v>10.937849999999999</v>
      </c>
      <c r="U63">
        <v>11.28</v>
      </c>
      <c r="V63">
        <v>11.67301</v>
      </c>
      <c r="W63">
        <v>12.00605</v>
      </c>
      <c r="X63">
        <v>12.40469</v>
      </c>
      <c r="Y63">
        <v>12.73269</v>
      </c>
      <c r="Z63">
        <v>13.04195</v>
      </c>
      <c r="AA63">
        <v>13.41164</v>
      </c>
      <c r="AB63">
        <v>13.79904</v>
      </c>
      <c r="AC63">
        <v>14.33808</v>
      </c>
      <c r="AD63">
        <v>14.854699999999999</v>
      </c>
      <c r="AE63">
        <v>15.351900000000001</v>
      </c>
      <c r="AF63">
        <v>15.76421</v>
      </c>
      <c r="AG63">
        <v>16.171479999999999</v>
      </c>
      <c r="AH63">
        <v>16.583770000000001</v>
      </c>
      <c r="AI63">
        <v>16.9086</v>
      </c>
      <c r="AJ63">
        <v>17.281939999999999</v>
      </c>
    </row>
    <row r="64" spans="1:36">
      <c r="A64" t="s">
        <v>405</v>
      </c>
      <c r="B64" s="63">
        <v>1</v>
      </c>
      <c r="C64" s="63">
        <v>19</v>
      </c>
      <c r="D64">
        <v>0.92154000000000003</v>
      </c>
      <c r="E64">
        <v>0.97470999999999997</v>
      </c>
      <c r="F64">
        <v>0.96716000000000002</v>
      </c>
      <c r="G64">
        <v>0.89195000000000002</v>
      </c>
      <c r="H64">
        <v>0.89102999999999999</v>
      </c>
      <c r="I64">
        <v>0.99785999999999997</v>
      </c>
      <c r="J64">
        <v>1.12277</v>
      </c>
      <c r="K64">
        <v>1.1939500000000001</v>
      </c>
      <c r="L64">
        <v>1.2502500000000001</v>
      </c>
      <c r="M64">
        <v>1.3000799999999999</v>
      </c>
      <c r="N64">
        <v>1.3359700000000001</v>
      </c>
      <c r="O64">
        <v>1.38205</v>
      </c>
      <c r="P64">
        <v>1.4293899999999999</v>
      </c>
      <c r="Q64">
        <v>1.45899</v>
      </c>
      <c r="R64">
        <v>1.50617</v>
      </c>
      <c r="S64">
        <v>1.54172</v>
      </c>
      <c r="T64">
        <v>1.5404</v>
      </c>
      <c r="U64">
        <v>1.5870200000000001</v>
      </c>
      <c r="V64">
        <v>1.6676599999999999</v>
      </c>
      <c r="W64">
        <v>1.65679</v>
      </c>
      <c r="X64">
        <v>1.7002900000000001</v>
      </c>
      <c r="Y64">
        <v>1.70787</v>
      </c>
      <c r="Z64">
        <v>1.7754000000000001</v>
      </c>
      <c r="AA64">
        <v>1.8561099999999999</v>
      </c>
      <c r="AB64">
        <v>1.8835</v>
      </c>
      <c r="AC64">
        <v>1.91429</v>
      </c>
      <c r="AD64">
        <v>1.9325000000000001</v>
      </c>
      <c r="AE64">
        <v>1.9553199999999999</v>
      </c>
      <c r="AF64">
        <v>1.9762900000000001</v>
      </c>
      <c r="AG64">
        <v>2.0064600000000001</v>
      </c>
      <c r="AH64">
        <v>2.0263800000000001</v>
      </c>
      <c r="AI64">
        <v>2.0411600000000001</v>
      </c>
      <c r="AJ64">
        <v>2.0643099999999999</v>
      </c>
    </row>
    <row r="65" spans="1:36">
      <c r="A65" t="s">
        <v>406</v>
      </c>
      <c r="B65" s="63">
        <v>1</v>
      </c>
      <c r="C65" s="63">
        <v>20</v>
      </c>
      <c r="D65">
        <v>20.919370000000001</v>
      </c>
      <c r="E65">
        <v>21.430890000000002</v>
      </c>
      <c r="F65">
        <v>20.851130000000001</v>
      </c>
      <c r="G65">
        <v>21.949459999999998</v>
      </c>
      <c r="H65">
        <v>22.38261</v>
      </c>
      <c r="I65">
        <v>23.091629999999999</v>
      </c>
      <c r="J65">
        <v>23.437090000000001</v>
      </c>
      <c r="K65">
        <v>23.94219</v>
      </c>
      <c r="L65">
        <v>24.484870000000001</v>
      </c>
      <c r="M65">
        <v>24.94886</v>
      </c>
      <c r="N65">
        <v>25.411629999999999</v>
      </c>
      <c r="O65">
        <v>25.878540000000001</v>
      </c>
      <c r="P65">
        <v>26.294460000000001</v>
      </c>
      <c r="Q65">
        <v>26.722760000000001</v>
      </c>
      <c r="R65">
        <v>27.221900000000002</v>
      </c>
      <c r="S65">
        <v>27.689450000000001</v>
      </c>
      <c r="T65">
        <v>28.177810000000001</v>
      </c>
      <c r="U65">
        <v>28.762840000000001</v>
      </c>
      <c r="V65">
        <v>29.503260000000001</v>
      </c>
      <c r="W65">
        <v>30.197199999999999</v>
      </c>
      <c r="X65">
        <v>30.882989999999999</v>
      </c>
      <c r="Y65">
        <v>31.68591</v>
      </c>
      <c r="Z65">
        <v>32.327579999999998</v>
      </c>
      <c r="AA65">
        <v>33.027740000000001</v>
      </c>
      <c r="AB65">
        <v>33.90681</v>
      </c>
      <c r="AC65">
        <v>34.767200000000003</v>
      </c>
      <c r="AD65">
        <v>35.651269999999997</v>
      </c>
      <c r="AE65">
        <v>36.502369999999999</v>
      </c>
      <c r="AF65">
        <v>37.321510000000004</v>
      </c>
      <c r="AG65">
        <v>38.147579999999998</v>
      </c>
      <c r="AH65">
        <v>38.942770000000003</v>
      </c>
      <c r="AI65">
        <v>39.646729999999998</v>
      </c>
      <c r="AJ65">
        <v>40.329439999999998</v>
      </c>
    </row>
    <row r="66" spans="1:36">
      <c r="A66" t="s">
        <v>407</v>
      </c>
      <c r="B66" s="63">
        <v>1</v>
      </c>
      <c r="C66" s="63">
        <v>21</v>
      </c>
      <c r="D66">
        <v>14.241759999999999</v>
      </c>
      <c r="E66">
        <v>14.93951</v>
      </c>
      <c r="F66">
        <v>14.76971</v>
      </c>
      <c r="G66">
        <v>15.58703</v>
      </c>
      <c r="H66">
        <v>15.9719</v>
      </c>
      <c r="I66">
        <v>16.548999999999999</v>
      </c>
      <c r="J66">
        <v>16.807009999999998</v>
      </c>
      <c r="K66">
        <v>17.179860000000001</v>
      </c>
      <c r="L66">
        <v>17.61591</v>
      </c>
      <c r="M66">
        <v>18.01812</v>
      </c>
      <c r="N66">
        <v>18.4254</v>
      </c>
      <c r="O66">
        <v>18.841270000000002</v>
      </c>
      <c r="P66">
        <v>19.216290000000001</v>
      </c>
      <c r="Q66">
        <v>19.615379999999998</v>
      </c>
      <c r="R66">
        <v>20.042760000000001</v>
      </c>
      <c r="S66">
        <v>20.465679999999999</v>
      </c>
      <c r="T66">
        <v>20.89892</v>
      </c>
      <c r="U66">
        <v>21.401900000000001</v>
      </c>
      <c r="V66">
        <v>22.02176</v>
      </c>
      <c r="W66">
        <v>22.61177</v>
      </c>
      <c r="X66">
        <v>23.234739999999999</v>
      </c>
      <c r="Y66">
        <v>23.91696</v>
      </c>
      <c r="Z66">
        <v>24.489909999999998</v>
      </c>
      <c r="AA66">
        <v>25.128579999999999</v>
      </c>
      <c r="AB66">
        <v>25.90485</v>
      </c>
      <c r="AC66">
        <v>26.660360000000001</v>
      </c>
      <c r="AD66">
        <v>27.43637</v>
      </c>
      <c r="AE66">
        <v>28.198129999999999</v>
      </c>
      <c r="AF66">
        <v>28.923629999999999</v>
      </c>
      <c r="AG66">
        <v>29.679860000000001</v>
      </c>
      <c r="AH66">
        <v>30.397839999999999</v>
      </c>
      <c r="AI66">
        <v>31.01681</v>
      </c>
      <c r="AJ66">
        <v>31.609000000000002</v>
      </c>
    </row>
    <row r="67" spans="1:36">
      <c r="A67" t="s">
        <v>408</v>
      </c>
      <c r="B67" s="63">
        <v>1</v>
      </c>
      <c r="C67" s="63">
        <v>22</v>
      </c>
      <c r="D67">
        <v>1.8557699999999999</v>
      </c>
      <c r="E67">
        <v>1.75352</v>
      </c>
      <c r="F67">
        <v>1.65791</v>
      </c>
      <c r="G67">
        <v>1.7358</v>
      </c>
      <c r="H67">
        <v>1.77966</v>
      </c>
      <c r="I67">
        <v>1.8130900000000001</v>
      </c>
      <c r="J67">
        <v>1.93424</v>
      </c>
      <c r="K67">
        <v>2.0423200000000001</v>
      </c>
      <c r="L67">
        <v>2.1358600000000001</v>
      </c>
      <c r="M67">
        <v>2.2060300000000002</v>
      </c>
      <c r="N67">
        <v>2.2539600000000002</v>
      </c>
      <c r="O67">
        <v>2.2908599999999999</v>
      </c>
      <c r="P67">
        <v>2.3373400000000002</v>
      </c>
      <c r="Q67">
        <v>2.36598</v>
      </c>
      <c r="R67">
        <v>2.4168599999999998</v>
      </c>
      <c r="S67">
        <v>2.4515400000000001</v>
      </c>
      <c r="T67">
        <v>2.4711099999999999</v>
      </c>
      <c r="U67">
        <v>2.51431</v>
      </c>
      <c r="V67">
        <v>2.5497399999999999</v>
      </c>
      <c r="W67">
        <v>2.5893999999999999</v>
      </c>
      <c r="X67">
        <v>2.6215700000000002</v>
      </c>
      <c r="Y67">
        <v>2.6417600000000001</v>
      </c>
      <c r="Z67">
        <v>2.65774</v>
      </c>
      <c r="AA67">
        <v>2.6654200000000001</v>
      </c>
      <c r="AB67">
        <v>2.6918899999999999</v>
      </c>
      <c r="AC67">
        <v>2.7246899999999998</v>
      </c>
      <c r="AD67">
        <v>2.7582</v>
      </c>
      <c r="AE67">
        <v>2.7928999999999999</v>
      </c>
      <c r="AF67">
        <v>2.8288600000000002</v>
      </c>
      <c r="AG67">
        <v>2.8576000000000001</v>
      </c>
      <c r="AH67">
        <v>2.8785699999999999</v>
      </c>
      <c r="AI67">
        <v>2.9020800000000002</v>
      </c>
      <c r="AJ67">
        <v>2.9298000000000002</v>
      </c>
    </row>
    <row r="68" spans="1:36">
      <c r="A68" t="s">
        <v>409</v>
      </c>
      <c r="B68" s="63">
        <v>1</v>
      </c>
      <c r="C68" s="63">
        <v>23</v>
      </c>
      <c r="D68">
        <v>2.7360000000000002</v>
      </c>
      <c r="E68">
        <v>2.8027500000000001</v>
      </c>
      <c r="F68">
        <v>2.6175700000000002</v>
      </c>
      <c r="G68">
        <v>2.8649900000000001</v>
      </c>
      <c r="H68">
        <v>2.8383400000000001</v>
      </c>
      <c r="I68">
        <v>2.9703599999999999</v>
      </c>
      <c r="J68">
        <v>2.9651800000000001</v>
      </c>
      <c r="K68">
        <v>2.9769100000000002</v>
      </c>
      <c r="L68">
        <v>2.9870899999999998</v>
      </c>
      <c r="M68">
        <v>2.9842599999999999</v>
      </c>
      <c r="N68">
        <v>2.99431</v>
      </c>
      <c r="O68">
        <v>3.0124200000000001</v>
      </c>
      <c r="P68">
        <v>3.0164</v>
      </c>
      <c r="Q68">
        <v>3.0200499999999999</v>
      </c>
      <c r="R68">
        <v>3.0406599999999999</v>
      </c>
      <c r="S68">
        <v>3.0495800000000002</v>
      </c>
      <c r="T68">
        <v>3.0835400000000002</v>
      </c>
      <c r="U68">
        <v>3.12608</v>
      </c>
      <c r="V68">
        <v>3.1939099999999998</v>
      </c>
      <c r="W68">
        <v>3.2380100000000001</v>
      </c>
      <c r="X68">
        <v>3.2740800000000001</v>
      </c>
      <c r="Y68">
        <v>3.3509500000000001</v>
      </c>
      <c r="Z68">
        <v>3.38184</v>
      </c>
      <c r="AA68">
        <v>3.41133</v>
      </c>
      <c r="AB68">
        <v>3.47282</v>
      </c>
      <c r="AC68">
        <v>3.5280999999999998</v>
      </c>
      <c r="AD68">
        <v>3.5748199999999999</v>
      </c>
      <c r="AE68">
        <v>3.6177700000000002</v>
      </c>
      <c r="AF68">
        <v>3.6589800000000001</v>
      </c>
      <c r="AG68">
        <v>3.6881400000000002</v>
      </c>
      <c r="AH68">
        <v>3.7315299999999998</v>
      </c>
      <c r="AI68">
        <v>3.7750599999999999</v>
      </c>
      <c r="AJ68">
        <v>3.80829</v>
      </c>
    </row>
    <row r="69" spans="1:36">
      <c r="A69" t="s">
        <v>410</v>
      </c>
      <c r="B69" s="63">
        <v>1</v>
      </c>
      <c r="C69" s="63">
        <v>24</v>
      </c>
      <c r="D69">
        <v>2.0858400000000001</v>
      </c>
      <c r="E69">
        <v>1.9351100000000001</v>
      </c>
      <c r="F69">
        <v>1.8059400000000001</v>
      </c>
      <c r="G69">
        <v>1.7616400000000001</v>
      </c>
      <c r="H69">
        <v>1.7927200000000001</v>
      </c>
      <c r="I69">
        <v>1.75918</v>
      </c>
      <c r="J69">
        <v>1.7306600000000001</v>
      </c>
      <c r="K69">
        <v>1.74309</v>
      </c>
      <c r="L69">
        <v>1.7460199999999999</v>
      </c>
      <c r="M69">
        <v>1.7404500000000001</v>
      </c>
      <c r="N69">
        <v>1.7379599999999999</v>
      </c>
      <c r="O69">
        <v>1.7339899999999999</v>
      </c>
      <c r="P69">
        <v>1.7244200000000001</v>
      </c>
      <c r="Q69">
        <v>1.7213499999999999</v>
      </c>
      <c r="R69">
        <v>1.7216100000000001</v>
      </c>
      <c r="S69">
        <v>1.72265</v>
      </c>
      <c r="T69">
        <v>1.7242500000000001</v>
      </c>
      <c r="U69">
        <v>1.72054</v>
      </c>
      <c r="V69">
        <v>1.7378499999999999</v>
      </c>
      <c r="W69">
        <v>1.7580100000000001</v>
      </c>
      <c r="X69">
        <v>1.7525999999999999</v>
      </c>
      <c r="Y69">
        <v>1.77624</v>
      </c>
      <c r="Z69">
        <v>1.7981</v>
      </c>
      <c r="AA69">
        <v>1.8224100000000001</v>
      </c>
      <c r="AB69">
        <v>1.83725</v>
      </c>
      <c r="AC69">
        <v>1.85406</v>
      </c>
      <c r="AD69">
        <v>1.8818900000000001</v>
      </c>
      <c r="AE69">
        <v>1.89357</v>
      </c>
      <c r="AF69">
        <v>1.91004</v>
      </c>
      <c r="AG69">
        <v>1.92198</v>
      </c>
      <c r="AH69">
        <v>1.93482</v>
      </c>
      <c r="AI69">
        <v>1.95279</v>
      </c>
      <c r="AJ69">
        <v>1.9823500000000001</v>
      </c>
    </row>
    <row r="70" spans="1:36">
      <c r="A70" t="s">
        <v>411</v>
      </c>
      <c r="B70" s="63">
        <v>1</v>
      </c>
      <c r="C70" s="63">
        <v>25</v>
      </c>
      <c r="D70">
        <v>4.1410000000000002E-2</v>
      </c>
      <c r="E70">
        <v>5.722E-2</v>
      </c>
      <c r="F70">
        <v>4.4470000000000003E-2</v>
      </c>
      <c r="G70">
        <v>4.4400000000000002E-2</v>
      </c>
      <c r="H70">
        <v>5.373E-2</v>
      </c>
      <c r="I70">
        <v>7.6079999999999995E-2</v>
      </c>
      <c r="J70">
        <v>7.7899999999999997E-2</v>
      </c>
      <c r="K70">
        <v>7.9240000000000005E-2</v>
      </c>
      <c r="L70">
        <v>7.9500000000000001E-2</v>
      </c>
      <c r="M70">
        <v>9.4560000000000005E-2</v>
      </c>
      <c r="N70">
        <v>0.10513</v>
      </c>
      <c r="O70">
        <v>0.12173</v>
      </c>
      <c r="P70">
        <v>0.12316000000000001</v>
      </c>
      <c r="Q70">
        <v>0.10906</v>
      </c>
      <c r="R70">
        <v>0.12609000000000001</v>
      </c>
      <c r="S70">
        <v>0.13813</v>
      </c>
      <c r="T70">
        <v>0.13972999999999999</v>
      </c>
      <c r="U70">
        <v>0.16300999999999999</v>
      </c>
      <c r="V70">
        <v>0.16581000000000001</v>
      </c>
      <c r="W70">
        <v>0.16839000000000001</v>
      </c>
      <c r="X70">
        <v>0.18876000000000001</v>
      </c>
      <c r="Y70">
        <v>0.19189999999999999</v>
      </c>
      <c r="Z70">
        <v>0.19511000000000001</v>
      </c>
      <c r="AA70">
        <v>0.19647999999999999</v>
      </c>
      <c r="AB70">
        <v>0.20183000000000001</v>
      </c>
      <c r="AC70">
        <v>0.20300000000000001</v>
      </c>
      <c r="AD70">
        <v>0.20441999999999999</v>
      </c>
      <c r="AE70">
        <v>0.20574000000000001</v>
      </c>
      <c r="AF70">
        <v>0.20311999999999999</v>
      </c>
      <c r="AG70">
        <v>0.20032</v>
      </c>
      <c r="AH70">
        <v>0.19672999999999999</v>
      </c>
      <c r="AI70">
        <v>0.19186</v>
      </c>
      <c r="AJ70">
        <v>0.18642</v>
      </c>
    </row>
    <row r="71" spans="1:36">
      <c r="A71" t="s">
        <v>412</v>
      </c>
      <c r="B71" s="63">
        <v>1</v>
      </c>
      <c r="C71" s="63">
        <v>26</v>
      </c>
      <c r="D71">
        <v>1.8617900000000001</v>
      </c>
      <c r="E71">
        <v>1.83853</v>
      </c>
      <c r="F71">
        <v>1.7752699999999999</v>
      </c>
      <c r="G71">
        <v>1.3870499999999999</v>
      </c>
      <c r="H71">
        <v>1.2745899999999999</v>
      </c>
      <c r="I71">
        <v>1.38025</v>
      </c>
      <c r="J71">
        <v>1.47678</v>
      </c>
      <c r="K71">
        <v>1.48943</v>
      </c>
      <c r="L71">
        <v>1.4714</v>
      </c>
      <c r="M71">
        <v>1.45526</v>
      </c>
      <c r="N71">
        <v>1.4475800000000001</v>
      </c>
      <c r="O71">
        <v>1.43472</v>
      </c>
      <c r="P71">
        <v>1.4272899999999999</v>
      </c>
      <c r="Q71">
        <v>1.41103</v>
      </c>
      <c r="R71">
        <v>1.4106799999999999</v>
      </c>
      <c r="S71">
        <v>1.3741399999999999</v>
      </c>
      <c r="T71">
        <v>1.3729</v>
      </c>
      <c r="U71">
        <v>1.3591599999999999</v>
      </c>
      <c r="V71">
        <v>1.33914</v>
      </c>
      <c r="W71">
        <v>1.3196099999999999</v>
      </c>
      <c r="X71">
        <v>1.31725</v>
      </c>
      <c r="Y71">
        <v>1.3059799999999999</v>
      </c>
      <c r="Z71">
        <v>1.30166</v>
      </c>
      <c r="AA71">
        <v>1.2939000000000001</v>
      </c>
      <c r="AB71">
        <v>1.2777700000000001</v>
      </c>
      <c r="AC71">
        <v>1.2643899999999999</v>
      </c>
      <c r="AD71">
        <v>1.2518</v>
      </c>
      <c r="AE71">
        <v>1.24214</v>
      </c>
      <c r="AF71">
        <v>1.23048</v>
      </c>
      <c r="AG71">
        <v>1.2182299999999999</v>
      </c>
      <c r="AH71">
        <v>1.20187</v>
      </c>
      <c r="AI71">
        <v>1.1863699999999999</v>
      </c>
      <c r="AJ71">
        <v>1.1759900000000001</v>
      </c>
    </row>
    <row r="72" spans="1:36">
      <c r="A72" t="s">
        <v>413</v>
      </c>
      <c r="B72" s="63">
        <v>1</v>
      </c>
      <c r="C72" s="63">
        <v>27</v>
      </c>
      <c r="D72">
        <v>12.28773</v>
      </c>
      <c r="E72">
        <v>12.006489999999999</v>
      </c>
      <c r="F72">
        <v>11.328099999999999</v>
      </c>
      <c r="G72">
        <v>10.526859999999999</v>
      </c>
      <c r="H72">
        <v>10.12628</v>
      </c>
      <c r="I72">
        <v>11.03285</v>
      </c>
      <c r="J72">
        <v>11.580579999999999</v>
      </c>
      <c r="K72">
        <v>11.82654</v>
      </c>
      <c r="L72">
        <v>12.12853</v>
      </c>
      <c r="M72">
        <v>12.35284</v>
      </c>
      <c r="N72">
        <v>12.54261</v>
      </c>
      <c r="O72">
        <v>12.75766</v>
      </c>
      <c r="P72">
        <v>12.97152</v>
      </c>
      <c r="Q72">
        <v>13.242229999999999</v>
      </c>
      <c r="R72">
        <v>13.560280000000001</v>
      </c>
      <c r="S72">
        <v>13.806380000000001</v>
      </c>
      <c r="T72">
        <v>14.04125</v>
      </c>
      <c r="U72">
        <v>14.350720000000001</v>
      </c>
      <c r="V72">
        <v>14.6478</v>
      </c>
      <c r="W72">
        <v>14.945029999999999</v>
      </c>
      <c r="X72">
        <v>15.265499999999999</v>
      </c>
      <c r="Y72">
        <v>15.528689999999999</v>
      </c>
      <c r="Z72">
        <v>15.76482</v>
      </c>
      <c r="AA72">
        <v>16.062059999999999</v>
      </c>
      <c r="AB72">
        <v>16.343360000000001</v>
      </c>
      <c r="AC72">
        <v>16.665230000000001</v>
      </c>
      <c r="AD72">
        <v>16.955169999999999</v>
      </c>
      <c r="AE72">
        <v>17.213760000000001</v>
      </c>
      <c r="AF72">
        <v>17.463660000000001</v>
      </c>
      <c r="AG72">
        <v>17.734179999999999</v>
      </c>
      <c r="AH72">
        <v>17.99286</v>
      </c>
      <c r="AI72">
        <v>18.220330000000001</v>
      </c>
      <c r="AJ72">
        <v>18.526509999999998</v>
      </c>
    </row>
    <row r="73" spans="1:36">
      <c r="A73" t="s">
        <v>414</v>
      </c>
      <c r="B73" s="63">
        <v>1</v>
      </c>
      <c r="C73" s="63">
        <v>28</v>
      </c>
      <c r="D73">
        <v>0.83445000000000003</v>
      </c>
      <c r="E73">
        <v>0.81547000000000003</v>
      </c>
      <c r="F73">
        <v>0.75577000000000005</v>
      </c>
      <c r="G73">
        <v>0.76429999999999998</v>
      </c>
      <c r="H73">
        <v>0.76117000000000001</v>
      </c>
      <c r="I73">
        <v>0.72533999999999998</v>
      </c>
      <c r="J73">
        <v>0.69940000000000002</v>
      </c>
      <c r="K73">
        <v>0.68879000000000001</v>
      </c>
      <c r="L73">
        <v>0.68025999999999998</v>
      </c>
      <c r="M73">
        <v>0.66857</v>
      </c>
      <c r="N73">
        <v>0.66503000000000001</v>
      </c>
      <c r="O73">
        <v>0.66357999999999995</v>
      </c>
      <c r="P73">
        <v>0.65659999999999996</v>
      </c>
      <c r="Q73">
        <v>0.65203999999999995</v>
      </c>
      <c r="R73">
        <v>0.65064999999999995</v>
      </c>
      <c r="S73">
        <v>0.65325</v>
      </c>
      <c r="T73">
        <v>0.65307000000000004</v>
      </c>
      <c r="U73">
        <v>0.65451000000000004</v>
      </c>
      <c r="V73">
        <v>0.65300999999999998</v>
      </c>
      <c r="W73">
        <v>0.65285000000000004</v>
      </c>
      <c r="X73">
        <v>0.65636000000000005</v>
      </c>
      <c r="Y73">
        <v>0.65732000000000002</v>
      </c>
      <c r="Z73">
        <v>0.65856999999999999</v>
      </c>
      <c r="AA73">
        <v>0.66008999999999995</v>
      </c>
      <c r="AB73">
        <v>0.66108</v>
      </c>
      <c r="AC73">
        <v>0.66193000000000002</v>
      </c>
      <c r="AD73">
        <v>0.66335999999999995</v>
      </c>
      <c r="AE73">
        <v>0.66529000000000005</v>
      </c>
      <c r="AF73">
        <v>0.66666999999999998</v>
      </c>
      <c r="AG73">
        <v>0.66776999999999997</v>
      </c>
      <c r="AH73">
        <v>0.66864999999999997</v>
      </c>
      <c r="AI73">
        <v>0.66896999999999995</v>
      </c>
      <c r="AJ73">
        <v>0.66862999999999995</v>
      </c>
    </row>
    <row r="74" spans="1:36">
      <c r="A74" t="s">
        <v>415</v>
      </c>
      <c r="B74" s="63">
        <v>1</v>
      </c>
      <c r="C74" s="63">
        <v>29</v>
      </c>
      <c r="D74">
        <v>9.3000000000000005E-4</v>
      </c>
      <c r="E74">
        <v>1.4E-3</v>
      </c>
      <c r="F74">
        <v>1.1999999999999999E-3</v>
      </c>
      <c r="G74">
        <v>1.2099999999999999E-3</v>
      </c>
      <c r="H74">
        <v>1.49E-3</v>
      </c>
      <c r="I74">
        <v>1.4400000000000001E-3</v>
      </c>
      <c r="J74">
        <v>1.42E-3</v>
      </c>
      <c r="K74">
        <v>1.42E-3</v>
      </c>
      <c r="L74">
        <v>1.7899999999999999E-3</v>
      </c>
      <c r="M74">
        <v>1.8E-3</v>
      </c>
      <c r="N74">
        <v>1.82E-3</v>
      </c>
      <c r="O74">
        <v>2.2100000000000002E-3</v>
      </c>
      <c r="P74">
        <v>2.2300000000000002E-3</v>
      </c>
      <c r="Q74">
        <v>2.63E-3</v>
      </c>
      <c r="R74">
        <v>2.6700000000000001E-3</v>
      </c>
      <c r="S74">
        <v>3.0899999999999999E-3</v>
      </c>
      <c r="T74">
        <v>3.5300000000000002E-3</v>
      </c>
      <c r="U74">
        <v>3.5999999999999999E-3</v>
      </c>
      <c r="V74">
        <v>4.0600000000000002E-3</v>
      </c>
      <c r="W74">
        <v>3.7200000000000002E-3</v>
      </c>
      <c r="X74">
        <v>4.2100000000000002E-3</v>
      </c>
      <c r="Y74">
        <v>3.8700000000000002E-3</v>
      </c>
      <c r="Z74">
        <v>3.9399999999999999E-3</v>
      </c>
      <c r="AA74">
        <v>3.9699999999999996E-3</v>
      </c>
      <c r="AB74">
        <v>3.9500000000000004E-3</v>
      </c>
      <c r="AC74">
        <v>3.9300000000000003E-3</v>
      </c>
      <c r="AD74">
        <v>3.81E-3</v>
      </c>
      <c r="AE74">
        <v>3.7399999999999998E-3</v>
      </c>
      <c r="AF74">
        <v>3.5699999999999998E-3</v>
      </c>
      <c r="AG74">
        <v>3.4199999999999999E-3</v>
      </c>
      <c r="AH74">
        <v>3.2499999999999999E-3</v>
      </c>
      <c r="AI74">
        <v>3.0400000000000002E-3</v>
      </c>
      <c r="AJ74">
        <v>2.81E-3</v>
      </c>
    </row>
    <row r="75" spans="1:36">
      <c r="A75" t="s">
        <v>416</v>
      </c>
      <c r="B75" s="63">
        <v>1</v>
      </c>
      <c r="C75" s="63">
        <v>30</v>
      </c>
      <c r="D75">
        <v>7.3039999999999994E-2</v>
      </c>
      <c r="E75">
        <v>7.177E-2</v>
      </c>
      <c r="F75">
        <v>7.0620000000000002E-2</v>
      </c>
      <c r="G75">
        <v>7.2969999999999993E-2</v>
      </c>
      <c r="H75">
        <v>7.6079999999999995E-2</v>
      </c>
      <c r="I75">
        <v>7.6310000000000003E-2</v>
      </c>
      <c r="J75">
        <v>7.4880000000000002E-2</v>
      </c>
      <c r="K75">
        <v>7.5209999999999999E-2</v>
      </c>
      <c r="L75">
        <v>7.4880000000000002E-2</v>
      </c>
      <c r="M75">
        <v>7.4829999999999994E-2</v>
      </c>
      <c r="N75">
        <v>7.4020000000000002E-2</v>
      </c>
      <c r="O75">
        <v>7.3429999999999995E-2</v>
      </c>
      <c r="P75">
        <v>7.2260000000000005E-2</v>
      </c>
      <c r="Q75">
        <v>7.1879999999999999E-2</v>
      </c>
      <c r="R75">
        <v>7.0879999999999999E-2</v>
      </c>
      <c r="S75">
        <v>7.1260000000000004E-2</v>
      </c>
      <c r="T75">
        <v>7.0830000000000004E-2</v>
      </c>
      <c r="U75">
        <v>7.0379999999999998E-2</v>
      </c>
      <c r="V75">
        <v>6.9269999999999998E-2</v>
      </c>
      <c r="W75">
        <v>6.787E-2</v>
      </c>
      <c r="X75">
        <v>6.8769999999999998E-2</v>
      </c>
      <c r="Y75">
        <v>6.8199999999999997E-2</v>
      </c>
      <c r="Z75">
        <v>6.7089999999999997E-2</v>
      </c>
      <c r="AA75">
        <v>6.5960000000000005E-2</v>
      </c>
      <c r="AB75">
        <v>6.4869999999999997E-2</v>
      </c>
      <c r="AC75">
        <v>6.3740000000000005E-2</v>
      </c>
      <c r="AD75">
        <v>6.2710000000000002E-2</v>
      </c>
      <c r="AE75">
        <v>6.1839999999999999E-2</v>
      </c>
      <c r="AF75">
        <v>6.0760000000000002E-2</v>
      </c>
      <c r="AG75">
        <v>5.9589999999999997E-2</v>
      </c>
      <c r="AH75">
        <v>5.8389999999999997E-2</v>
      </c>
      <c r="AI75">
        <v>5.7119999999999997E-2</v>
      </c>
      <c r="AJ75">
        <v>5.5780000000000003E-2</v>
      </c>
    </row>
    <row r="76" spans="1:36">
      <c r="A76" t="s">
        <v>417</v>
      </c>
      <c r="B76" s="63">
        <v>1</v>
      </c>
      <c r="C76" s="63">
        <v>31</v>
      </c>
      <c r="D76">
        <v>3.9570000000000001E-2</v>
      </c>
      <c r="E76">
        <v>4.3200000000000002E-2</v>
      </c>
      <c r="F76">
        <v>3.9960000000000002E-2</v>
      </c>
      <c r="G76">
        <v>3.6139999999999999E-2</v>
      </c>
      <c r="H76">
        <v>3.9010000000000003E-2</v>
      </c>
      <c r="I76">
        <v>4.3729999999999998E-2</v>
      </c>
      <c r="J76">
        <v>4.4760000000000001E-2</v>
      </c>
      <c r="K76">
        <v>4.6969999999999998E-2</v>
      </c>
      <c r="L76">
        <v>4.9439999999999998E-2</v>
      </c>
      <c r="M76">
        <v>5.0459999999999998E-2</v>
      </c>
      <c r="N76">
        <v>5.1630000000000002E-2</v>
      </c>
      <c r="O76">
        <v>5.2400000000000002E-2</v>
      </c>
      <c r="P76">
        <v>5.3330000000000002E-2</v>
      </c>
      <c r="Q76">
        <v>5.4600000000000003E-2</v>
      </c>
      <c r="R76">
        <v>5.568E-2</v>
      </c>
      <c r="S76">
        <v>5.595E-2</v>
      </c>
      <c r="T76">
        <v>5.6739999999999999E-2</v>
      </c>
      <c r="U76">
        <v>5.7770000000000002E-2</v>
      </c>
      <c r="V76">
        <v>5.8229999999999997E-2</v>
      </c>
      <c r="W76">
        <v>5.9080000000000001E-2</v>
      </c>
      <c r="X76">
        <v>5.9339999999999997E-2</v>
      </c>
      <c r="Y76">
        <v>5.9709999999999999E-2</v>
      </c>
      <c r="Z76">
        <v>5.9839999999999997E-2</v>
      </c>
      <c r="AA76">
        <v>5.9929999999999997E-2</v>
      </c>
      <c r="AB76">
        <v>6.0240000000000002E-2</v>
      </c>
      <c r="AC76">
        <v>6.0420000000000001E-2</v>
      </c>
      <c r="AD76">
        <v>6.0609999999999997E-2</v>
      </c>
      <c r="AE76">
        <v>6.0810000000000003E-2</v>
      </c>
      <c r="AF76">
        <v>6.096E-2</v>
      </c>
      <c r="AG76">
        <v>6.1060000000000003E-2</v>
      </c>
      <c r="AH76">
        <v>6.1170000000000002E-2</v>
      </c>
      <c r="AI76">
        <v>6.1199999999999997E-2</v>
      </c>
      <c r="AJ76">
        <v>6.114E-2</v>
      </c>
    </row>
    <row r="77" spans="1:36">
      <c r="A77" t="s">
        <v>418</v>
      </c>
      <c r="B77" s="63">
        <v>1</v>
      </c>
      <c r="C77" s="63">
        <v>32</v>
      </c>
      <c r="D77">
        <v>3.3360300000000001</v>
      </c>
      <c r="E77">
        <v>3.3914599999999999</v>
      </c>
      <c r="F77">
        <v>3.30538</v>
      </c>
      <c r="G77">
        <v>3.4016299999999999</v>
      </c>
      <c r="H77">
        <v>3.39527</v>
      </c>
      <c r="I77">
        <v>3.39506</v>
      </c>
      <c r="J77">
        <v>3.3606799999999999</v>
      </c>
      <c r="K77">
        <v>3.3978000000000002</v>
      </c>
      <c r="L77">
        <v>3.43736</v>
      </c>
      <c r="M77">
        <v>3.4271699999999998</v>
      </c>
      <c r="N77">
        <v>3.4144000000000001</v>
      </c>
      <c r="O77">
        <v>3.4096600000000001</v>
      </c>
      <c r="P77">
        <v>3.3929900000000002</v>
      </c>
      <c r="Q77">
        <v>3.3881399999999999</v>
      </c>
      <c r="R77">
        <v>3.3856600000000001</v>
      </c>
      <c r="S77">
        <v>3.3585799999999999</v>
      </c>
      <c r="T77">
        <v>3.3323100000000001</v>
      </c>
      <c r="U77">
        <v>3.3077700000000001</v>
      </c>
      <c r="V77">
        <v>3.30362</v>
      </c>
      <c r="W77">
        <v>3.2877200000000002</v>
      </c>
      <c r="X77">
        <v>3.2610299999999999</v>
      </c>
      <c r="Y77">
        <v>3.2163599999999999</v>
      </c>
      <c r="Z77">
        <v>3.18188</v>
      </c>
      <c r="AA77">
        <v>3.1576200000000001</v>
      </c>
      <c r="AB77">
        <v>3.1370900000000002</v>
      </c>
      <c r="AC77">
        <v>3.1104799999999999</v>
      </c>
      <c r="AD77">
        <v>3.08128</v>
      </c>
      <c r="AE77">
        <v>3.06101</v>
      </c>
      <c r="AF77">
        <v>3.0436000000000001</v>
      </c>
      <c r="AG77">
        <v>3.0261499999999999</v>
      </c>
      <c r="AH77">
        <v>3.0070600000000001</v>
      </c>
      <c r="AI77">
        <v>2.9865400000000002</v>
      </c>
      <c r="AJ77">
        <v>2.9653200000000002</v>
      </c>
    </row>
    <row r="78" spans="1:36">
      <c r="A78" t="s">
        <v>419</v>
      </c>
      <c r="B78" s="63">
        <v>1</v>
      </c>
      <c r="C78" s="63">
        <v>33</v>
      </c>
      <c r="D78">
        <v>2.2201</v>
      </c>
      <c r="E78">
        <v>2.0968900000000001</v>
      </c>
      <c r="F78">
        <v>1.9423699999999999</v>
      </c>
      <c r="G78">
        <v>1.7557400000000001</v>
      </c>
      <c r="H78">
        <v>1.7981799999999999</v>
      </c>
      <c r="I78">
        <v>1.7820100000000001</v>
      </c>
      <c r="J78">
        <v>1.7964599999999999</v>
      </c>
      <c r="K78">
        <v>1.8388800000000001</v>
      </c>
      <c r="L78">
        <v>1.9425600000000001</v>
      </c>
      <c r="M78">
        <v>1.98464</v>
      </c>
      <c r="N78">
        <v>2.0381499999999999</v>
      </c>
      <c r="O78">
        <v>2.1004399999999999</v>
      </c>
      <c r="P78">
        <v>2.1510099999999999</v>
      </c>
      <c r="Q78">
        <v>2.2076899999999999</v>
      </c>
      <c r="R78">
        <v>2.2949299999999999</v>
      </c>
      <c r="S78">
        <v>2.3524400000000001</v>
      </c>
      <c r="T78">
        <v>2.4210600000000002</v>
      </c>
      <c r="U78">
        <v>2.5035799999999999</v>
      </c>
      <c r="V78">
        <v>2.5790799999999998</v>
      </c>
      <c r="W78">
        <v>2.6735600000000002</v>
      </c>
      <c r="X78">
        <v>2.7883100000000001</v>
      </c>
      <c r="Y78">
        <v>2.8810699999999998</v>
      </c>
      <c r="Z78">
        <v>2.98278</v>
      </c>
      <c r="AA78">
        <v>3.11496</v>
      </c>
      <c r="AB78">
        <v>3.2349800000000002</v>
      </c>
      <c r="AC78">
        <v>3.3754</v>
      </c>
      <c r="AD78">
        <v>3.51919</v>
      </c>
      <c r="AE78">
        <v>3.6662499999999998</v>
      </c>
      <c r="AF78">
        <v>3.7911899999999998</v>
      </c>
      <c r="AG78">
        <v>3.9181599999999999</v>
      </c>
      <c r="AH78">
        <v>4.0690499999999998</v>
      </c>
      <c r="AI78">
        <v>4.2040600000000001</v>
      </c>
      <c r="AJ78">
        <v>4.3599500000000004</v>
      </c>
    </row>
    <row r="79" spans="1:36">
      <c r="A79" t="s">
        <v>420</v>
      </c>
      <c r="B79" s="63">
        <v>1</v>
      </c>
      <c r="C79" s="63">
        <v>34</v>
      </c>
      <c r="D79">
        <v>0.85497999999999996</v>
      </c>
      <c r="E79">
        <v>0.84179999999999999</v>
      </c>
      <c r="F79">
        <v>0.77195000000000003</v>
      </c>
      <c r="G79">
        <v>0.85201000000000005</v>
      </c>
      <c r="H79">
        <v>0.88546999999999998</v>
      </c>
      <c r="I79">
        <v>0.87141999999999997</v>
      </c>
      <c r="J79">
        <v>0.87956999999999996</v>
      </c>
      <c r="K79">
        <v>0.88775999999999999</v>
      </c>
      <c r="L79">
        <v>0.90712999999999999</v>
      </c>
      <c r="M79">
        <v>0.93291000000000002</v>
      </c>
      <c r="N79">
        <v>0.96253999999999995</v>
      </c>
      <c r="O79">
        <v>0.99792000000000003</v>
      </c>
      <c r="P79">
        <v>1.0283800000000001</v>
      </c>
      <c r="Q79">
        <v>1.0597700000000001</v>
      </c>
      <c r="R79">
        <v>1.089</v>
      </c>
      <c r="S79">
        <v>1.1226700000000001</v>
      </c>
      <c r="T79">
        <v>1.1590400000000001</v>
      </c>
      <c r="U79">
        <v>1.20238</v>
      </c>
      <c r="V79">
        <v>1.23563</v>
      </c>
      <c r="W79">
        <v>1.27515</v>
      </c>
      <c r="X79">
        <v>1.3044800000000001</v>
      </c>
      <c r="Y79">
        <v>1.3476699999999999</v>
      </c>
      <c r="Z79">
        <v>1.37598</v>
      </c>
      <c r="AA79">
        <v>1.4029700000000001</v>
      </c>
      <c r="AB79">
        <v>1.4366699999999999</v>
      </c>
      <c r="AC79">
        <v>1.46759</v>
      </c>
      <c r="AD79">
        <v>1.4985299999999999</v>
      </c>
      <c r="AE79">
        <v>1.52803</v>
      </c>
      <c r="AF79">
        <v>1.55776</v>
      </c>
      <c r="AG79">
        <v>1.58464</v>
      </c>
      <c r="AH79">
        <v>1.6116200000000001</v>
      </c>
      <c r="AI79">
        <v>1.6370400000000001</v>
      </c>
      <c r="AJ79">
        <v>1.66127</v>
      </c>
    </row>
    <row r="80" spans="1:36">
      <c r="A80" t="s">
        <v>421</v>
      </c>
      <c r="B80" s="63">
        <v>1</v>
      </c>
      <c r="C80" s="63">
        <v>35</v>
      </c>
      <c r="D80">
        <v>5.4075800000000003</v>
      </c>
      <c r="E80">
        <v>5.2934200000000002</v>
      </c>
      <c r="F80">
        <v>4.7567000000000004</v>
      </c>
      <c r="G80">
        <v>4.9935299999999998</v>
      </c>
      <c r="H80">
        <v>5.2864300000000002</v>
      </c>
      <c r="I80">
        <v>5.1536400000000002</v>
      </c>
      <c r="J80">
        <v>5.1965700000000004</v>
      </c>
      <c r="K80">
        <v>5.2631300000000003</v>
      </c>
      <c r="L80">
        <v>5.3123199999999997</v>
      </c>
      <c r="M80">
        <v>5.4176399999999996</v>
      </c>
      <c r="N80">
        <v>5.5258799999999999</v>
      </c>
      <c r="O80">
        <v>5.62216</v>
      </c>
      <c r="P80">
        <v>5.7134900000000002</v>
      </c>
      <c r="Q80">
        <v>5.7903000000000002</v>
      </c>
      <c r="R80">
        <v>5.8582400000000003</v>
      </c>
      <c r="S80">
        <v>5.9665900000000001</v>
      </c>
      <c r="T80">
        <v>6.0657699999999997</v>
      </c>
      <c r="U80">
        <v>6.1810799999999997</v>
      </c>
      <c r="V80">
        <v>6.29861</v>
      </c>
      <c r="W80">
        <v>6.3805100000000001</v>
      </c>
      <c r="X80">
        <v>6.4599599999999997</v>
      </c>
      <c r="Y80">
        <v>6.5385200000000001</v>
      </c>
      <c r="Z80">
        <v>6.63307</v>
      </c>
      <c r="AA80">
        <v>6.7283999999999997</v>
      </c>
      <c r="AB80">
        <v>6.8234700000000004</v>
      </c>
      <c r="AC80">
        <v>6.9138900000000003</v>
      </c>
      <c r="AD80">
        <v>7.0049700000000001</v>
      </c>
      <c r="AE80">
        <v>7.1012500000000003</v>
      </c>
      <c r="AF80">
        <v>7.1983300000000003</v>
      </c>
      <c r="AG80">
        <v>7.2937799999999999</v>
      </c>
      <c r="AH80">
        <v>7.3866899999999998</v>
      </c>
      <c r="AI80">
        <v>7.4746600000000001</v>
      </c>
      <c r="AJ80">
        <v>7.56149</v>
      </c>
    </row>
    <row r="81" spans="1:36">
      <c r="A81" t="s">
        <v>422</v>
      </c>
      <c r="B81" s="63">
        <v>1</v>
      </c>
      <c r="C81" s="63">
        <v>36</v>
      </c>
      <c r="D81">
        <v>21.19511</v>
      </c>
      <c r="E81">
        <v>21.16263</v>
      </c>
      <c r="F81">
        <v>19.39499</v>
      </c>
      <c r="G81">
        <v>19.55566</v>
      </c>
      <c r="H81">
        <v>19.121420000000001</v>
      </c>
      <c r="I81">
        <v>19.197150000000001</v>
      </c>
      <c r="J81">
        <v>19.729939999999999</v>
      </c>
      <c r="K81">
        <v>20.318930000000002</v>
      </c>
      <c r="L81">
        <v>20.961580000000001</v>
      </c>
      <c r="M81">
        <v>21.362570000000002</v>
      </c>
      <c r="N81">
        <v>21.574100000000001</v>
      </c>
      <c r="O81">
        <v>21.86177</v>
      </c>
      <c r="P81">
        <v>22.130870000000002</v>
      </c>
      <c r="Q81">
        <v>22.498329999999999</v>
      </c>
      <c r="R81">
        <v>23.020620000000001</v>
      </c>
      <c r="S81">
        <v>23.445679999999999</v>
      </c>
      <c r="T81">
        <v>23.849820000000001</v>
      </c>
      <c r="U81">
        <v>24.43835</v>
      </c>
      <c r="V81">
        <v>25.075800000000001</v>
      </c>
      <c r="W81">
        <v>25.662610000000001</v>
      </c>
      <c r="X81">
        <v>26.337039999999998</v>
      </c>
      <c r="Y81">
        <v>26.839369999999999</v>
      </c>
      <c r="Z81">
        <v>27.196750000000002</v>
      </c>
      <c r="AA81">
        <v>27.731390000000001</v>
      </c>
      <c r="AB81">
        <v>28.169740000000001</v>
      </c>
      <c r="AC81">
        <v>28.66112</v>
      </c>
      <c r="AD81">
        <v>29.04712</v>
      </c>
      <c r="AE81">
        <v>29.294319999999999</v>
      </c>
      <c r="AF81">
        <v>29.46463</v>
      </c>
      <c r="AG81">
        <v>29.657609999999998</v>
      </c>
      <c r="AH81">
        <v>29.81072</v>
      </c>
      <c r="AI81">
        <v>29.8291</v>
      </c>
      <c r="AJ81">
        <v>30.17651</v>
      </c>
    </row>
    <row r="82" spans="1:36">
      <c r="A82" t="s">
        <v>423</v>
      </c>
      <c r="B82" s="63">
        <v>1</v>
      </c>
      <c r="C82" s="63">
        <v>37</v>
      </c>
      <c r="D82">
        <v>15.44589</v>
      </c>
      <c r="E82">
        <v>14.93872</v>
      </c>
      <c r="F82">
        <v>13.023339999999999</v>
      </c>
      <c r="G82">
        <v>14.072570000000001</v>
      </c>
      <c r="H82">
        <v>13.97494</v>
      </c>
      <c r="I82">
        <v>13.72447</v>
      </c>
      <c r="J82">
        <v>13.54355</v>
      </c>
      <c r="K82">
        <v>13.725949999999999</v>
      </c>
      <c r="L82">
        <v>13.997070000000001</v>
      </c>
      <c r="M82">
        <v>14.238939999999999</v>
      </c>
      <c r="N82">
        <v>14.31231</v>
      </c>
      <c r="O82">
        <v>14.454319999999999</v>
      </c>
      <c r="P82">
        <v>14.58283</v>
      </c>
      <c r="Q82">
        <v>14.688190000000001</v>
      </c>
      <c r="R82">
        <v>14.90898</v>
      </c>
      <c r="S82">
        <v>15.03553</v>
      </c>
      <c r="T82">
        <v>15.183540000000001</v>
      </c>
      <c r="U82">
        <v>15.3819</v>
      </c>
      <c r="V82">
        <v>15.55513</v>
      </c>
      <c r="W82">
        <v>15.66741</v>
      </c>
      <c r="X82">
        <v>15.78543</v>
      </c>
      <c r="Y82">
        <v>15.852399999999999</v>
      </c>
      <c r="Z82">
        <v>15.868</v>
      </c>
      <c r="AA82">
        <v>15.91337</v>
      </c>
      <c r="AB82">
        <v>15.94688</v>
      </c>
      <c r="AC82">
        <v>15.93985</v>
      </c>
      <c r="AD82">
        <v>15.927070000000001</v>
      </c>
      <c r="AE82">
        <v>15.879049999999999</v>
      </c>
      <c r="AF82">
        <v>15.86209</v>
      </c>
      <c r="AG82">
        <v>15.84971</v>
      </c>
      <c r="AH82">
        <v>15.84491</v>
      </c>
      <c r="AI82">
        <v>15.7849</v>
      </c>
      <c r="AJ82">
        <v>15.806889999999999</v>
      </c>
    </row>
    <row r="83" spans="1:36">
      <c r="A83" t="s">
        <v>424</v>
      </c>
      <c r="B83" s="63">
        <v>1</v>
      </c>
      <c r="C83" s="63">
        <v>38</v>
      </c>
      <c r="D83">
        <v>42.08887</v>
      </c>
      <c r="E83">
        <v>43.075380000000003</v>
      </c>
      <c r="F83">
        <v>43.416029999999999</v>
      </c>
      <c r="G83">
        <v>46.35277</v>
      </c>
      <c r="H83">
        <v>46.862079999999999</v>
      </c>
      <c r="I83">
        <v>47.81812</v>
      </c>
      <c r="J83">
        <v>50.223329999999997</v>
      </c>
      <c r="K83">
        <v>52.330019999999998</v>
      </c>
      <c r="L83">
        <v>55.238570000000003</v>
      </c>
      <c r="M83">
        <v>57.82891</v>
      </c>
      <c r="N83">
        <v>60.306240000000003</v>
      </c>
      <c r="O83">
        <v>62.484090000000002</v>
      </c>
      <c r="P83">
        <v>64.605919999999998</v>
      </c>
      <c r="Q83">
        <v>66.890039999999999</v>
      </c>
      <c r="R83">
        <v>69.30762</v>
      </c>
      <c r="S83">
        <v>71.676230000000004</v>
      </c>
      <c r="T83">
        <v>74.233069999999998</v>
      </c>
      <c r="U83">
        <v>76.97372</v>
      </c>
      <c r="V83">
        <v>79.845320000000001</v>
      </c>
      <c r="W83">
        <v>82.997029999999995</v>
      </c>
      <c r="X83">
        <v>86.279920000000004</v>
      </c>
      <c r="Y83">
        <v>89.662210000000002</v>
      </c>
      <c r="Z83">
        <v>93.194670000000002</v>
      </c>
      <c r="AA83">
        <v>96.750720000000001</v>
      </c>
      <c r="AB83">
        <v>100.21892</v>
      </c>
      <c r="AC83">
        <v>103.89944</v>
      </c>
      <c r="AD83">
        <v>107.66181</v>
      </c>
      <c r="AE83">
        <v>111.42136000000001</v>
      </c>
      <c r="AF83">
        <v>115.27055</v>
      </c>
      <c r="AG83">
        <v>119.253</v>
      </c>
      <c r="AH83">
        <v>123.31684</v>
      </c>
      <c r="AI83">
        <v>127.75999</v>
      </c>
      <c r="AJ83">
        <v>132.57442</v>
      </c>
    </row>
    <row r="84" spans="1:36">
      <c r="A84" t="s">
        <v>425</v>
      </c>
      <c r="B84" s="63">
        <v>1</v>
      </c>
      <c r="C84" s="63">
        <v>39</v>
      </c>
      <c r="D84">
        <v>34.611870000000003</v>
      </c>
      <c r="E84">
        <v>34.669789999999999</v>
      </c>
      <c r="F84">
        <v>29.708410000000001</v>
      </c>
      <c r="G84">
        <v>32.68544</v>
      </c>
      <c r="H84">
        <v>37.166440000000001</v>
      </c>
      <c r="I84">
        <v>40.231580000000001</v>
      </c>
      <c r="J84">
        <v>43.232979999999998</v>
      </c>
      <c r="K84">
        <v>43.462269999999997</v>
      </c>
      <c r="L84">
        <v>44.073810000000002</v>
      </c>
      <c r="M84">
        <v>44.632640000000002</v>
      </c>
      <c r="N84">
        <v>45.222009999999997</v>
      </c>
      <c r="O84">
        <v>45.814169999999997</v>
      </c>
      <c r="P84">
        <v>46.741379999999999</v>
      </c>
      <c r="Q84">
        <v>47.42953</v>
      </c>
      <c r="R84">
        <v>48.784770000000002</v>
      </c>
      <c r="S84">
        <v>50.355559999999997</v>
      </c>
      <c r="T84">
        <v>51.295310000000001</v>
      </c>
      <c r="U84">
        <v>52.178550000000001</v>
      </c>
      <c r="V84">
        <v>52.857039999999998</v>
      </c>
      <c r="W84">
        <v>53.362299999999998</v>
      </c>
      <c r="X84">
        <v>53.873109999999997</v>
      </c>
      <c r="Y84">
        <v>54.482689999999998</v>
      </c>
      <c r="Z84">
        <v>55.269979999999997</v>
      </c>
      <c r="AA84">
        <v>56.29898</v>
      </c>
      <c r="AB84">
        <v>57.325470000000003</v>
      </c>
      <c r="AC84">
        <v>58.335169999999998</v>
      </c>
      <c r="AD84">
        <v>59.25665</v>
      </c>
      <c r="AE84">
        <v>60.182589999999998</v>
      </c>
      <c r="AF84">
        <v>61.293129999999998</v>
      </c>
      <c r="AG84">
        <v>62.398980000000002</v>
      </c>
      <c r="AH84">
        <v>63.503639999999997</v>
      </c>
      <c r="AI84">
        <v>64.554839999999999</v>
      </c>
      <c r="AJ84">
        <v>65.632499999999993</v>
      </c>
    </row>
    <row r="85" spans="1:36">
      <c r="A85" t="s">
        <v>426</v>
      </c>
      <c r="B85" s="63">
        <v>1</v>
      </c>
      <c r="C85" s="63">
        <v>40</v>
      </c>
      <c r="D85">
        <v>8.0715699999999995</v>
      </c>
      <c r="E85">
        <v>8.0496200000000009</v>
      </c>
      <c r="F85">
        <v>7.6359700000000004</v>
      </c>
      <c r="G85">
        <v>7.9957599999999998</v>
      </c>
      <c r="H85">
        <v>7.7746599999999999</v>
      </c>
      <c r="I85">
        <v>7.6757999999999997</v>
      </c>
      <c r="J85">
        <v>7.6016500000000002</v>
      </c>
      <c r="K85">
        <v>7.7902199999999997</v>
      </c>
      <c r="L85">
        <v>8.0509299999999993</v>
      </c>
      <c r="M85">
        <v>8.2387800000000002</v>
      </c>
      <c r="N85">
        <v>8.3689099999999996</v>
      </c>
      <c r="O85">
        <v>8.4558099999999996</v>
      </c>
      <c r="P85">
        <v>8.5267599999999995</v>
      </c>
      <c r="Q85">
        <v>8.5407399999999996</v>
      </c>
      <c r="R85">
        <v>8.6372400000000003</v>
      </c>
      <c r="S85">
        <v>8.77867</v>
      </c>
      <c r="T85">
        <v>8.9243900000000007</v>
      </c>
      <c r="U85">
        <v>9.0927799999999994</v>
      </c>
      <c r="V85">
        <v>9.26877</v>
      </c>
      <c r="W85">
        <v>9.4497300000000006</v>
      </c>
      <c r="X85">
        <v>9.6563199999999991</v>
      </c>
      <c r="Y85">
        <v>9.8505299999999991</v>
      </c>
      <c r="Z85">
        <v>10.037240000000001</v>
      </c>
      <c r="AA85">
        <v>10.231210000000001</v>
      </c>
      <c r="AB85">
        <v>10.40404</v>
      </c>
      <c r="AC85">
        <v>10.586040000000001</v>
      </c>
      <c r="AD85">
        <v>10.77979</v>
      </c>
      <c r="AE85">
        <v>10.981769999999999</v>
      </c>
      <c r="AF85">
        <v>11.1868</v>
      </c>
      <c r="AG85">
        <v>11.40381</v>
      </c>
      <c r="AH85">
        <v>11.62628</v>
      </c>
      <c r="AI85">
        <v>11.85033</v>
      </c>
      <c r="AJ85">
        <v>12.121560000000001</v>
      </c>
    </row>
    <row r="86" spans="1:36">
      <c r="A86" t="s">
        <v>427</v>
      </c>
      <c r="B86" s="63">
        <v>1</v>
      </c>
      <c r="C86" s="63">
        <v>41</v>
      </c>
      <c r="D86">
        <v>12.77486</v>
      </c>
      <c r="E86">
        <v>12.380089999999999</v>
      </c>
      <c r="F86">
        <v>11.698259999999999</v>
      </c>
      <c r="G86">
        <v>12.054320000000001</v>
      </c>
      <c r="H86">
        <v>11.86063</v>
      </c>
      <c r="I86">
        <v>11.321490000000001</v>
      </c>
      <c r="J86">
        <v>11.412240000000001</v>
      </c>
      <c r="K86">
        <v>10.853350000000001</v>
      </c>
      <c r="L86">
        <v>10.449920000000001</v>
      </c>
      <c r="M86">
        <v>10.15461</v>
      </c>
      <c r="N86">
        <v>10.055009999999999</v>
      </c>
      <c r="O86">
        <v>10.072760000000001</v>
      </c>
      <c r="P86">
        <v>10.151590000000001</v>
      </c>
      <c r="Q86">
        <v>10.17483</v>
      </c>
      <c r="R86">
        <v>10.265689999999999</v>
      </c>
      <c r="S86">
        <v>10.37548</v>
      </c>
      <c r="T86">
        <v>10.49028</v>
      </c>
      <c r="U86">
        <v>10.52844</v>
      </c>
      <c r="V86">
        <v>10.53928</v>
      </c>
      <c r="W86">
        <v>10.56052</v>
      </c>
      <c r="X86">
        <v>10.56818</v>
      </c>
      <c r="Y86">
        <v>10.61819</v>
      </c>
      <c r="Z86">
        <v>10.68805</v>
      </c>
      <c r="AA86">
        <v>10.71936</v>
      </c>
      <c r="AB86">
        <v>10.808199999999999</v>
      </c>
      <c r="AC86">
        <v>10.91324</v>
      </c>
      <c r="AD86">
        <v>11.007339999999999</v>
      </c>
      <c r="AE86">
        <v>11.09449</v>
      </c>
      <c r="AF86">
        <v>11.166919999999999</v>
      </c>
      <c r="AG86">
        <v>11.268280000000001</v>
      </c>
      <c r="AH86">
        <v>11.38241</v>
      </c>
      <c r="AI86">
        <v>11.5108</v>
      </c>
      <c r="AJ86">
        <v>11.680770000000001</v>
      </c>
    </row>
    <row r="87" spans="1:36">
      <c r="A87" t="s">
        <v>428</v>
      </c>
      <c r="B87" s="63">
        <v>1</v>
      </c>
      <c r="C87" s="63">
        <v>42</v>
      </c>
      <c r="D87">
        <v>6.7876799999999999</v>
      </c>
      <c r="E87">
        <v>6.4178899999999999</v>
      </c>
      <c r="F87">
        <v>7.0217099999999997</v>
      </c>
      <c r="G87">
        <v>6.5269700000000004</v>
      </c>
      <c r="H87">
        <v>6.5233299999999996</v>
      </c>
      <c r="I87">
        <v>6.62378</v>
      </c>
      <c r="J87">
        <v>6.5672199999999998</v>
      </c>
      <c r="K87">
        <v>6.61625</v>
      </c>
      <c r="L87">
        <v>6.6950000000000003</v>
      </c>
      <c r="M87">
        <v>6.7470800000000004</v>
      </c>
      <c r="N87">
        <v>6.8057999999999996</v>
      </c>
      <c r="O87">
        <v>6.86693</v>
      </c>
      <c r="P87">
        <v>6.9019599999999999</v>
      </c>
      <c r="Q87">
        <v>6.9317000000000002</v>
      </c>
      <c r="R87">
        <v>6.9473200000000004</v>
      </c>
      <c r="S87">
        <v>6.9542000000000002</v>
      </c>
      <c r="T87">
        <v>6.9508900000000002</v>
      </c>
      <c r="U87">
        <v>6.93635</v>
      </c>
      <c r="V87">
        <v>6.9219099999999996</v>
      </c>
      <c r="W87">
        <v>6.9146099999999997</v>
      </c>
      <c r="X87">
        <v>6.9029600000000002</v>
      </c>
      <c r="Y87">
        <v>6.8910799999999997</v>
      </c>
      <c r="Z87">
        <v>6.8752700000000004</v>
      </c>
      <c r="AA87">
        <v>6.8600099999999999</v>
      </c>
      <c r="AB87">
        <v>6.8429900000000004</v>
      </c>
      <c r="AC87">
        <v>6.8250400000000004</v>
      </c>
      <c r="AD87">
        <v>6.8045999999999998</v>
      </c>
      <c r="AE87">
        <v>6.7803699999999996</v>
      </c>
      <c r="AF87">
        <v>6.7543699999999998</v>
      </c>
      <c r="AG87">
        <v>6.7256600000000004</v>
      </c>
      <c r="AH87">
        <v>6.69482</v>
      </c>
      <c r="AI87">
        <v>6.6617300000000004</v>
      </c>
      <c r="AJ87">
        <v>6.6277400000000002</v>
      </c>
    </row>
    <row r="88" spans="1:36">
      <c r="A88" t="s">
        <v>429</v>
      </c>
      <c r="B88" s="63">
        <v>1</v>
      </c>
      <c r="C88" s="63">
        <v>43</v>
      </c>
      <c r="D88">
        <v>4.6602499999999996</v>
      </c>
      <c r="E88">
        <v>4.7447800000000004</v>
      </c>
      <c r="F88">
        <v>4.8278499999999998</v>
      </c>
      <c r="G88">
        <v>4.7769700000000004</v>
      </c>
      <c r="H88">
        <v>4.5621799999999997</v>
      </c>
      <c r="I88">
        <v>4.4930899999999996</v>
      </c>
      <c r="J88">
        <v>4.46021</v>
      </c>
      <c r="K88">
        <v>4.4933500000000004</v>
      </c>
      <c r="L88">
        <v>4.5365900000000003</v>
      </c>
      <c r="M88">
        <v>4.5698800000000004</v>
      </c>
      <c r="N88">
        <v>4.61029</v>
      </c>
      <c r="O88">
        <v>4.6505999999999998</v>
      </c>
      <c r="P88">
        <v>4.6745799999999997</v>
      </c>
      <c r="Q88">
        <v>4.7023900000000003</v>
      </c>
      <c r="R88">
        <v>4.7166300000000003</v>
      </c>
      <c r="S88">
        <v>4.7272100000000004</v>
      </c>
      <c r="T88">
        <v>4.73142</v>
      </c>
      <c r="U88">
        <v>4.7282999999999999</v>
      </c>
      <c r="V88">
        <v>4.7240900000000003</v>
      </c>
      <c r="W88">
        <v>4.7260600000000004</v>
      </c>
      <c r="X88">
        <v>4.7259399999999996</v>
      </c>
      <c r="Y88">
        <v>4.7241299999999997</v>
      </c>
      <c r="Z88">
        <v>4.7214099999999997</v>
      </c>
      <c r="AA88">
        <v>4.7194099999999999</v>
      </c>
      <c r="AB88">
        <v>4.7169499999999998</v>
      </c>
      <c r="AC88">
        <v>4.7143600000000001</v>
      </c>
      <c r="AD88">
        <v>4.7108100000000004</v>
      </c>
      <c r="AE88">
        <v>4.7052800000000001</v>
      </c>
      <c r="AF88">
        <v>4.6990499999999997</v>
      </c>
      <c r="AG88">
        <v>4.6918100000000003</v>
      </c>
      <c r="AH88">
        <v>4.6838100000000003</v>
      </c>
      <c r="AI88">
        <v>4.6747300000000003</v>
      </c>
      <c r="AJ88">
        <v>4.6657200000000003</v>
      </c>
    </row>
    <row r="89" spans="1:36">
      <c r="A89" t="s">
        <v>430</v>
      </c>
      <c r="B89" s="63">
        <v>1</v>
      </c>
      <c r="C89" s="63">
        <v>44</v>
      </c>
      <c r="D89">
        <v>1.9198900000000001</v>
      </c>
      <c r="E89">
        <v>1.7150399999999999</v>
      </c>
      <c r="F89">
        <v>1.73194</v>
      </c>
      <c r="G89">
        <v>1.8135600000000001</v>
      </c>
      <c r="H89">
        <v>1.7727999999999999</v>
      </c>
      <c r="I89">
        <v>1.7702800000000001</v>
      </c>
      <c r="J89">
        <v>1.7684599999999999</v>
      </c>
      <c r="K89">
        <v>1.80813</v>
      </c>
      <c r="L89">
        <v>1.8867700000000001</v>
      </c>
      <c r="M89">
        <v>1.92286</v>
      </c>
      <c r="N89">
        <v>1.9342600000000001</v>
      </c>
      <c r="O89">
        <v>1.9273800000000001</v>
      </c>
      <c r="P89">
        <v>1.9171499999999999</v>
      </c>
      <c r="Q89">
        <v>1.90848</v>
      </c>
      <c r="R89">
        <v>1.90842</v>
      </c>
      <c r="S89">
        <v>1.92239</v>
      </c>
      <c r="T89">
        <v>1.90642</v>
      </c>
      <c r="U89">
        <v>1.88089</v>
      </c>
      <c r="V89">
        <v>1.8028599999999999</v>
      </c>
      <c r="W89">
        <v>1.7438499999999999</v>
      </c>
      <c r="X89">
        <v>1.6995100000000001</v>
      </c>
      <c r="Y89">
        <v>1.6873499999999999</v>
      </c>
      <c r="Z89">
        <v>1.67252</v>
      </c>
      <c r="AA89">
        <v>1.6785000000000001</v>
      </c>
      <c r="AB89">
        <v>1.7013799999999999</v>
      </c>
      <c r="AC89">
        <v>1.7168399999999999</v>
      </c>
      <c r="AD89">
        <v>1.72122</v>
      </c>
      <c r="AE89">
        <v>1.72468</v>
      </c>
      <c r="AF89">
        <v>1.72787</v>
      </c>
      <c r="AG89">
        <v>1.7336100000000001</v>
      </c>
      <c r="AH89">
        <v>1.742</v>
      </c>
      <c r="AI89">
        <v>1.74969</v>
      </c>
      <c r="AJ89">
        <v>1.7550399999999999</v>
      </c>
    </row>
    <row r="90" spans="1:36">
      <c r="A90" t="s">
        <v>431</v>
      </c>
      <c r="B90" s="63">
        <v>1</v>
      </c>
      <c r="C90" s="63">
        <v>45</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row>
    <row r="91" spans="1:36">
      <c r="A91" t="s">
        <v>432</v>
      </c>
      <c r="B91" s="63">
        <v>1</v>
      </c>
      <c r="C91" s="63">
        <v>46</v>
      </c>
      <c r="D91">
        <v>0.59069000000000005</v>
      </c>
      <c r="E91">
        <v>0.60518000000000005</v>
      </c>
      <c r="F91">
        <v>0.48053000000000001</v>
      </c>
      <c r="G91">
        <v>0.42198999999999998</v>
      </c>
      <c r="H91">
        <v>0.43958999999999998</v>
      </c>
      <c r="I91">
        <v>0.46783999999999998</v>
      </c>
      <c r="J91">
        <v>0.47587000000000002</v>
      </c>
      <c r="K91">
        <v>0.48685</v>
      </c>
      <c r="L91">
        <v>0.48493000000000003</v>
      </c>
      <c r="M91">
        <v>0.47860000000000003</v>
      </c>
      <c r="N91">
        <v>0.47000999999999998</v>
      </c>
      <c r="O91">
        <v>0.46271000000000001</v>
      </c>
      <c r="P91">
        <v>0.45238</v>
      </c>
      <c r="Q91">
        <v>0.45243</v>
      </c>
      <c r="R91">
        <v>0.44997999999999999</v>
      </c>
      <c r="S91">
        <v>0.45096999999999998</v>
      </c>
      <c r="T91">
        <v>0.44399</v>
      </c>
      <c r="U91">
        <v>0.44051000000000001</v>
      </c>
      <c r="V91">
        <v>0.43915999999999999</v>
      </c>
      <c r="W91">
        <v>0.43169999999999997</v>
      </c>
      <c r="X91">
        <v>0.43231999999999998</v>
      </c>
      <c r="Y91">
        <v>0.43042000000000002</v>
      </c>
      <c r="Z91">
        <v>0.43124000000000001</v>
      </c>
      <c r="AA91">
        <v>0.42848999999999998</v>
      </c>
      <c r="AB91">
        <v>0.41248000000000001</v>
      </c>
      <c r="AC91">
        <v>0.39550000000000002</v>
      </c>
      <c r="AD91">
        <v>0.37744</v>
      </c>
      <c r="AE91">
        <v>0.35659999999999997</v>
      </c>
      <c r="AF91">
        <v>0.3327</v>
      </c>
      <c r="AG91">
        <v>0.30567</v>
      </c>
      <c r="AH91">
        <v>0.27606999999999998</v>
      </c>
      <c r="AI91">
        <v>0.24313000000000001</v>
      </c>
      <c r="AJ91">
        <v>0.20841999999999999</v>
      </c>
    </row>
    <row r="92" spans="1:36">
      <c r="A92" t="s">
        <v>433</v>
      </c>
      <c r="B92" s="63">
        <v>1</v>
      </c>
      <c r="C92" s="63">
        <v>47</v>
      </c>
      <c r="D92">
        <v>0.96633999999999998</v>
      </c>
      <c r="E92">
        <v>0.95840000000000003</v>
      </c>
      <c r="F92">
        <v>0.82374000000000003</v>
      </c>
      <c r="G92">
        <v>0.79669999999999996</v>
      </c>
      <c r="H92">
        <v>0.87095</v>
      </c>
      <c r="I92">
        <v>0.88373000000000002</v>
      </c>
      <c r="J92">
        <v>0.88390000000000002</v>
      </c>
      <c r="K92">
        <v>0.87258000000000002</v>
      </c>
      <c r="L92">
        <v>0.85246</v>
      </c>
      <c r="M92">
        <v>0.83343999999999996</v>
      </c>
      <c r="N92">
        <v>0.81479999999999997</v>
      </c>
      <c r="O92">
        <v>0.80567999999999995</v>
      </c>
      <c r="P92">
        <v>0.81161000000000005</v>
      </c>
      <c r="Q92">
        <v>0.81471000000000005</v>
      </c>
      <c r="R92">
        <v>0.82223999999999997</v>
      </c>
      <c r="S92">
        <v>0.82867999999999997</v>
      </c>
      <c r="T92">
        <v>0.83435000000000004</v>
      </c>
      <c r="U92">
        <v>0.83735999999999999</v>
      </c>
      <c r="V92">
        <v>0.84711999999999998</v>
      </c>
      <c r="W92">
        <v>0.85341</v>
      </c>
      <c r="X92">
        <v>0.86416999999999999</v>
      </c>
      <c r="Y92">
        <v>0.87056999999999995</v>
      </c>
      <c r="Z92">
        <v>0.87717999999999996</v>
      </c>
      <c r="AA92">
        <v>0.88578000000000001</v>
      </c>
      <c r="AB92">
        <v>0.88834999999999997</v>
      </c>
      <c r="AC92">
        <v>0.89620999999999995</v>
      </c>
      <c r="AD92">
        <v>0.89803999999999995</v>
      </c>
      <c r="AE92">
        <v>0.89778999999999998</v>
      </c>
      <c r="AF92">
        <v>0.89363999999999999</v>
      </c>
      <c r="AG92">
        <v>0.88714999999999999</v>
      </c>
      <c r="AH92">
        <v>0.87441000000000002</v>
      </c>
      <c r="AI92">
        <v>0.86124999999999996</v>
      </c>
      <c r="AJ92">
        <v>0.85338999999999998</v>
      </c>
    </row>
    <row r="93" spans="1:36">
      <c r="A93" t="s">
        <v>434</v>
      </c>
      <c r="B93" s="63">
        <v>1</v>
      </c>
      <c r="C93" s="63">
        <v>48</v>
      </c>
      <c r="D93">
        <v>60.302079999999997</v>
      </c>
      <c r="E93">
        <v>60.568179999999998</v>
      </c>
      <c r="F93">
        <v>61.281529999999997</v>
      </c>
      <c r="G93">
        <v>61.613509999999998</v>
      </c>
      <c r="H93">
        <v>56.043990000000001</v>
      </c>
      <c r="I93">
        <v>56.400849999999998</v>
      </c>
      <c r="J93">
        <v>56.246310000000001</v>
      </c>
      <c r="K93">
        <v>56.945430000000002</v>
      </c>
      <c r="L93">
        <v>58.026319999999998</v>
      </c>
      <c r="M93">
        <v>57.911160000000002</v>
      </c>
      <c r="N93">
        <v>58.973050000000001</v>
      </c>
      <c r="O93">
        <v>61.205599999999997</v>
      </c>
      <c r="P93">
        <v>63.264029999999998</v>
      </c>
      <c r="Q93">
        <v>64.130939999999995</v>
      </c>
      <c r="R93">
        <v>64.126000000000005</v>
      </c>
      <c r="S93">
        <v>63.909880000000001</v>
      </c>
      <c r="T93">
        <v>64.120540000000005</v>
      </c>
      <c r="U93">
        <v>64.56729</v>
      </c>
      <c r="V93">
        <v>65.046980000000005</v>
      </c>
      <c r="W93">
        <v>65.164140000000003</v>
      </c>
      <c r="X93">
        <v>65.501679999999993</v>
      </c>
      <c r="Y93">
        <v>65.87321</v>
      </c>
      <c r="Z93">
        <v>66.334699999999998</v>
      </c>
      <c r="AA93">
        <v>67.026660000000007</v>
      </c>
      <c r="AB93">
        <v>67.754199999999997</v>
      </c>
      <c r="AC93">
        <v>68.467510000000004</v>
      </c>
      <c r="AD93">
        <v>68.972930000000005</v>
      </c>
      <c r="AE93">
        <v>69.507760000000005</v>
      </c>
      <c r="AF93">
        <v>70.14573</v>
      </c>
      <c r="AG93">
        <v>70.602909999999994</v>
      </c>
      <c r="AH93">
        <v>71.017139999999998</v>
      </c>
      <c r="AI93">
        <v>71.445139999999995</v>
      </c>
      <c r="AJ93">
        <v>72.10239</v>
      </c>
    </row>
    <row r="94" spans="1:36">
      <c r="A94" t="s">
        <v>435</v>
      </c>
      <c r="B94" s="63">
        <v>1</v>
      </c>
      <c r="C94" s="63">
        <v>49</v>
      </c>
      <c r="D94">
        <v>1.69648</v>
      </c>
      <c r="E94">
        <v>2.1265700000000001</v>
      </c>
      <c r="F94">
        <v>1.87697</v>
      </c>
      <c r="G94">
        <v>1.04027</v>
      </c>
      <c r="H94">
        <v>1.34839</v>
      </c>
      <c r="I94">
        <v>1.7920799999999999</v>
      </c>
      <c r="J94">
        <v>1.4025300000000001</v>
      </c>
      <c r="K94">
        <v>1.4972399999999999</v>
      </c>
      <c r="L94">
        <v>1.5968899999999999</v>
      </c>
      <c r="M94">
        <v>1.5120199999999999</v>
      </c>
      <c r="N94">
        <v>1.51098</v>
      </c>
      <c r="O94">
        <v>1.4979199999999999</v>
      </c>
      <c r="P94">
        <v>1.4831799999999999</v>
      </c>
      <c r="Q94">
        <v>1.4862299999999999</v>
      </c>
      <c r="R94">
        <v>1.4953799999999999</v>
      </c>
      <c r="S94">
        <v>1.4984</v>
      </c>
      <c r="T94">
        <v>1.5046600000000001</v>
      </c>
      <c r="U94">
        <v>1.5031300000000001</v>
      </c>
      <c r="V94">
        <v>1.51596</v>
      </c>
      <c r="W94">
        <v>1.52705</v>
      </c>
      <c r="X94">
        <v>1.5298799999999999</v>
      </c>
      <c r="Y94">
        <v>1.5467299999999999</v>
      </c>
      <c r="Z94">
        <v>1.5549299999999999</v>
      </c>
      <c r="AA94">
        <v>1.55223</v>
      </c>
      <c r="AB94">
        <v>1.5547500000000001</v>
      </c>
      <c r="AC94">
        <v>1.55471</v>
      </c>
      <c r="AD94">
        <v>1.58152</v>
      </c>
      <c r="AE94">
        <v>1.60114</v>
      </c>
      <c r="AF94">
        <v>1.5999699999999999</v>
      </c>
      <c r="AG94">
        <v>1.5934200000000001</v>
      </c>
      <c r="AH94">
        <v>1.57995</v>
      </c>
      <c r="AI94">
        <v>1.5606800000000001</v>
      </c>
      <c r="AJ94">
        <v>1.5319799999999999</v>
      </c>
    </row>
    <row r="95" spans="1:36">
      <c r="A95" t="s">
        <v>436</v>
      </c>
      <c r="B95" s="63">
        <v>1</v>
      </c>
      <c r="C95" s="63">
        <v>50</v>
      </c>
      <c r="D95">
        <v>3.1194500000000001</v>
      </c>
      <c r="E95">
        <v>2.9014099999999998</v>
      </c>
      <c r="F95">
        <v>2.65232</v>
      </c>
      <c r="G95">
        <v>2.3139699999999999</v>
      </c>
      <c r="H95">
        <v>2.8165499999999999</v>
      </c>
      <c r="I95">
        <v>2.6558899999999999</v>
      </c>
      <c r="J95">
        <v>2.64533</v>
      </c>
      <c r="K95">
        <v>2.69258</v>
      </c>
      <c r="L95">
        <v>2.5851099999999998</v>
      </c>
      <c r="M95">
        <v>2.5890900000000001</v>
      </c>
      <c r="N95">
        <v>2.5386299999999999</v>
      </c>
      <c r="O95">
        <v>2.4700899999999999</v>
      </c>
      <c r="P95">
        <v>2.4525999999999999</v>
      </c>
      <c r="Q95">
        <v>2.4436800000000001</v>
      </c>
      <c r="R95">
        <v>2.4455499999999999</v>
      </c>
      <c r="S95">
        <v>2.4435199999999999</v>
      </c>
      <c r="T95">
        <v>2.44957</v>
      </c>
      <c r="U95">
        <v>2.45669</v>
      </c>
      <c r="V95">
        <v>2.47112</v>
      </c>
      <c r="W95">
        <v>2.4843099999999998</v>
      </c>
      <c r="X95">
        <v>2.5080100000000001</v>
      </c>
      <c r="Y95">
        <v>2.5289700000000002</v>
      </c>
      <c r="Z95">
        <v>2.5406399999999998</v>
      </c>
      <c r="AA95">
        <v>2.5548500000000001</v>
      </c>
      <c r="AB95">
        <v>2.5553300000000001</v>
      </c>
      <c r="AC95">
        <v>2.57586</v>
      </c>
      <c r="AD95">
        <v>2.6207699999999998</v>
      </c>
      <c r="AE95">
        <v>2.6471100000000001</v>
      </c>
      <c r="AF95">
        <v>2.6640100000000002</v>
      </c>
      <c r="AG95">
        <v>2.6588500000000002</v>
      </c>
      <c r="AH95">
        <v>2.6461800000000002</v>
      </c>
      <c r="AI95">
        <v>2.6103499999999999</v>
      </c>
      <c r="AJ95">
        <v>2.5727600000000002</v>
      </c>
    </row>
    <row r="96" spans="1:36">
      <c r="A96" t="s">
        <v>437</v>
      </c>
      <c r="B96" s="63">
        <v>1</v>
      </c>
      <c r="C96" s="63">
        <v>51</v>
      </c>
      <c r="D96">
        <v>0.28467999999999999</v>
      </c>
      <c r="E96">
        <v>0.30125000000000002</v>
      </c>
      <c r="F96">
        <v>0.31775999999999999</v>
      </c>
      <c r="G96">
        <v>0.32800000000000001</v>
      </c>
      <c r="H96">
        <v>0.34849999999999998</v>
      </c>
      <c r="I96">
        <v>0.37620999999999999</v>
      </c>
      <c r="J96">
        <v>0.36230000000000001</v>
      </c>
      <c r="K96">
        <v>0.35633999999999999</v>
      </c>
      <c r="L96">
        <v>0.36641000000000001</v>
      </c>
      <c r="M96">
        <v>0.36337000000000003</v>
      </c>
      <c r="N96">
        <v>0.36249999999999999</v>
      </c>
      <c r="O96">
        <v>0.35960999999999999</v>
      </c>
      <c r="P96">
        <v>0.36055999999999999</v>
      </c>
      <c r="Q96">
        <v>0.35779</v>
      </c>
      <c r="R96">
        <v>0.36037999999999998</v>
      </c>
      <c r="S96">
        <v>0.36143999999999998</v>
      </c>
      <c r="T96">
        <v>0.36144999999999999</v>
      </c>
      <c r="U96">
        <v>0.36202000000000001</v>
      </c>
      <c r="V96">
        <v>0.36163000000000001</v>
      </c>
      <c r="W96">
        <v>0.36349999999999999</v>
      </c>
      <c r="X96">
        <v>0.36820000000000003</v>
      </c>
      <c r="Y96">
        <v>0.36753999999999998</v>
      </c>
      <c r="Z96">
        <v>0.36960999999999999</v>
      </c>
      <c r="AA96">
        <v>0.37047999999999998</v>
      </c>
      <c r="AB96">
        <v>0.37141000000000002</v>
      </c>
      <c r="AC96">
        <v>0.37218000000000001</v>
      </c>
      <c r="AD96">
        <v>0.37517</v>
      </c>
      <c r="AE96">
        <v>0.37831999999999999</v>
      </c>
      <c r="AF96">
        <v>0.37924999999999998</v>
      </c>
      <c r="AG96">
        <v>0.37963999999999998</v>
      </c>
      <c r="AH96">
        <v>0.37948999999999999</v>
      </c>
      <c r="AI96">
        <v>0.379</v>
      </c>
      <c r="AJ96">
        <v>0.37752999999999998</v>
      </c>
    </row>
    <row r="97" spans="1:36">
      <c r="A97" t="s">
        <v>438</v>
      </c>
      <c r="B97" s="63">
        <v>1</v>
      </c>
      <c r="C97" s="63">
        <v>52</v>
      </c>
      <c r="D97">
        <v>1.74865</v>
      </c>
      <c r="E97">
        <v>1.6309800000000001</v>
      </c>
      <c r="F97">
        <v>1.48393</v>
      </c>
      <c r="G97">
        <v>1.58067</v>
      </c>
      <c r="H97">
        <v>1.76749</v>
      </c>
      <c r="I97">
        <v>1.9149099999999999</v>
      </c>
      <c r="J97">
        <v>1.79756</v>
      </c>
      <c r="K97">
        <v>1.7982199999999999</v>
      </c>
      <c r="L97">
        <v>1.88581</v>
      </c>
      <c r="M97">
        <v>1.8417300000000001</v>
      </c>
      <c r="N97">
        <v>1.8444499999999999</v>
      </c>
      <c r="O97">
        <v>1.8449800000000001</v>
      </c>
      <c r="P97">
        <v>1.8444400000000001</v>
      </c>
      <c r="Q97">
        <v>1.8336300000000001</v>
      </c>
      <c r="R97">
        <v>1.85179</v>
      </c>
      <c r="S97">
        <v>1.8559399999999999</v>
      </c>
      <c r="T97">
        <v>1.85473</v>
      </c>
      <c r="U97">
        <v>1.85659</v>
      </c>
      <c r="V97">
        <v>1.8543099999999999</v>
      </c>
      <c r="W97">
        <v>1.8616999999999999</v>
      </c>
      <c r="X97">
        <v>1.88209</v>
      </c>
      <c r="Y97">
        <v>1.87774</v>
      </c>
      <c r="Z97">
        <v>1.88428</v>
      </c>
      <c r="AA97">
        <v>1.8825000000000001</v>
      </c>
      <c r="AB97">
        <v>1.88388</v>
      </c>
      <c r="AC97">
        <v>1.8835299999999999</v>
      </c>
      <c r="AD97">
        <v>1.89608</v>
      </c>
      <c r="AE97">
        <v>1.9075599999999999</v>
      </c>
      <c r="AF97">
        <v>1.9039900000000001</v>
      </c>
      <c r="AG97">
        <v>1.89961</v>
      </c>
      <c r="AH97">
        <v>1.89341</v>
      </c>
      <c r="AI97">
        <v>1.8856999999999999</v>
      </c>
      <c r="AJ97">
        <v>1.87324</v>
      </c>
    </row>
    <row r="98" spans="1:36">
      <c r="A98" t="s">
        <v>439</v>
      </c>
      <c r="B98" s="63">
        <v>1</v>
      </c>
      <c r="C98" s="63">
        <v>53</v>
      </c>
      <c r="D98">
        <v>0.13961999999999999</v>
      </c>
      <c r="E98">
        <v>0.14026</v>
      </c>
      <c r="F98">
        <v>0.12831999999999999</v>
      </c>
      <c r="G98">
        <v>0.12887000000000001</v>
      </c>
      <c r="H98">
        <v>0.12933</v>
      </c>
      <c r="I98">
        <v>0.12656000000000001</v>
      </c>
      <c r="J98">
        <v>0.12409000000000001</v>
      </c>
      <c r="K98">
        <v>0.12277</v>
      </c>
      <c r="L98">
        <v>0.12107</v>
      </c>
      <c r="M98">
        <v>0.11839</v>
      </c>
      <c r="N98">
        <v>0.11685</v>
      </c>
      <c r="O98">
        <v>0.11551</v>
      </c>
      <c r="P98">
        <v>0.11318</v>
      </c>
      <c r="Q98">
        <v>0.11111</v>
      </c>
      <c r="R98">
        <v>0.10943</v>
      </c>
      <c r="S98">
        <v>0.10834000000000001</v>
      </c>
      <c r="T98">
        <v>0.10677</v>
      </c>
      <c r="U98">
        <v>0.10541</v>
      </c>
      <c r="V98">
        <v>0.10359</v>
      </c>
      <c r="W98">
        <v>0.10201</v>
      </c>
      <c r="X98">
        <v>0.10093000000000001</v>
      </c>
      <c r="Y98">
        <v>9.9390000000000006E-2</v>
      </c>
      <c r="Z98">
        <v>9.7989999999999994E-2</v>
      </c>
      <c r="AA98">
        <v>9.6619999999999998E-2</v>
      </c>
      <c r="AB98">
        <v>9.5180000000000001E-2</v>
      </c>
      <c r="AC98">
        <v>9.3759999999999996E-2</v>
      </c>
      <c r="AD98">
        <v>9.2380000000000004E-2</v>
      </c>
      <c r="AE98">
        <v>9.1039999999999996E-2</v>
      </c>
      <c r="AF98">
        <v>8.9630000000000001E-2</v>
      </c>
      <c r="AG98">
        <v>8.8270000000000001E-2</v>
      </c>
      <c r="AH98">
        <v>8.6910000000000001E-2</v>
      </c>
      <c r="AI98">
        <v>8.5580000000000003E-2</v>
      </c>
      <c r="AJ98">
        <v>8.4239999999999995E-2</v>
      </c>
    </row>
    <row r="99" spans="1:36">
      <c r="A99" t="s">
        <v>440</v>
      </c>
      <c r="B99" s="63">
        <v>1</v>
      </c>
      <c r="C99" s="63">
        <v>54</v>
      </c>
      <c r="D99">
        <v>0.56330999999999998</v>
      </c>
      <c r="E99">
        <v>0.54357</v>
      </c>
      <c r="F99">
        <v>0.51593999999999995</v>
      </c>
      <c r="G99">
        <v>0.52237999999999996</v>
      </c>
      <c r="H99">
        <v>0.52773999999999999</v>
      </c>
      <c r="I99">
        <v>0.49897000000000002</v>
      </c>
      <c r="J99">
        <v>0.47867999999999999</v>
      </c>
      <c r="K99">
        <v>0.47070000000000001</v>
      </c>
      <c r="L99">
        <v>0.46494999999999997</v>
      </c>
      <c r="M99">
        <v>0.45750999999999997</v>
      </c>
      <c r="N99">
        <v>0.45601000000000003</v>
      </c>
      <c r="O99">
        <v>0.45612000000000003</v>
      </c>
      <c r="P99">
        <v>0.45246999999999998</v>
      </c>
      <c r="Q99">
        <v>0.45066000000000001</v>
      </c>
      <c r="R99">
        <v>0.45122000000000001</v>
      </c>
      <c r="S99">
        <v>0.45462999999999998</v>
      </c>
      <c r="T99">
        <v>0.45612999999999998</v>
      </c>
      <c r="U99">
        <v>0.45882000000000001</v>
      </c>
      <c r="V99">
        <v>0.45945999999999998</v>
      </c>
      <c r="W99">
        <v>0.46100000000000002</v>
      </c>
      <c r="X99">
        <v>0.46522000000000002</v>
      </c>
      <c r="Y99">
        <v>0.46772000000000002</v>
      </c>
      <c r="Z99">
        <v>0.4703</v>
      </c>
      <c r="AA99">
        <v>0.47310000000000002</v>
      </c>
      <c r="AB99">
        <v>0.47552</v>
      </c>
      <c r="AC99">
        <v>0.47778999999999999</v>
      </c>
      <c r="AD99">
        <v>0.48052</v>
      </c>
      <c r="AE99">
        <v>0.48366999999999999</v>
      </c>
      <c r="AF99">
        <v>0.4864</v>
      </c>
      <c r="AG99">
        <v>0.48884</v>
      </c>
      <c r="AH99">
        <v>0.49108000000000002</v>
      </c>
      <c r="AI99">
        <v>0.49281999999999998</v>
      </c>
      <c r="AJ99">
        <v>0.49396000000000001</v>
      </c>
    </row>
    <row r="100" spans="1:36">
      <c r="A100" t="s">
        <v>441</v>
      </c>
      <c r="B100" s="63">
        <v>1</v>
      </c>
      <c r="C100" s="63">
        <v>55</v>
      </c>
      <c r="D100">
        <v>3.9570000000000001E-2</v>
      </c>
      <c r="E100">
        <v>4.3200000000000002E-2</v>
      </c>
      <c r="F100">
        <v>3.9960000000000002E-2</v>
      </c>
      <c r="G100">
        <v>3.6139999999999999E-2</v>
      </c>
      <c r="H100">
        <v>3.9010000000000003E-2</v>
      </c>
      <c r="I100">
        <v>4.3729999999999998E-2</v>
      </c>
      <c r="J100">
        <v>4.4760000000000001E-2</v>
      </c>
      <c r="K100">
        <v>4.6969999999999998E-2</v>
      </c>
      <c r="L100">
        <v>4.9439999999999998E-2</v>
      </c>
      <c r="M100">
        <v>5.0459999999999998E-2</v>
      </c>
      <c r="N100">
        <v>5.1630000000000002E-2</v>
      </c>
      <c r="O100">
        <v>5.2400000000000002E-2</v>
      </c>
      <c r="P100">
        <v>5.3330000000000002E-2</v>
      </c>
      <c r="Q100">
        <v>5.4600000000000003E-2</v>
      </c>
      <c r="R100">
        <v>5.568E-2</v>
      </c>
      <c r="S100">
        <v>5.595E-2</v>
      </c>
      <c r="T100">
        <v>5.6739999999999999E-2</v>
      </c>
      <c r="U100">
        <v>5.7770000000000002E-2</v>
      </c>
      <c r="V100">
        <v>5.8229999999999997E-2</v>
      </c>
      <c r="W100">
        <v>5.9080000000000001E-2</v>
      </c>
      <c r="X100">
        <v>5.9339999999999997E-2</v>
      </c>
      <c r="Y100">
        <v>5.9709999999999999E-2</v>
      </c>
      <c r="Z100">
        <v>5.9839999999999997E-2</v>
      </c>
      <c r="AA100">
        <v>5.9929999999999997E-2</v>
      </c>
      <c r="AB100">
        <v>6.0240000000000002E-2</v>
      </c>
      <c r="AC100">
        <v>6.0420000000000001E-2</v>
      </c>
      <c r="AD100">
        <v>6.0609999999999997E-2</v>
      </c>
      <c r="AE100">
        <v>6.0810000000000003E-2</v>
      </c>
      <c r="AF100">
        <v>6.096E-2</v>
      </c>
      <c r="AG100">
        <v>6.1060000000000003E-2</v>
      </c>
      <c r="AH100">
        <v>6.1170000000000002E-2</v>
      </c>
      <c r="AI100">
        <v>6.1199999999999997E-2</v>
      </c>
      <c r="AJ100">
        <v>6.114E-2</v>
      </c>
    </row>
    <row r="101" spans="1:36">
      <c r="A101" t="s">
        <v>442</v>
      </c>
      <c r="B101" s="63"/>
      <c r="C101" s="63"/>
    </row>
    <row r="102" spans="1:36">
      <c r="A102" t="s">
        <v>465</v>
      </c>
      <c r="B102" t="s">
        <v>481</v>
      </c>
      <c r="C102" t="s">
        <v>482</v>
      </c>
    </row>
    <row r="103" spans="1:36">
      <c r="A103" t="s">
        <v>386</v>
      </c>
      <c r="B103" t="s">
        <v>474</v>
      </c>
      <c r="C103" t="s">
        <v>476</v>
      </c>
      <c r="D103">
        <v>2018</v>
      </c>
      <c r="E103">
        <v>2019</v>
      </c>
      <c r="F103">
        <v>2020</v>
      </c>
      <c r="G103">
        <v>2021</v>
      </c>
      <c r="H103">
        <v>2022</v>
      </c>
      <c r="I103">
        <v>2023</v>
      </c>
      <c r="J103">
        <v>2024</v>
      </c>
      <c r="K103">
        <v>2025</v>
      </c>
      <c r="L103">
        <v>2026</v>
      </c>
      <c r="M103">
        <v>2027</v>
      </c>
      <c r="N103">
        <v>2028</v>
      </c>
      <c r="O103">
        <v>2029</v>
      </c>
      <c r="P103">
        <v>2030</v>
      </c>
      <c r="Q103">
        <v>2031</v>
      </c>
      <c r="R103">
        <v>2032</v>
      </c>
      <c r="S103">
        <v>2033</v>
      </c>
      <c r="T103">
        <v>2034</v>
      </c>
      <c r="U103">
        <v>2035</v>
      </c>
      <c r="V103">
        <v>2036</v>
      </c>
      <c r="W103">
        <v>2037</v>
      </c>
      <c r="X103">
        <v>2038</v>
      </c>
      <c r="Y103">
        <v>2039</v>
      </c>
      <c r="Z103">
        <v>2040</v>
      </c>
      <c r="AA103">
        <v>2041</v>
      </c>
      <c r="AB103">
        <v>2042</v>
      </c>
      <c r="AC103">
        <v>2043</v>
      </c>
      <c r="AD103">
        <v>2044</v>
      </c>
      <c r="AE103">
        <v>2045</v>
      </c>
      <c r="AF103">
        <v>2046</v>
      </c>
      <c r="AG103">
        <v>2047</v>
      </c>
      <c r="AH103">
        <v>2048</v>
      </c>
      <c r="AI103">
        <v>2049</v>
      </c>
      <c r="AJ103">
        <v>2050</v>
      </c>
    </row>
    <row r="104" spans="1:36">
      <c r="A104" t="s">
        <v>387</v>
      </c>
      <c r="B104" s="63">
        <v>2</v>
      </c>
      <c r="C104" s="63">
        <v>100</v>
      </c>
      <c r="D104">
        <v>79.499709999999993</v>
      </c>
      <c r="E104">
        <v>79.718469999999996</v>
      </c>
      <c r="F104">
        <v>80.765150000000006</v>
      </c>
      <c r="G104">
        <v>77.183760000000007</v>
      </c>
      <c r="H104">
        <v>76.431719999999999</v>
      </c>
      <c r="I104">
        <v>75.055940000000007</v>
      </c>
      <c r="J104">
        <v>73.562119999999993</v>
      </c>
      <c r="K104">
        <v>74.199870000000004</v>
      </c>
      <c r="L104">
        <v>75.70908</v>
      </c>
      <c r="M104">
        <v>77.034350000000003</v>
      </c>
      <c r="N104">
        <v>78.462540000000004</v>
      </c>
      <c r="O104">
        <v>79.542079999999999</v>
      </c>
      <c r="P104">
        <v>80.473749999999995</v>
      </c>
      <c r="Q104">
        <v>81.457220000000007</v>
      </c>
      <c r="R104">
        <v>82.218829999999997</v>
      </c>
      <c r="S104">
        <v>82.812600000000003</v>
      </c>
      <c r="T104">
        <v>83.462620000000001</v>
      </c>
      <c r="U104">
        <v>84.209270000000004</v>
      </c>
      <c r="V104">
        <v>85.016670000000005</v>
      </c>
      <c r="W104">
        <v>85.892420000000001</v>
      </c>
      <c r="X104">
        <v>86.753169999999997</v>
      </c>
      <c r="Y104">
        <v>87.556510000000003</v>
      </c>
      <c r="Z104">
        <v>88.334689999999995</v>
      </c>
      <c r="AA104">
        <v>89.094759999999994</v>
      </c>
      <c r="AB104">
        <v>89.929519999999997</v>
      </c>
      <c r="AC104">
        <v>90.774870000000007</v>
      </c>
      <c r="AD104">
        <v>91.620660000000001</v>
      </c>
      <c r="AE104">
        <v>92.400049999999993</v>
      </c>
      <c r="AF104">
        <v>93.109750000000005</v>
      </c>
      <c r="AG104">
        <v>93.841700000000003</v>
      </c>
      <c r="AH104">
        <v>94.580730000000003</v>
      </c>
      <c r="AI104">
        <v>95.277919999999995</v>
      </c>
      <c r="AJ104">
        <v>95.978449999999995</v>
      </c>
    </row>
    <row r="105" spans="1:36">
      <c r="A105" t="s">
        <v>388</v>
      </c>
      <c r="B105" s="63">
        <v>2</v>
      </c>
      <c r="C105" s="63">
        <v>2</v>
      </c>
      <c r="D105">
        <v>6.5572999999999997</v>
      </c>
      <c r="E105">
        <v>6.6668599999999998</v>
      </c>
      <c r="F105">
        <v>7.0008499999999998</v>
      </c>
      <c r="G105">
        <v>6.1935500000000001</v>
      </c>
      <c r="H105">
        <v>6.2052800000000001</v>
      </c>
      <c r="I105">
        <v>6.5982099999999999</v>
      </c>
      <c r="J105">
        <v>6.6297499999999996</v>
      </c>
      <c r="K105">
        <v>6.7158199999999999</v>
      </c>
      <c r="L105">
        <v>6.8328800000000003</v>
      </c>
      <c r="M105">
        <v>6.8971400000000003</v>
      </c>
      <c r="N105">
        <v>6.97567</v>
      </c>
      <c r="O105">
        <v>7.03369</v>
      </c>
      <c r="P105">
        <v>7.1164500000000004</v>
      </c>
      <c r="Q105">
        <v>7.1730900000000002</v>
      </c>
      <c r="R105">
        <v>7.2402899999999999</v>
      </c>
      <c r="S105">
        <v>7.3145600000000002</v>
      </c>
      <c r="T105">
        <v>7.3609299999999998</v>
      </c>
      <c r="U105">
        <v>7.4390799999999997</v>
      </c>
      <c r="V105">
        <v>7.4918699999999996</v>
      </c>
      <c r="W105">
        <v>7.5602600000000004</v>
      </c>
      <c r="X105">
        <v>7.6351899999999997</v>
      </c>
      <c r="Y105">
        <v>7.70892</v>
      </c>
      <c r="Z105">
        <v>7.7920100000000003</v>
      </c>
      <c r="AA105">
        <v>7.8729100000000001</v>
      </c>
      <c r="AB105">
        <v>7.9322299999999997</v>
      </c>
      <c r="AC105">
        <v>7.9885799999999998</v>
      </c>
      <c r="AD105">
        <v>8.0453899999999994</v>
      </c>
      <c r="AE105">
        <v>8.0989799999999992</v>
      </c>
      <c r="AF105">
        <v>8.1494599999999995</v>
      </c>
      <c r="AG105">
        <v>8.1959999999999997</v>
      </c>
      <c r="AH105">
        <v>8.2398600000000002</v>
      </c>
      <c r="AI105">
        <v>8.2841400000000007</v>
      </c>
      <c r="AJ105">
        <v>8.3278199999999991</v>
      </c>
    </row>
    <row r="106" spans="1:36">
      <c r="A106" t="s">
        <v>389</v>
      </c>
      <c r="B106" s="63">
        <v>2</v>
      </c>
      <c r="C106" s="63">
        <v>3</v>
      </c>
      <c r="D106">
        <v>12.239269999999999</v>
      </c>
      <c r="E106">
        <v>12.159549999999999</v>
      </c>
      <c r="F106">
        <v>12.436809999999999</v>
      </c>
      <c r="G106">
        <v>12.34797</v>
      </c>
      <c r="H106">
        <v>12.17769</v>
      </c>
      <c r="I106">
        <v>11.734170000000001</v>
      </c>
      <c r="J106">
        <v>11.271520000000001</v>
      </c>
      <c r="K106">
        <v>11.29537</v>
      </c>
      <c r="L106">
        <v>11.409940000000001</v>
      </c>
      <c r="M106">
        <v>11.5296</v>
      </c>
      <c r="N106">
        <v>11.655049999999999</v>
      </c>
      <c r="O106">
        <v>11.775550000000001</v>
      </c>
      <c r="P106">
        <v>11.90713</v>
      </c>
      <c r="Q106">
        <v>12.05348</v>
      </c>
      <c r="R106">
        <v>12.202489999999999</v>
      </c>
      <c r="S106">
        <v>12.342779999999999</v>
      </c>
      <c r="T106">
        <v>12.52291</v>
      </c>
      <c r="U106">
        <v>12.654769999999999</v>
      </c>
      <c r="V106">
        <v>12.823169999999999</v>
      </c>
      <c r="W106">
        <v>12.96982</v>
      </c>
      <c r="X106">
        <v>13.14706</v>
      </c>
      <c r="Y106">
        <v>13.252890000000001</v>
      </c>
      <c r="Z106">
        <v>13.37059</v>
      </c>
      <c r="AA106">
        <v>13.485279999999999</v>
      </c>
      <c r="AB106">
        <v>13.61111</v>
      </c>
      <c r="AC106">
        <v>13.739319999999999</v>
      </c>
      <c r="AD106">
        <v>13.85981</v>
      </c>
      <c r="AE106">
        <v>13.97199</v>
      </c>
      <c r="AF106">
        <v>14.073589999999999</v>
      </c>
      <c r="AG106">
        <v>14.17423</v>
      </c>
      <c r="AH106">
        <v>14.27704</v>
      </c>
      <c r="AI106">
        <v>14.38142</v>
      </c>
      <c r="AJ106">
        <v>14.483969999999999</v>
      </c>
    </row>
    <row r="107" spans="1:36">
      <c r="A107" t="s">
        <v>390</v>
      </c>
      <c r="B107" s="63">
        <v>2</v>
      </c>
      <c r="C107" s="63">
        <v>4</v>
      </c>
      <c r="D107">
        <v>11.530720000000001</v>
      </c>
      <c r="E107">
        <v>11.546810000000001</v>
      </c>
      <c r="F107">
        <v>11.62349</v>
      </c>
      <c r="G107">
        <v>10.236689999999999</v>
      </c>
      <c r="H107">
        <v>9.9623100000000004</v>
      </c>
      <c r="I107">
        <v>10.263960000000001</v>
      </c>
      <c r="J107">
        <v>10.88077</v>
      </c>
      <c r="K107">
        <v>11.427910000000001</v>
      </c>
      <c r="L107">
        <v>11.8171</v>
      </c>
      <c r="M107">
        <v>12.086370000000001</v>
      </c>
      <c r="N107">
        <v>12.34679</v>
      </c>
      <c r="O107">
        <v>12.572179999999999</v>
      </c>
      <c r="P107">
        <v>12.767189999999999</v>
      </c>
      <c r="Q107">
        <v>12.95026</v>
      </c>
      <c r="R107">
        <v>13.1135</v>
      </c>
      <c r="S107">
        <v>13.27247</v>
      </c>
      <c r="T107">
        <v>13.45618</v>
      </c>
      <c r="U107">
        <v>13.632009999999999</v>
      </c>
      <c r="V107">
        <v>13.807589999999999</v>
      </c>
      <c r="W107">
        <v>14.000909999999999</v>
      </c>
      <c r="X107">
        <v>14.18112</v>
      </c>
      <c r="Y107">
        <v>14.350759999999999</v>
      </c>
      <c r="Z107">
        <v>14.51848</v>
      </c>
      <c r="AA107">
        <v>14.687279999999999</v>
      </c>
      <c r="AB107">
        <v>14.86533</v>
      </c>
      <c r="AC107">
        <v>15.04284</v>
      </c>
      <c r="AD107">
        <v>15.218629999999999</v>
      </c>
      <c r="AE107">
        <v>15.38813</v>
      </c>
      <c r="AF107">
        <v>15.55678</v>
      </c>
      <c r="AG107">
        <v>15.722049999999999</v>
      </c>
      <c r="AH107">
        <v>15.889670000000001</v>
      </c>
      <c r="AI107">
        <v>16.061399999999999</v>
      </c>
      <c r="AJ107">
        <v>16.23705</v>
      </c>
    </row>
    <row r="108" spans="1:36">
      <c r="A108" t="s">
        <v>391</v>
      </c>
      <c r="B108" s="63">
        <v>2</v>
      </c>
      <c r="C108" s="63">
        <v>5</v>
      </c>
      <c r="D108">
        <v>49.172420000000002</v>
      </c>
      <c r="E108">
        <v>49.34525</v>
      </c>
      <c r="F108">
        <v>49.704009999999997</v>
      </c>
      <c r="G108">
        <v>48.405540000000002</v>
      </c>
      <c r="H108">
        <v>48.08643</v>
      </c>
      <c r="I108">
        <v>46.459600000000002</v>
      </c>
      <c r="J108">
        <v>44.780079999999998</v>
      </c>
      <c r="K108">
        <v>44.760770000000001</v>
      </c>
      <c r="L108">
        <v>45.649149999999999</v>
      </c>
      <c r="M108">
        <v>46.521239999999999</v>
      </c>
      <c r="N108">
        <v>47.485030000000002</v>
      </c>
      <c r="O108">
        <v>48.16066</v>
      </c>
      <c r="P108">
        <v>48.682980000000001</v>
      </c>
      <c r="Q108">
        <v>49.2804</v>
      </c>
      <c r="R108">
        <v>49.662559999999999</v>
      </c>
      <c r="S108">
        <v>49.88279</v>
      </c>
      <c r="T108">
        <v>50.122599999999998</v>
      </c>
      <c r="U108">
        <v>50.483409999999999</v>
      </c>
      <c r="V108">
        <v>50.894039999999997</v>
      </c>
      <c r="W108">
        <v>51.361429999999999</v>
      </c>
      <c r="X108">
        <v>51.789810000000003</v>
      </c>
      <c r="Y108">
        <v>52.243940000000002</v>
      </c>
      <c r="Z108">
        <v>52.65361</v>
      </c>
      <c r="AA108">
        <v>53.049289999999999</v>
      </c>
      <c r="AB108">
        <v>53.52084</v>
      </c>
      <c r="AC108">
        <v>54.00414</v>
      </c>
      <c r="AD108">
        <v>54.496830000000003</v>
      </c>
      <c r="AE108">
        <v>54.940959999999997</v>
      </c>
      <c r="AF108">
        <v>55.329920000000001</v>
      </c>
      <c r="AG108">
        <v>55.749429999999997</v>
      </c>
      <c r="AH108">
        <v>56.174160000000001</v>
      </c>
      <c r="AI108">
        <v>56.550960000000003</v>
      </c>
      <c r="AJ108">
        <v>56.929600000000001</v>
      </c>
    </row>
    <row r="109" spans="1:36">
      <c r="A109" t="s">
        <v>392</v>
      </c>
      <c r="B109" s="63">
        <v>2</v>
      </c>
      <c r="C109" s="63">
        <v>6</v>
      </c>
      <c r="D109">
        <v>16.5428</v>
      </c>
      <c r="E109">
        <v>16.481349999999999</v>
      </c>
      <c r="F109">
        <v>15.776669999999999</v>
      </c>
      <c r="G109">
        <v>15.71471</v>
      </c>
      <c r="H109">
        <v>15.676869999999999</v>
      </c>
      <c r="I109">
        <v>15.11204</v>
      </c>
      <c r="J109">
        <v>14.69787</v>
      </c>
      <c r="K109">
        <v>14.38833</v>
      </c>
      <c r="L109">
        <v>14.22973</v>
      </c>
      <c r="M109">
        <v>14.130269999999999</v>
      </c>
      <c r="N109">
        <v>14.06329</v>
      </c>
      <c r="O109">
        <v>14.06509</v>
      </c>
      <c r="P109">
        <v>14.039490000000001</v>
      </c>
      <c r="Q109">
        <v>14.02047</v>
      </c>
      <c r="R109">
        <v>14.00736</v>
      </c>
      <c r="S109">
        <v>14.00827</v>
      </c>
      <c r="T109">
        <v>14.031090000000001</v>
      </c>
      <c r="U109">
        <v>14.020189999999999</v>
      </c>
      <c r="V109">
        <v>14.041499999999999</v>
      </c>
      <c r="W109">
        <v>14.079560000000001</v>
      </c>
      <c r="X109">
        <v>14.13237</v>
      </c>
      <c r="Y109">
        <v>14.154920000000001</v>
      </c>
      <c r="Z109">
        <v>14.16644</v>
      </c>
      <c r="AA109">
        <v>14.19684</v>
      </c>
      <c r="AB109">
        <v>14.229900000000001</v>
      </c>
      <c r="AC109">
        <v>14.28173</v>
      </c>
      <c r="AD109">
        <v>14.34468</v>
      </c>
      <c r="AE109">
        <v>14.411899999999999</v>
      </c>
      <c r="AF109">
        <v>14.486520000000001</v>
      </c>
      <c r="AG109">
        <v>14.57663</v>
      </c>
      <c r="AH109">
        <v>14.75794</v>
      </c>
      <c r="AI109">
        <v>14.95815</v>
      </c>
      <c r="AJ109">
        <v>15.15579</v>
      </c>
    </row>
    <row r="110" spans="1:36">
      <c r="A110" t="s">
        <v>393</v>
      </c>
      <c r="B110" s="63">
        <v>2</v>
      </c>
      <c r="C110" s="63">
        <v>7</v>
      </c>
      <c r="D110">
        <v>6.5294699999999999</v>
      </c>
      <c r="E110">
        <v>6.3508100000000001</v>
      </c>
      <c r="F110">
        <v>5.9061500000000002</v>
      </c>
      <c r="G110">
        <v>6.4156199999999997</v>
      </c>
      <c r="H110">
        <v>6.3520200000000004</v>
      </c>
      <c r="I110">
        <v>5.8427100000000003</v>
      </c>
      <c r="J110">
        <v>5.4921800000000003</v>
      </c>
      <c r="K110">
        <v>5.51363</v>
      </c>
      <c r="L110">
        <v>5.5762900000000002</v>
      </c>
      <c r="M110">
        <v>5.6013599999999997</v>
      </c>
      <c r="N110">
        <v>5.6226599999999998</v>
      </c>
      <c r="O110">
        <v>5.6349</v>
      </c>
      <c r="P110">
        <v>5.6406000000000001</v>
      </c>
      <c r="Q110">
        <v>5.6561700000000004</v>
      </c>
      <c r="R110">
        <v>5.6689299999999996</v>
      </c>
      <c r="S110">
        <v>5.6638799999999998</v>
      </c>
      <c r="T110">
        <v>5.6423500000000004</v>
      </c>
      <c r="U110">
        <v>5.6156300000000003</v>
      </c>
      <c r="V110">
        <v>5.5803099999999999</v>
      </c>
      <c r="W110">
        <v>5.5219500000000004</v>
      </c>
      <c r="X110">
        <v>5.4539</v>
      </c>
      <c r="Y110">
        <v>5.3743400000000001</v>
      </c>
      <c r="Z110">
        <v>5.2950299999999997</v>
      </c>
      <c r="AA110">
        <v>5.2167700000000004</v>
      </c>
      <c r="AB110">
        <v>5.1362899999999998</v>
      </c>
      <c r="AC110">
        <v>5.0574899999999996</v>
      </c>
      <c r="AD110">
        <v>4.97905</v>
      </c>
      <c r="AE110">
        <v>4.8992800000000001</v>
      </c>
      <c r="AF110">
        <v>4.8162500000000001</v>
      </c>
      <c r="AG110">
        <v>4.7342000000000004</v>
      </c>
      <c r="AH110">
        <v>4.6543200000000002</v>
      </c>
      <c r="AI110">
        <v>4.5737100000000002</v>
      </c>
      <c r="AJ110">
        <v>4.4938799999999999</v>
      </c>
    </row>
    <row r="111" spans="1:36">
      <c r="A111" t="s">
        <v>394</v>
      </c>
      <c r="B111" s="63">
        <v>2</v>
      </c>
      <c r="C111" s="63">
        <v>8</v>
      </c>
      <c r="D111">
        <v>7.7385799999999998</v>
      </c>
      <c r="E111">
        <v>7.3857799999999996</v>
      </c>
      <c r="F111">
        <v>7.79854</v>
      </c>
      <c r="G111">
        <v>8.1657399999999996</v>
      </c>
      <c r="H111">
        <v>7.8716299999999997</v>
      </c>
      <c r="I111">
        <v>7.7332400000000003</v>
      </c>
      <c r="J111">
        <v>7.9050700000000003</v>
      </c>
      <c r="K111">
        <v>8.10229</v>
      </c>
      <c r="L111">
        <v>7.9041300000000003</v>
      </c>
      <c r="M111">
        <v>7.7941900000000004</v>
      </c>
      <c r="N111">
        <v>7.9211200000000002</v>
      </c>
      <c r="O111">
        <v>8.1105499999999999</v>
      </c>
      <c r="P111">
        <v>8.2811900000000005</v>
      </c>
      <c r="Q111">
        <v>8.3946000000000005</v>
      </c>
      <c r="R111">
        <v>8.4717599999999997</v>
      </c>
      <c r="S111">
        <v>8.5863899999999997</v>
      </c>
      <c r="T111">
        <v>8.7296099999999992</v>
      </c>
      <c r="U111">
        <v>8.8163800000000005</v>
      </c>
      <c r="V111">
        <v>8.6900099999999991</v>
      </c>
      <c r="W111">
        <v>8.5652600000000003</v>
      </c>
      <c r="X111">
        <v>8.4599399999999996</v>
      </c>
      <c r="Y111">
        <v>8.4209499999999995</v>
      </c>
      <c r="Z111">
        <v>8.3730700000000002</v>
      </c>
      <c r="AA111">
        <v>8.4867399999999993</v>
      </c>
      <c r="AB111">
        <v>8.6548499999999997</v>
      </c>
      <c r="AC111">
        <v>8.7931399999999993</v>
      </c>
      <c r="AD111">
        <v>8.8969799999999992</v>
      </c>
      <c r="AE111">
        <v>8.94862</v>
      </c>
      <c r="AF111">
        <v>8.9857600000000009</v>
      </c>
      <c r="AG111">
        <v>9.0672599999999992</v>
      </c>
      <c r="AH111">
        <v>9.1604899999999994</v>
      </c>
      <c r="AI111">
        <v>9.2632200000000005</v>
      </c>
      <c r="AJ111">
        <v>9.4296100000000003</v>
      </c>
    </row>
    <row r="112" spans="1:36">
      <c r="A112" t="s">
        <v>395</v>
      </c>
      <c r="B112" s="63">
        <v>2</v>
      </c>
      <c r="C112" s="63">
        <v>9</v>
      </c>
      <c r="D112">
        <v>6.4360099999999996</v>
      </c>
      <c r="E112">
        <v>6.06935</v>
      </c>
      <c r="F112">
        <v>5.8815200000000001</v>
      </c>
      <c r="G112">
        <v>5.9586100000000002</v>
      </c>
      <c r="H112">
        <v>5.8094599999999996</v>
      </c>
      <c r="I112">
        <v>5.3836399999999998</v>
      </c>
      <c r="J112">
        <v>5.3157500000000004</v>
      </c>
      <c r="K112">
        <v>5.44597</v>
      </c>
      <c r="L112">
        <v>5.63483</v>
      </c>
      <c r="M112">
        <v>5.7286400000000004</v>
      </c>
      <c r="N112">
        <v>5.7515799999999997</v>
      </c>
      <c r="O112">
        <v>5.8453099999999996</v>
      </c>
      <c r="P112">
        <v>5.9110300000000002</v>
      </c>
      <c r="Q112">
        <v>5.9901299999999997</v>
      </c>
      <c r="R112">
        <v>6.1472199999999999</v>
      </c>
      <c r="S112">
        <v>6.2174699999999996</v>
      </c>
      <c r="T112">
        <v>6.30002</v>
      </c>
      <c r="U112">
        <v>6.4368600000000002</v>
      </c>
      <c r="V112">
        <v>6.6004399999999999</v>
      </c>
      <c r="W112">
        <v>6.7540500000000003</v>
      </c>
      <c r="X112">
        <v>6.9472899999999997</v>
      </c>
      <c r="Y112">
        <v>7.1154500000000001</v>
      </c>
      <c r="Z112">
        <v>7.2232500000000002</v>
      </c>
      <c r="AA112">
        <v>7.4037199999999999</v>
      </c>
      <c r="AB112">
        <v>7.5997899999999996</v>
      </c>
      <c r="AC112">
        <v>7.7362700000000002</v>
      </c>
      <c r="AD112">
        <v>7.8758499999999998</v>
      </c>
      <c r="AE112">
        <v>7.96835</v>
      </c>
      <c r="AF112">
        <v>8.0752100000000002</v>
      </c>
      <c r="AG112">
        <v>8.2182600000000008</v>
      </c>
      <c r="AH112">
        <v>8.3762699999999999</v>
      </c>
      <c r="AI112">
        <v>8.4771400000000003</v>
      </c>
      <c r="AJ112">
        <v>8.7369900000000005</v>
      </c>
    </row>
    <row r="113" spans="1:36">
      <c r="A113" t="s">
        <v>396</v>
      </c>
      <c r="B113" s="63">
        <v>2</v>
      </c>
      <c r="C113" s="63">
        <v>10</v>
      </c>
      <c r="D113">
        <v>21.052389999999999</v>
      </c>
      <c r="E113">
        <v>21.164919999999999</v>
      </c>
      <c r="F113">
        <v>20.13992</v>
      </c>
      <c r="G113">
        <v>20.126539999999999</v>
      </c>
      <c r="H113">
        <v>18.000889999999998</v>
      </c>
      <c r="I113">
        <v>16.889099999999999</v>
      </c>
      <c r="J113">
        <v>16.67475</v>
      </c>
      <c r="K113">
        <v>16.769110000000001</v>
      </c>
      <c r="L113">
        <v>16.852209999999999</v>
      </c>
      <c r="M113">
        <v>16.905239999999999</v>
      </c>
      <c r="N113">
        <v>16.900759999999998</v>
      </c>
      <c r="O113">
        <v>16.932569999999998</v>
      </c>
      <c r="P113">
        <v>16.898389999999999</v>
      </c>
      <c r="Q113">
        <v>16.894950000000001</v>
      </c>
      <c r="R113">
        <v>16.91893</v>
      </c>
      <c r="S113">
        <v>16.930620000000001</v>
      </c>
      <c r="T113">
        <v>16.939240000000002</v>
      </c>
      <c r="U113">
        <v>17.00113</v>
      </c>
      <c r="V113">
        <v>17.044509999999999</v>
      </c>
      <c r="W113">
        <v>17.12013</v>
      </c>
      <c r="X113">
        <v>17.24117</v>
      </c>
      <c r="Y113">
        <v>17.33276</v>
      </c>
      <c r="Z113">
        <v>17.402850000000001</v>
      </c>
      <c r="AA113">
        <v>17.50583</v>
      </c>
      <c r="AB113">
        <v>17.58175</v>
      </c>
      <c r="AC113">
        <v>17.71921</v>
      </c>
      <c r="AD113">
        <v>17.864570000000001</v>
      </c>
      <c r="AE113">
        <v>18.021129999999999</v>
      </c>
      <c r="AF113">
        <v>18.15588</v>
      </c>
      <c r="AG113">
        <v>18.267420000000001</v>
      </c>
      <c r="AH113">
        <v>18.344239999999999</v>
      </c>
      <c r="AI113">
        <v>18.380559999999999</v>
      </c>
      <c r="AJ113">
        <v>18.459409999999998</v>
      </c>
    </row>
    <row r="114" spans="1:36">
      <c r="A114" t="s">
        <v>397</v>
      </c>
      <c r="B114" s="63">
        <v>2</v>
      </c>
      <c r="C114" s="63">
        <v>11</v>
      </c>
      <c r="D114">
        <v>7.0992499999999996</v>
      </c>
      <c r="E114">
        <v>7.1219900000000003</v>
      </c>
      <c r="F114">
        <v>6.5540000000000003</v>
      </c>
      <c r="G114">
        <v>6.0266599999999997</v>
      </c>
      <c r="H114">
        <v>5.3662799999999997</v>
      </c>
      <c r="I114">
        <v>5.1274699999999998</v>
      </c>
      <c r="J114">
        <v>4.88741</v>
      </c>
      <c r="K114">
        <v>4.8297400000000001</v>
      </c>
      <c r="L114">
        <v>4.7398300000000004</v>
      </c>
      <c r="M114">
        <v>4.6692600000000004</v>
      </c>
      <c r="N114">
        <v>4.5495299999999999</v>
      </c>
      <c r="O114">
        <v>4.45512</v>
      </c>
      <c r="P114">
        <v>4.3698899999999998</v>
      </c>
      <c r="Q114">
        <v>4.3212900000000003</v>
      </c>
      <c r="R114">
        <v>4.2977699999999999</v>
      </c>
      <c r="S114">
        <v>4.27691</v>
      </c>
      <c r="T114">
        <v>4.2389299999999999</v>
      </c>
      <c r="U114">
        <v>4.2270200000000004</v>
      </c>
      <c r="V114">
        <v>4.2027700000000001</v>
      </c>
      <c r="W114">
        <v>4.2042900000000003</v>
      </c>
      <c r="X114">
        <v>4.2377000000000002</v>
      </c>
      <c r="Y114">
        <v>4.2714999999999996</v>
      </c>
      <c r="Z114">
        <v>4.2875500000000004</v>
      </c>
      <c r="AA114">
        <v>4.31358</v>
      </c>
      <c r="AB114">
        <v>4.3173399999999997</v>
      </c>
      <c r="AC114">
        <v>4.3863500000000002</v>
      </c>
      <c r="AD114">
        <v>4.4654600000000002</v>
      </c>
      <c r="AE114">
        <v>4.54915</v>
      </c>
      <c r="AF114">
        <v>4.6083800000000004</v>
      </c>
      <c r="AG114">
        <v>4.6403999999999996</v>
      </c>
      <c r="AH114">
        <v>4.6570999999999998</v>
      </c>
      <c r="AI114">
        <v>4.6334</v>
      </c>
      <c r="AJ114">
        <v>4.6237399999999997</v>
      </c>
    </row>
    <row r="115" spans="1:36">
      <c r="A115" t="s">
        <v>398</v>
      </c>
      <c r="B115" s="63">
        <v>2</v>
      </c>
      <c r="C115" s="63">
        <v>12</v>
      </c>
      <c r="D115">
        <v>6.6644800000000002</v>
      </c>
      <c r="E115">
        <v>6.5472400000000004</v>
      </c>
      <c r="F115">
        <v>6.6976399999999998</v>
      </c>
      <c r="G115">
        <v>6.4555499999999997</v>
      </c>
      <c r="H115">
        <v>5.6039500000000002</v>
      </c>
      <c r="I115">
        <v>5.2207600000000003</v>
      </c>
      <c r="J115">
        <v>5.2701799999999999</v>
      </c>
      <c r="K115">
        <v>5.36259</v>
      </c>
      <c r="L115">
        <v>5.4616600000000002</v>
      </c>
      <c r="M115">
        <v>5.5220700000000003</v>
      </c>
      <c r="N115">
        <v>5.56785</v>
      </c>
      <c r="O115">
        <v>5.6227499999999999</v>
      </c>
      <c r="P115">
        <v>5.6317700000000004</v>
      </c>
      <c r="Q115">
        <v>5.6293699999999998</v>
      </c>
      <c r="R115">
        <v>5.63028</v>
      </c>
      <c r="S115">
        <v>5.6233700000000004</v>
      </c>
      <c r="T115">
        <v>5.6238099999999998</v>
      </c>
      <c r="U115">
        <v>5.6344599999999998</v>
      </c>
      <c r="V115">
        <v>5.63849</v>
      </c>
      <c r="W115">
        <v>5.6501799999999998</v>
      </c>
      <c r="X115">
        <v>5.6721399999999997</v>
      </c>
      <c r="Y115">
        <v>5.6773400000000001</v>
      </c>
      <c r="Z115">
        <v>5.6808699999999996</v>
      </c>
      <c r="AA115">
        <v>5.6946700000000003</v>
      </c>
      <c r="AB115">
        <v>5.7037500000000003</v>
      </c>
      <c r="AC115">
        <v>5.7087700000000003</v>
      </c>
      <c r="AD115">
        <v>5.7154999999999996</v>
      </c>
      <c r="AE115">
        <v>5.7284600000000001</v>
      </c>
      <c r="AF115">
        <v>5.7466499999999998</v>
      </c>
      <c r="AG115">
        <v>5.7663099999999998</v>
      </c>
      <c r="AH115">
        <v>5.7765300000000002</v>
      </c>
      <c r="AI115">
        <v>5.7892900000000003</v>
      </c>
      <c r="AJ115">
        <v>5.8128900000000003</v>
      </c>
    </row>
    <row r="116" spans="1:36">
      <c r="A116" t="s">
        <v>399</v>
      </c>
      <c r="B116" s="63">
        <v>2</v>
      </c>
      <c r="C116" s="63">
        <v>13</v>
      </c>
      <c r="D116">
        <v>7.2886499999999996</v>
      </c>
      <c r="E116">
        <v>7.4956899999999997</v>
      </c>
      <c r="F116">
        <v>6.88828</v>
      </c>
      <c r="G116">
        <v>7.6443300000000001</v>
      </c>
      <c r="H116">
        <v>7.0306499999999996</v>
      </c>
      <c r="I116">
        <v>6.54087</v>
      </c>
      <c r="J116">
        <v>6.51715</v>
      </c>
      <c r="K116">
        <v>6.5767800000000003</v>
      </c>
      <c r="L116">
        <v>6.6507199999999997</v>
      </c>
      <c r="M116">
        <v>6.7139100000000003</v>
      </c>
      <c r="N116">
        <v>6.7833800000000002</v>
      </c>
      <c r="O116">
        <v>6.8547000000000002</v>
      </c>
      <c r="P116">
        <v>6.8967400000000003</v>
      </c>
      <c r="Q116">
        <v>6.9442899999999996</v>
      </c>
      <c r="R116">
        <v>6.9908799999999998</v>
      </c>
      <c r="S116">
        <v>7.0303500000000003</v>
      </c>
      <c r="T116">
        <v>7.0764899999999997</v>
      </c>
      <c r="U116">
        <v>7.1396499999999996</v>
      </c>
      <c r="V116">
        <v>7.2032499999999997</v>
      </c>
      <c r="W116">
        <v>7.2656599999999996</v>
      </c>
      <c r="X116">
        <v>7.3313199999999998</v>
      </c>
      <c r="Y116">
        <v>7.3839199999999998</v>
      </c>
      <c r="Z116">
        <v>7.4344400000000004</v>
      </c>
      <c r="AA116">
        <v>7.4975800000000001</v>
      </c>
      <c r="AB116">
        <v>7.5606600000000004</v>
      </c>
      <c r="AC116">
        <v>7.6241000000000003</v>
      </c>
      <c r="AD116">
        <v>7.6836099999999998</v>
      </c>
      <c r="AE116">
        <v>7.7435200000000002</v>
      </c>
      <c r="AF116">
        <v>7.8008499999999996</v>
      </c>
      <c r="AG116">
        <v>7.8607100000000001</v>
      </c>
      <c r="AH116">
        <v>7.9105999999999996</v>
      </c>
      <c r="AI116">
        <v>7.9578699999999998</v>
      </c>
      <c r="AJ116">
        <v>8.0227799999999991</v>
      </c>
    </row>
    <row r="117" spans="1:36">
      <c r="A117" t="s">
        <v>400</v>
      </c>
      <c r="B117" s="63">
        <v>2</v>
      </c>
      <c r="C117" s="63">
        <v>14</v>
      </c>
      <c r="D117">
        <v>12.11547</v>
      </c>
      <c r="E117">
        <v>11.544169999999999</v>
      </c>
      <c r="F117">
        <v>10.45941</v>
      </c>
      <c r="G117">
        <v>10.293430000000001</v>
      </c>
      <c r="H117">
        <v>10.035500000000001</v>
      </c>
      <c r="I117">
        <v>9.5614699999999999</v>
      </c>
      <c r="J117">
        <v>9.3489599999999999</v>
      </c>
      <c r="K117">
        <v>9.3314500000000002</v>
      </c>
      <c r="L117">
        <v>9.28627</v>
      </c>
      <c r="M117">
        <v>9.2650100000000002</v>
      </c>
      <c r="N117">
        <v>9.3434399999999993</v>
      </c>
      <c r="O117">
        <v>9.4381000000000004</v>
      </c>
      <c r="P117">
        <v>9.5523900000000008</v>
      </c>
      <c r="Q117">
        <v>9.6707400000000003</v>
      </c>
      <c r="R117">
        <v>9.6777800000000003</v>
      </c>
      <c r="S117">
        <v>9.62059</v>
      </c>
      <c r="T117">
        <v>9.5697899999999994</v>
      </c>
      <c r="U117">
        <v>9.52285</v>
      </c>
      <c r="V117">
        <v>9.4374599999999997</v>
      </c>
      <c r="W117">
        <v>9.3583599999999993</v>
      </c>
      <c r="X117">
        <v>9.2963400000000007</v>
      </c>
      <c r="Y117">
        <v>9.2187800000000006</v>
      </c>
      <c r="Z117">
        <v>9.20749</v>
      </c>
      <c r="AA117">
        <v>9.1688200000000002</v>
      </c>
      <c r="AB117">
        <v>9.0566099999999992</v>
      </c>
      <c r="AC117">
        <v>9.0061800000000005</v>
      </c>
      <c r="AD117">
        <v>8.9661200000000001</v>
      </c>
      <c r="AE117">
        <v>9.0074299999999994</v>
      </c>
      <c r="AF117">
        <v>9.0420400000000001</v>
      </c>
      <c r="AG117">
        <v>9.0637799999999995</v>
      </c>
      <c r="AH117">
        <v>9.0583600000000004</v>
      </c>
      <c r="AI117">
        <v>9.1020099999999999</v>
      </c>
      <c r="AJ117">
        <v>9.1356000000000002</v>
      </c>
    </row>
    <row r="118" spans="1:36">
      <c r="A118" t="s">
        <v>401</v>
      </c>
      <c r="B118" s="63">
        <v>2</v>
      </c>
      <c r="C118" s="63">
        <v>15</v>
      </c>
      <c r="D118">
        <v>6.3569500000000003</v>
      </c>
      <c r="E118">
        <v>5.9952699999999997</v>
      </c>
      <c r="F118">
        <v>5.5385400000000002</v>
      </c>
      <c r="G118">
        <v>5.7332999999999998</v>
      </c>
      <c r="H118">
        <v>6.0117900000000004</v>
      </c>
      <c r="I118">
        <v>6.6778199999999996</v>
      </c>
      <c r="J118">
        <v>6.1441400000000002</v>
      </c>
      <c r="K118">
        <v>6.0852300000000001</v>
      </c>
      <c r="L118">
        <v>6.3010200000000003</v>
      </c>
      <c r="M118">
        <v>6.1010099999999996</v>
      </c>
      <c r="N118">
        <v>6.0446299999999997</v>
      </c>
      <c r="O118">
        <v>6.0321800000000003</v>
      </c>
      <c r="P118">
        <v>5.9632500000000004</v>
      </c>
      <c r="Q118">
        <v>5.8896300000000004</v>
      </c>
      <c r="R118">
        <v>5.88436</v>
      </c>
      <c r="S118">
        <v>5.8095699999999999</v>
      </c>
      <c r="T118">
        <v>5.7402300000000004</v>
      </c>
      <c r="U118">
        <v>5.6739600000000001</v>
      </c>
      <c r="V118">
        <v>5.6537899999999999</v>
      </c>
      <c r="W118">
        <v>5.6181299999999998</v>
      </c>
      <c r="X118">
        <v>5.6133199999999999</v>
      </c>
      <c r="Y118">
        <v>5.5848500000000003</v>
      </c>
      <c r="Z118">
        <v>5.5427400000000002</v>
      </c>
      <c r="AA118">
        <v>5.4781199999999997</v>
      </c>
      <c r="AB118">
        <v>5.4376199999999999</v>
      </c>
      <c r="AC118">
        <v>5.3966700000000003</v>
      </c>
      <c r="AD118">
        <v>5.3869499999999997</v>
      </c>
      <c r="AE118">
        <v>5.3765499999999999</v>
      </c>
      <c r="AF118">
        <v>5.3288200000000003</v>
      </c>
      <c r="AG118">
        <v>5.2741199999999999</v>
      </c>
      <c r="AH118">
        <v>5.2168700000000001</v>
      </c>
      <c r="AI118">
        <v>5.1562099999999997</v>
      </c>
      <c r="AJ118">
        <v>5.0829899999999997</v>
      </c>
    </row>
    <row r="119" spans="1:36">
      <c r="A119" t="s">
        <v>402</v>
      </c>
      <c r="B119" s="63">
        <v>2</v>
      </c>
      <c r="C119" s="63">
        <v>16</v>
      </c>
      <c r="D119">
        <v>20.389710000000001</v>
      </c>
      <c r="E119">
        <v>21.067219999999999</v>
      </c>
      <c r="F119">
        <v>19.03905</v>
      </c>
      <c r="G119">
        <v>14.07203</v>
      </c>
      <c r="H119">
        <v>13.24405</v>
      </c>
      <c r="I119">
        <v>18.16986</v>
      </c>
      <c r="J119">
        <v>16.373750000000001</v>
      </c>
      <c r="K119">
        <v>16.618970000000001</v>
      </c>
      <c r="L119">
        <v>16.415970000000002</v>
      </c>
      <c r="M119">
        <v>15.9133</v>
      </c>
      <c r="N119">
        <v>15.444039999999999</v>
      </c>
      <c r="O119">
        <v>15.05486</v>
      </c>
      <c r="P119">
        <v>14.7066</v>
      </c>
      <c r="Q119">
        <v>14.48363</v>
      </c>
      <c r="R119">
        <v>14.311349999999999</v>
      </c>
      <c r="S119">
        <v>14.162179999999999</v>
      </c>
      <c r="T119">
        <v>13.896050000000001</v>
      </c>
      <c r="U119">
        <v>13.561680000000001</v>
      </c>
      <c r="V119">
        <v>13.4528</v>
      </c>
      <c r="W119">
        <v>13.25244</v>
      </c>
      <c r="X119">
        <v>13.12262</v>
      </c>
      <c r="Y119">
        <v>13.038779999999999</v>
      </c>
      <c r="Z119">
        <v>12.837859999999999</v>
      </c>
      <c r="AA119">
        <v>12.621700000000001</v>
      </c>
      <c r="AB119">
        <v>12.40512</v>
      </c>
      <c r="AC119">
        <v>12.26299</v>
      </c>
      <c r="AD119">
        <v>12.266260000000001</v>
      </c>
      <c r="AE119">
        <v>12.19885</v>
      </c>
      <c r="AF119">
        <v>12.041829999999999</v>
      </c>
      <c r="AG119">
        <v>11.812720000000001</v>
      </c>
      <c r="AH119">
        <v>11.552849999999999</v>
      </c>
      <c r="AI119">
        <v>11.22087</v>
      </c>
      <c r="AJ119">
        <v>10.87069</v>
      </c>
    </row>
    <row r="120" spans="1:36">
      <c r="A120" t="s">
        <v>403</v>
      </c>
      <c r="B120" s="63">
        <v>2</v>
      </c>
      <c r="C120" s="63">
        <v>17</v>
      </c>
      <c r="D120">
        <v>0.47205000000000003</v>
      </c>
      <c r="E120">
        <v>0.3579</v>
      </c>
      <c r="F120">
        <v>0.36865999999999999</v>
      </c>
      <c r="G120">
        <v>0.41199000000000002</v>
      </c>
      <c r="H120">
        <v>0.43108000000000002</v>
      </c>
      <c r="I120">
        <v>0.41254999999999997</v>
      </c>
      <c r="J120">
        <v>0.46494999999999997</v>
      </c>
      <c r="K120">
        <v>0.42935000000000001</v>
      </c>
      <c r="L120">
        <v>0.43264999999999998</v>
      </c>
      <c r="M120">
        <v>0.42319000000000001</v>
      </c>
      <c r="N120">
        <v>0.42063</v>
      </c>
      <c r="O120">
        <v>0.4259</v>
      </c>
      <c r="P120">
        <v>0.41563</v>
      </c>
      <c r="Q120">
        <v>0.41315000000000002</v>
      </c>
      <c r="R120">
        <v>0.39910000000000001</v>
      </c>
      <c r="S120">
        <v>0.38374999999999998</v>
      </c>
      <c r="T120">
        <v>0.38245000000000001</v>
      </c>
      <c r="U120">
        <v>0.37864999999999999</v>
      </c>
      <c r="V120">
        <v>0.36795</v>
      </c>
      <c r="W120">
        <v>0.36231000000000002</v>
      </c>
      <c r="X120">
        <v>0.3654</v>
      </c>
      <c r="Y120">
        <v>0.35139999999999999</v>
      </c>
      <c r="Z120">
        <v>0.34057999999999999</v>
      </c>
      <c r="AA120">
        <v>0.33152999999999999</v>
      </c>
      <c r="AB120">
        <v>0.32695999999999997</v>
      </c>
      <c r="AC120">
        <v>0.32</v>
      </c>
      <c r="AD120">
        <v>0.31279000000000001</v>
      </c>
      <c r="AE120">
        <v>0.30731000000000003</v>
      </c>
      <c r="AF120">
        <v>0.3009</v>
      </c>
      <c r="AG120">
        <v>0.29446</v>
      </c>
      <c r="AH120">
        <v>0.29519000000000001</v>
      </c>
      <c r="AI120">
        <v>0.28969</v>
      </c>
      <c r="AJ120">
        <v>0.28676000000000001</v>
      </c>
    </row>
    <row r="121" spans="1:36">
      <c r="A121" t="s">
        <v>404</v>
      </c>
      <c r="B121" s="63">
        <v>2</v>
      </c>
      <c r="C121" s="63">
        <v>18</v>
      </c>
      <c r="D121">
        <v>7.45627</v>
      </c>
      <c r="E121">
        <v>7.1008899999999997</v>
      </c>
      <c r="F121">
        <v>6.6075999999999997</v>
      </c>
      <c r="G121">
        <v>5.2643800000000001</v>
      </c>
      <c r="H121">
        <v>5.0953600000000003</v>
      </c>
      <c r="I121">
        <v>6.5380500000000001</v>
      </c>
      <c r="J121">
        <v>8.1671200000000006</v>
      </c>
      <c r="K121">
        <v>8.6322399999999995</v>
      </c>
      <c r="L121">
        <v>7.9304100000000002</v>
      </c>
      <c r="M121">
        <v>7.1900599999999999</v>
      </c>
      <c r="N121">
        <v>7.0491000000000001</v>
      </c>
      <c r="O121">
        <v>7.3532599999999997</v>
      </c>
      <c r="P121">
        <v>7.6535700000000002</v>
      </c>
      <c r="Q121">
        <v>7.8289499999999999</v>
      </c>
      <c r="R121">
        <v>7.7843299999999997</v>
      </c>
      <c r="S121">
        <v>7.7066699999999999</v>
      </c>
      <c r="T121">
        <v>7.7014500000000004</v>
      </c>
      <c r="U121">
        <v>7.8781499999999998</v>
      </c>
      <c r="V121">
        <v>8.0679999999999996</v>
      </c>
      <c r="W121">
        <v>8.2217000000000002</v>
      </c>
      <c r="X121">
        <v>8.4391499999999997</v>
      </c>
      <c r="Y121">
        <v>8.6433999999999997</v>
      </c>
      <c r="Z121">
        <v>8.8350100000000005</v>
      </c>
      <c r="AA121">
        <v>9.0663</v>
      </c>
      <c r="AB121">
        <v>9.2669800000000002</v>
      </c>
      <c r="AC121">
        <v>9.5682600000000004</v>
      </c>
      <c r="AD121">
        <v>9.8572100000000002</v>
      </c>
      <c r="AE121">
        <v>10.135870000000001</v>
      </c>
      <c r="AF121">
        <v>10.358320000000001</v>
      </c>
      <c r="AG121">
        <v>10.570489999999999</v>
      </c>
      <c r="AH121">
        <v>10.77777</v>
      </c>
      <c r="AI121">
        <v>10.927239999999999</v>
      </c>
      <c r="AJ121">
        <v>11.107100000000001</v>
      </c>
    </row>
    <row r="122" spans="1:36">
      <c r="A122" t="s">
        <v>405</v>
      </c>
      <c r="B122" s="63">
        <v>2</v>
      </c>
      <c r="C122" s="63">
        <v>19</v>
      </c>
      <c r="D122">
        <v>1.8385400000000001</v>
      </c>
      <c r="E122">
        <v>1.8991499999999999</v>
      </c>
      <c r="F122">
        <v>1.9009100000000001</v>
      </c>
      <c r="G122">
        <v>1.72081</v>
      </c>
      <c r="H122">
        <v>1.6873100000000001</v>
      </c>
      <c r="I122">
        <v>1.87883</v>
      </c>
      <c r="J122">
        <v>2.0633900000000001</v>
      </c>
      <c r="K122">
        <v>2.1831499999999999</v>
      </c>
      <c r="L122">
        <v>2.31663</v>
      </c>
      <c r="M122">
        <v>2.3996599999999999</v>
      </c>
      <c r="N122">
        <v>2.4536699999999998</v>
      </c>
      <c r="O122">
        <v>2.50345</v>
      </c>
      <c r="P122">
        <v>2.5414099999999999</v>
      </c>
      <c r="Q122">
        <v>2.58596</v>
      </c>
      <c r="R122">
        <v>2.6384599999999998</v>
      </c>
      <c r="S122">
        <v>2.6779600000000001</v>
      </c>
      <c r="T122">
        <v>2.7193499999999999</v>
      </c>
      <c r="U122">
        <v>2.7672099999999999</v>
      </c>
      <c r="V122">
        <v>2.7997800000000002</v>
      </c>
      <c r="W122">
        <v>2.8262299999999998</v>
      </c>
      <c r="X122">
        <v>2.8645100000000001</v>
      </c>
      <c r="Y122">
        <v>2.87663</v>
      </c>
      <c r="Z122">
        <v>2.8831899999999999</v>
      </c>
      <c r="AA122">
        <v>2.9065699999999999</v>
      </c>
      <c r="AB122">
        <v>2.9087700000000001</v>
      </c>
      <c r="AC122">
        <v>2.9147400000000001</v>
      </c>
      <c r="AD122">
        <v>2.9125999999999999</v>
      </c>
      <c r="AE122">
        <v>2.9045399999999999</v>
      </c>
      <c r="AF122">
        <v>2.89236</v>
      </c>
      <c r="AG122">
        <v>2.8860899999999998</v>
      </c>
      <c r="AH122">
        <v>2.8738700000000001</v>
      </c>
      <c r="AI122">
        <v>2.8540999999999999</v>
      </c>
      <c r="AJ122">
        <v>2.8458199999999998</v>
      </c>
    </row>
    <row r="123" spans="1:36">
      <c r="A123" t="s">
        <v>406</v>
      </c>
      <c r="B123" s="63">
        <v>2</v>
      </c>
      <c r="C123" s="63">
        <v>20</v>
      </c>
      <c r="D123">
        <v>50.420360000000002</v>
      </c>
      <c r="E123">
        <v>52.159109999999998</v>
      </c>
      <c r="F123">
        <v>50.712339999999998</v>
      </c>
      <c r="G123">
        <v>53.980930000000001</v>
      </c>
      <c r="H123">
        <v>54.773960000000002</v>
      </c>
      <c r="I123">
        <v>56.687609999999999</v>
      </c>
      <c r="J123">
        <v>56.786900000000003</v>
      </c>
      <c r="K123">
        <v>57.795749999999998</v>
      </c>
      <c r="L123">
        <v>59.231549999999999</v>
      </c>
      <c r="M123">
        <v>60.736260000000001</v>
      </c>
      <c r="N123">
        <v>61.982979999999998</v>
      </c>
      <c r="O123">
        <v>63.285229999999999</v>
      </c>
      <c r="P123">
        <v>64.459400000000002</v>
      </c>
      <c r="Q123">
        <v>65.527240000000006</v>
      </c>
      <c r="R123">
        <v>66.470439999999996</v>
      </c>
      <c r="S123">
        <v>67.438739999999996</v>
      </c>
      <c r="T123">
        <v>68.496380000000002</v>
      </c>
      <c r="U123">
        <v>69.816860000000005</v>
      </c>
      <c r="V123">
        <v>71.210660000000004</v>
      </c>
      <c r="W123">
        <v>72.775289999999998</v>
      </c>
      <c r="X123">
        <v>74.298929999999999</v>
      </c>
      <c r="Y123">
        <v>75.91189</v>
      </c>
      <c r="Z123">
        <v>77.402619999999999</v>
      </c>
      <c r="AA123">
        <v>79.012020000000007</v>
      </c>
      <c r="AB123">
        <v>80.935950000000005</v>
      </c>
      <c r="AC123">
        <v>82.80292</v>
      </c>
      <c r="AD123">
        <v>84.739680000000007</v>
      </c>
      <c r="AE123">
        <v>86.603020000000001</v>
      </c>
      <c r="AF123">
        <v>88.395809999999997</v>
      </c>
      <c r="AG123">
        <v>90.208519999999993</v>
      </c>
      <c r="AH123">
        <v>91.976749999999996</v>
      </c>
      <c r="AI123">
        <v>93.573560000000001</v>
      </c>
      <c r="AJ123">
        <v>95.113849999999999</v>
      </c>
    </row>
    <row r="124" spans="1:36">
      <c r="A124" t="s">
        <v>407</v>
      </c>
      <c r="B124" s="63">
        <v>2</v>
      </c>
      <c r="C124" s="63">
        <v>21</v>
      </c>
      <c r="D124">
        <v>25.261510000000001</v>
      </c>
      <c r="E124">
        <v>27.022819999999999</v>
      </c>
      <c r="F124">
        <v>27.060110000000002</v>
      </c>
      <c r="G124">
        <v>28.777069999999998</v>
      </c>
      <c r="H124">
        <v>29.755140000000001</v>
      </c>
      <c r="I124">
        <v>30.92212</v>
      </c>
      <c r="J124">
        <v>31.20318</v>
      </c>
      <c r="K124">
        <v>32.001260000000002</v>
      </c>
      <c r="L124">
        <v>33.033230000000003</v>
      </c>
      <c r="M124">
        <v>34.270350000000001</v>
      </c>
      <c r="N124">
        <v>35.386049999999997</v>
      </c>
      <c r="O124">
        <v>36.546430000000001</v>
      </c>
      <c r="P124">
        <v>37.652540000000002</v>
      </c>
      <c r="Q124">
        <v>38.73086</v>
      </c>
      <c r="R124">
        <v>39.648769999999999</v>
      </c>
      <c r="S124">
        <v>40.584220000000002</v>
      </c>
      <c r="T124">
        <v>41.497369999999997</v>
      </c>
      <c r="U124">
        <v>42.619779999999999</v>
      </c>
      <c r="V124">
        <v>43.804920000000003</v>
      </c>
      <c r="W124">
        <v>45.138539999999999</v>
      </c>
      <c r="X124">
        <v>46.403030000000001</v>
      </c>
      <c r="Y124">
        <v>47.749229999999997</v>
      </c>
      <c r="Z124">
        <v>49.06814</v>
      </c>
      <c r="AA124">
        <v>50.530859999999997</v>
      </c>
      <c r="AB124">
        <v>52.182479999999998</v>
      </c>
      <c r="AC124">
        <v>53.787239999999997</v>
      </c>
      <c r="AD124">
        <v>55.462710000000001</v>
      </c>
      <c r="AE124">
        <v>57.10125</v>
      </c>
      <c r="AF124">
        <v>58.684019999999997</v>
      </c>
      <c r="AG124">
        <v>60.357999999999997</v>
      </c>
      <c r="AH124">
        <v>61.948320000000002</v>
      </c>
      <c r="AI124">
        <v>63.347259999999999</v>
      </c>
      <c r="AJ124">
        <v>64.704639999999998</v>
      </c>
    </row>
    <row r="125" spans="1:36">
      <c r="A125" t="s">
        <v>408</v>
      </c>
      <c r="B125" s="63">
        <v>2</v>
      </c>
      <c r="C125" s="63">
        <v>22</v>
      </c>
      <c r="D125">
        <v>5.51586</v>
      </c>
      <c r="E125">
        <v>5.3048900000000003</v>
      </c>
      <c r="F125">
        <v>5.0439299999999996</v>
      </c>
      <c r="G125">
        <v>5.2781200000000004</v>
      </c>
      <c r="H125">
        <v>5.4257099999999996</v>
      </c>
      <c r="I125">
        <v>5.5085499999999996</v>
      </c>
      <c r="J125">
        <v>5.8302300000000002</v>
      </c>
      <c r="K125">
        <v>6.1756500000000001</v>
      </c>
      <c r="L125">
        <v>6.46774</v>
      </c>
      <c r="M125">
        <v>6.7131600000000002</v>
      </c>
      <c r="N125">
        <v>6.8963400000000004</v>
      </c>
      <c r="O125">
        <v>7.0360699999999996</v>
      </c>
      <c r="P125">
        <v>7.1689400000000001</v>
      </c>
      <c r="Q125">
        <v>7.2545400000000004</v>
      </c>
      <c r="R125">
        <v>7.3505700000000003</v>
      </c>
      <c r="S125">
        <v>7.4265600000000003</v>
      </c>
      <c r="T125">
        <v>7.5190099999999997</v>
      </c>
      <c r="U125">
        <v>7.6285699999999999</v>
      </c>
      <c r="V125">
        <v>7.7251099999999999</v>
      </c>
      <c r="W125">
        <v>7.8271800000000002</v>
      </c>
      <c r="X125">
        <v>7.8660300000000003</v>
      </c>
      <c r="Y125">
        <v>7.9265600000000003</v>
      </c>
      <c r="Z125">
        <v>8.0055499999999995</v>
      </c>
      <c r="AA125">
        <v>8.0606899999999992</v>
      </c>
      <c r="AB125">
        <v>8.1297700000000006</v>
      </c>
      <c r="AC125">
        <v>8.2197999999999993</v>
      </c>
      <c r="AD125">
        <v>8.3120100000000008</v>
      </c>
      <c r="AE125">
        <v>8.4093</v>
      </c>
      <c r="AF125">
        <v>8.5192700000000006</v>
      </c>
      <c r="AG125">
        <v>8.6078799999999998</v>
      </c>
      <c r="AH125">
        <v>8.6676900000000003</v>
      </c>
      <c r="AI125">
        <v>8.7364700000000006</v>
      </c>
      <c r="AJ125">
        <v>8.8192199999999996</v>
      </c>
    </row>
    <row r="126" spans="1:36">
      <c r="A126" t="s">
        <v>409</v>
      </c>
      <c r="B126" s="63">
        <v>2</v>
      </c>
      <c r="C126" s="63">
        <v>23</v>
      </c>
      <c r="D126">
        <v>15.854559999999999</v>
      </c>
      <c r="E126">
        <v>16.335840000000001</v>
      </c>
      <c r="F126">
        <v>15.41375</v>
      </c>
      <c r="G126">
        <v>16.853539999999999</v>
      </c>
      <c r="H126">
        <v>16.516870000000001</v>
      </c>
      <c r="I126">
        <v>17.287089999999999</v>
      </c>
      <c r="J126">
        <v>16.891400000000001</v>
      </c>
      <c r="K126">
        <v>16.783799999999999</v>
      </c>
      <c r="L126">
        <v>16.901810000000001</v>
      </c>
      <c r="M126">
        <v>16.950209999999998</v>
      </c>
      <c r="N126">
        <v>16.90401</v>
      </c>
      <c r="O126">
        <v>16.915220000000001</v>
      </c>
      <c r="P126">
        <v>16.869820000000001</v>
      </c>
      <c r="Q126">
        <v>16.799710000000001</v>
      </c>
      <c r="R126">
        <v>16.736329999999999</v>
      </c>
      <c r="S126">
        <v>16.71105</v>
      </c>
      <c r="T126">
        <v>16.746559999999999</v>
      </c>
      <c r="U126">
        <v>16.851890000000001</v>
      </c>
      <c r="V126">
        <v>16.922789999999999</v>
      </c>
      <c r="W126">
        <v>17.021249999999998</v>
      </c>
      <c r="X126">
        <v>17.2194</v>
      </c>
      <c r="Y126">
        <v>17.395910000000001</v>
      </c>
      <c r="Z126">
        <v>17.474930000000001</v>
      </c>
      <c r="AA126">
        <v>17.549040000000002</v>
      </c>
      <c r="AB126">
        <v>17.727930000000001</v>
      </c>
      <c r="AC126">
        <v>17.870560000000001</v>
      </c>
      <c r="AD126">
        <v>17.99457</v>
      </c>
      <c r="AE126">
        <v>18.102029999999999</v>
      </c>
      <c r="AF126">
        <v>18.1797</v>
      </c>
      <c r="AG126">
        <v>18.213760000000001</v>
      </c>
      <c r="AH126">
        <v>18.31118</v>
      </c>
      <c r="AI126">
        <v>18.411570000000001</v>
      </c>
      <c r="AJ126">
        <v>18.465219999999999</v>
      </c>
    </row>
    <row r="127" spans="1:36">
      <c r="A127" t="s">
        <v>410</v>
      </c>
      <c r="B127" s="63">
        <v>2</v>
      </c>
      <c r="C127" s="63">
        <v>24</v>
      </c>
      <c r="D127">
        <v>3.78843</v>
      </c>
      <c r="E127">
        <v>3.4955599999999998</v>
      </c>
      <c r="F127">
        <v>3.19455</v>
      </c>
      <c r="G127">
        <v>3.0722</v>
      </c>
      <c r="H127">
        <v>3.0762399999999999</v>
      </c>
      <c r="I127">
        <v>2.9698500000000001</v>
      </c>
      <c r="J127">
        <v>2.8620999999999999</v>
      </c>
      <c r="K127">
        <v>2.8350399999999998</v>
      </c>
      <c r="L127">
        <v>2.82877</v>
      </c>
      <c r="M127">
        <v>2.80254</v>
      </c>
      <c r="N127">
        <v>2.7965800000000001</v>
      </c>
      <c r="O127">
        <v>2.7875100000000002</v>
      </c>
      <c r="P127">
        <v>2.7681</v>
      </c>
      <c r="Q127">
        <v>2.74213</v>
      </c>
      <c r="R127">
        <v>2.7347700000000001</v>
      </c>
      <c r="S127">
        <v>2.7168999999999999</v>
      </c>
      <c r="T127">
        <v>2.7334499999999999</v>
      </c>
      <c r="U127">
        <v>2.7166100000000002</v>
      </c>
      <c r="V127">
        <v>2.7578299999999998</v>
      </c>
      <c r="W127">
        <v>2.7883200000000001</v>
      </c>
      <c r="X127">
        <v>2.81047</v>
      </c>
      <c r="Y127">
        <v>2.8401800000000001</v>
      </c>
      <c r="Z127">
        <v>2.8540000000000001</v>
      </c>
      <c r="AA127">
        <v>2.8714300000000001</v>
      </c>
      <c r="AB127">
        <v>2.8957799999999998</v>
      </c>
      <c r="AC127">
        <v>2.9253300000000002</v>
      </c>
      <c r="AD127">
        <v>2.97038</v>
      </c>
      <c r="AE127">
        <v>2.99044</v>
      </c>
      <c r="AF127">
        <v>3.0128200000000001</v>
      </c>
      <c r="AG127">
        <v>3.02887</v>
      </c>
      <c r="AH127">
        <v>3.0495700000000001</v>
      </c>
      <c r="AI127">
        <v>3.0782500000000002</v>
      </c>
      <c r="AJ127">
        <v>3.1247799999999999</v>
      </c>
    </row>
    <row r="128" spans="1:36">
      <c r="A128" t="s">
        <v>411</v>
      </c>
      <c r="B128" s="63">
        <v>2</v>
      </c>
      <c r="C128" s="63">
        <v>25</v>
      </c>
      <c r="D128">
        <v>55.023009999999999</v>
      </c>
      <c r="E128">
        <v>55.460059999999999</v>
      </c>
      <c r="F128">
        <v>43.360050000000001</v>
      </c>
      <c r="G128">
        <v>43.018790000000003</v>
      </c>
      <c r="H128">
        <v>43.88409</v>
      </c>
      <c r="I128">
        <v>49.933430000000001</v>
      </c>
      <c r="J128">
        <v>50.541899999999998</v>
      </c>
      <c r="K128">
        <v>50.578029999999998</v>
      </c>
      <c r="L128">
        <v>50.030140000000003</v>
      </c>
      <c r="M128">
        <v>49.08849</v>
      </c>
      <c r="N128">
        <v>48.722990000000003</v>
      </c>
      <c r="O128">
        <v>48.250799999999998</v>
      </c>
      <c r="P128">
        <v>47.951749999999997</v>
      </c>
      <c r="Q128">
        <v>47.641919999999999</v>
      </c>
      <c r="R128">
        <v>46.989660000000001</v>
      </c>
      <c r="S128">
        <v>46.597479999999997</v>
      </c>
      <c r="T128">
        <v>46.241199999999999</v>
      </c>
      <c r="U128">
        <v>46.186570000000003</v>
      </c>
      <c r="V128">
        <v>45.782260000000001</v>
      </c>
      <c r="W128">
        <v>45.686329999999998</v>
      </c>
      <c r="X128">
        <v>45.483649999999997</v>
      </c>
      <c r="Y128">
        <v>45.467219999999998</v>
      </c>
      <c r="Z128">
        <v>45.090949999999999</v>
      </c>
      <c r="AA128">
        <v>44.784610000000001</v>
      </c>
      <c r="AB128">
        <v>44.734250000000003</v>
      </c>
      <c r="AC128">
        <v>44.69905</v>
      </c>
      <c r="AD128">
        <v>44.737099999999998</v>
      </c>
      <c r="AE128">
        <v>44.759529999999998</v>
      </c>
      <c r="AF128">
        <v>44.715220000000002</v>
      </c>
      <c r="AG128">
        <v>44.695590000000003</v>
      </c>
      <c r="AH128">
        <v>44.588549999999998</v>
      </c>
      <c r="AI128">
        <v>44.559629999999999</v>
      </c>
      <c r="AJ128">
        <v>44.621670000000002</v>
      </c>
    </row>
    <row r="129" spans="1:36">
      <c r="A129" t="s">
        <v>412</v>
      </c>
      <c r="B129" s="63">
        <v>2</v>
      </c>
      <c r="C129" s="63">
        <v>26</v>
      </c>
      <c r="D129">
        <v>7.4047400000000003</v>
      </c>
      <c r="E129">
        <v>7.3673000000000002</v>
      </c>
      <c r="F129">
        <v>7.1761400000000002</v>
      </c>
      <c r="G129">
        <v>5.6392899999999999</v>
      </c>
      <c r="H129">
        <v>5.2543899999999999</v>
      </c>
      <c r="I129">
        <v>5.7776199999999998</v>
      </c>
      <c r="J129">
        <v>6.2448499999999996</v>
      </c>
      <c r="K129">
        <v>6.3640400000000001</v>
      </c>
      <c r="L129">
        <v>6.3867700000000003</v>
      </c>
      <c r="M129">
        <v>6.3985599999999998</v>
      </c>
      <c r="N129">
        <v>6.4111000000000002</v>
      </c>
      <c r="O129">
        <v>6.4457700000000004</v>
      </c>
      <c r="P129">
        <v>6.48001</v>
      </c>
      <c r="Q129">
        <v>6.51776</v>
      </c>
      <c r="R129">
        <v>6.5282</v>
      </c>
      <c r="S129">
        <v>6.5435299999999996</v>
      </c>
      <c r="T129">
        <v>6.5583900000000002</v>
      </c>
      <c r="U129">
        <v>6.5834400000000004</v>
      </c>
      <c r="V129">
        <v>6.6097099999999998</v>
      </c>
      <c r="W129">
        <v>6.6393899999999997</v>
      </c>
      <c r="X129">
        <v>6.6678600000000001</v>
      </c>
      <c r="Y129">
        <v>6.7093499999999997</v>
      </c>
      <c r="Z129">
        <v>6.7671299999999999</v>
      </c>
      <c r="AA129">
        <v>6.8099100000000004</v>
      </c>
      <c r="AB129">
        <v>6.8266099999999996</v>
      </c>
      <c r="AC129">
        <v>6.8582000000000001</v>
      </c>
      <c r="AD129">
        <v>6.88957</v>
      </c>
      <c r="AE129">
        <v>6.9310700000000001</v>
      </c>
      <c r="AF129">
        <v>6.97072</v>
      </c>
      <c r="AG129">
        <v>7.0069800000000004</v>
      </c>
      <c r="AH129">
        <v>7.02182</v>
      </c>
      <c r="AI129">
        <v>7.0415299999999998</v>
      </c>
      <c r="AJ129">
        <v>7.0920300000000003</v>
      </c>
    </row>
    <row r="130" spans="1:36">
      <c r="A130" t="s">
        <v>413</v>
      </c>
      <c r="B130" s="63">
        <v>2</v>
      </c>
      <c r="C130" s="63">
        <v>27</v>
      </c>
      <c r="D130">
        <v>24.431139999999999</v>
      </c>
      <c r="E130">
        <v>24.012280000000001</v>
      </c>
      <c r="F130">
        <v>22.732800000000001</v>
      </c>
      <c r="G130">
        <v>21.1478</v>
      </c>
      <c r="H130">
        <v>20.368780000000001</v>
      </c>
      <c r="I130">
        <v>22.177759999999999</v>
      </c>
      <c r="J130">
        <v>23.325119999999998</v>
      </c>
      <c r="K130">
        <v>23.834029999999998</v>
      </c>
      <c r="L130">
        <v>24.471450000000001</v>
      </c>
      <c r="M130">
        <v>24.936039999999998</v>
      </c>
      <c r="N130">
        <v>25.328679999999999</v>
      </c>
      <c r="O130">
        <v>25.804120000000001</v>
      </c>
      <c r="P130">
        <v>26.238959999999999</v>
      </c>
      <c r="Q130">
        <v>26.787949999999999</v>
      </c>
      <c r="R130">
        <v>27.440660000000001</v>
      </c>
      <c r="S130">
        <v>28.011310000000002</v>
      </c>
      <c r="T130">
        <v>28.563749999999999</v>
      </c>
      <c r="U130">
        <v>29.312439999999999</v>
      </c>
      <c r="V130">
        <v>30.021979999999999</v>
      </c>
      <c r="W130">
        <v>30.74625</v>
      </c>
      <c r="X130">
        <v>31.525069999999999</v>
      </c>
      <c r="Y130">
        <v>32.201709999999999</v>
      </c>
      <c r="Z130">
        <v>32.840449999999997</v>
      </c>
      <c r="AA130">
        <v>33.613019999999999</v>
      </c>
      <c r="AB130">
        <v>34.340870000000002</v>
      </c>
      <c r="AC130">
        <v>35.15954</v>
      </c>
      <c r="AD130">
        <v>35.920450000000002</v>
      </c>
      <c r="AE130">
        <v>36.622860000000003</v>
      </c>
      <c r="AF130">
        <v>37.314619999999998</v>
      </c>
      <c r="AG130">
        <v>38.056750000000001</v>
      </c>
      <c r="AH130">
        <v>38.777509999999999</v>
      </c>
      <c r="AI130">
        <v>39.437730000000002</v>
      </c>
      <c r="AJ130">
        <v>40.2759</v>
      </c>
    </row>
    <row r="131" spans="1:36">
      <c r="A131" t="s">
        <v>414</v>
      </c>
      <c r="B131" s="63">
        <v>2</v>
      </c>
      <c r="C131" s="63">
        <v>28</v>
      </c>
      <c r="D131">
        <v>3.6412900000000001</v>
      </c>
      <c r="E131">
        <v>3.5300199999999999</v>
      </c>
      <c r="F131">
        <v>3.2570899999999998</v>
      </c>
      <c r="G131">
        <v>3.1947299999999998</v>
      </c>
      <c r="H131">
        <v>3.16581</v>
      </c>
      <c r="I131">
        <v>3.0165999999999999</v>
      </c>
      <c r="J131">
        <v>2.9063099999999999</v>
      </c>
      <c r="K131">
        <v>2.8510800000000001</v>
      </c>
      <c r="L131">
        <v>2.8083499999999999</v>
      </c>
      <c r="M131">
        <v>2.77894</v>
      </c>
      <c r="N131">
        <v>2.7579799999999999</v>
      </c>
      <c r="O131">
        <v>2.7506900000000001</v>
      </c>
      <c r="P131">
        <v>2.7442600000000001</v>
      </c>
      <c r="Q131">
        <v>2.7404299999999999</v>
      </c>
      <c r="R131">
        <v>2.7460800000000001</v>
      </c>
      <c r="S131">
        <v>2.75881</v>
      </c>
      <c r="T131">
        <v>2.7684600000000001</v>
      </c>
      <c r="U131">
        <v>2.7748599999999999</v>
      </c>
      <c r="V131">
        <v>2.7907000000000002</v>
      </c>
      <c r="W131">
        <v>2.8008899999999999</v>
      </c>
      <c r="X131">
        <v>2.8218999999999999</v>
      </c>
      <c r="Y131">
        <v>2.83494</v>
      </c>
      <c r="Z131">
        <v>2.8512499999999998</v>
      </c>
      <c r="AA131">
        <v>2.8681800000000002</v>
      </c>
      <c r="AB131">
        <v>2.8850199999999999</v>
      </c>
      <c r="AC131">
        <v>2.90225</v>
      </c>
      <c r="AD131">
        <v>2.9207700000000001</v>
      </c>
      <c r="AE131">
        <v>2.9417300000000002</v>
      </c>
      <c r="AF131">
        <v>2.9623599999999999</v>
      </c>
      <c r="AG131">
        <v>2.9817</v>
      </c>
      <c r="AH131">
        <v>3.00068</v>
      </c>
      <c r="AI131">
        <v>3.0175000000000001</v>
      </c>
      <c r="AJ131">
        <v>3.0323099999999998</v>
      </c>
    </row>
    <row r="132" spans="1:36">
      <c r="A132" t="s">
        <v>415</v>
      </c>
      <c r="B132" s="63">
        <v>2</v>
      </c>
      <c r="C132" s="63">
        <v>29</v>
      </c>
      <c r="D132">
        <v>0.53386999999999996</v>
      </c>
      <c r="E132">
        <v>0.53454999999999997</v>
      </c>
      <c r="F132">
        <v>0.45952999999999999</v>
      </c>
      <c r="G132">
        <v>0.45667999999999997</v>
      </c>
      <c r="H132">
        <v>0.42645</v>
      </c>
      <c r="I132">
        <v>0.41171999999999997</v>
      </c>
      <c r="J132">
        <v>0.40294000000000002</v>
      </c>
      <c r="K132">
        <v>0.40307999999999999</v>
      </c>
      <c r="L132">
        <v>0.40198</v>
      </c>
      <c r="M132">
        <v>0.40340999999999999</v>
      </c>
      <c r="N132">
        <v>0.40472999999999998</v>
      </c>
      <c r="O132">
        <v>0.40828999999999999</v>
      </c>
      <c r="P132">
        <v>0.41110000000000002</v>
      </c>
      <c r="Q132">
        <v>0.41422999999999999</v>
      </c>
      <c r="R132">
        <v>0.41918</v>
      </c>
      <c r="S132">
        <v>0.42481999999999998</v>
      </c>
      <c r="T132">
        <v>0.43</v>
      </c>
      <c r="U132">
        <v>0.43537999999999999</v>
      </c>
      <c r="V132">
        <v>0.44041999999999998</v>
      </c>
      <c r="W132">
        <v>0.44527</v>
      </c>
      <c r="X132">
        <v>0.45313999999999999</v>
      </c>
      <c r="Y132">
        <v>0.45906999999999998</v>
      </c>
      <c r="Z132">
        <v>0.46415000000000001</v>
      </c>
      <c r="AA132">
        <v>0.46936</v>
      </c>
      <c r="AB132">
        <v>0.47563</v>
      </c>
      <c r="AC132">
        <v>0.48187000000000002</v>
      </c>
      <c r="AD132">
        <v>0.48847000000000002</v>
      </c>
      <c r="AE132">
        <v>0.49553000000000003</v>
      </c>
      <c r="AF132">
        <v>0.50236000000000003</v>
      </c>
      <c r="AG132">
        <v>0.50900000000000001</v>
      </c>
      <c r="AH132">
        <v>0.51578999999999997</v>
      </c>
      <c r="AI132">
        <v>0.52232000000000001</v>
      </c>
      <c r="AJ132">
        <v>0.52856999999999998</v>
      </c>
    </row>
    <row r="133" spans="1:36">
      <c r="A133" t="s">
        <v>416</v>
      </c>
      <c r="B133" s="63">
        <v>2</v>
      </c>
      <c r="C133" s="63">
        <v>30</v>
      </c>
      <c r="D133">
        <v>0.51646999999999998</v>
      </c>
      <c r="E133">
        <v>0.50436999999999999</v>
      </c>
      <c r="F133">
        <v>0.48337999999999998</v>
      </c>
      <c r="G133">
        <v>0.49110999999999999</v>
      </c>
      <c r="H133">
        <v>0.50807000000000002</v>
      </c>
      <c r="I133">
        <v>0.50331999999999999</v>
      </c>
      <c r="J133">
        <v>0.50504000000000004</v>
      </c>
      <c r="K133">
        <v>0.51037999999999994</v>
      </c>
      <c r="L133">
        <v>0.51139999999999997</v>
      </c>
      <c r="M133">
        <v>0.52200000000000002</v>
      </c>
      <c r="N133">
        <v>0.52686999999999995</v>
      </c>
      <c r="O133">
        <v>0.53141000000000005</v>
      </c>
      <c r="P133">
        <v>0.54130999999999996</v>
      </c>
      <c r="Q133">
        <v>0.54688999999999999</v>
      </c>
      <c r="R133">
        <v>0.55174999999999996</v>
      </c>
      <c r="S133">
        <v>0.55720999999999998</v>
      </c>
      <c r="T133">
        <v>0.56135000000000002</v>
      </c>
      <c r="U133">
        <v>0.57140999999999997</v>
      </c>
      <c r="V133">
        <v>0.58209999999999995</v>
      </c>
      <c r="W133">
        <v>0.59192</v>
      </c>
      <c r="X133">
        <v>0.59838000000000002</v>
      </c>
      <c r="Y133">
        <v>0.60494000000000003</v>
      </c>
      <c r="Z133">
        <v>0.60228999999999999</v>
      </c>
      <c r="AA133">
        <v>0.59989000000000003</v>
      </c>
      <c r="AB133">
        <v>0.60482000000000002</v>
      </c>
      <c r="AC133">
        <v>0.60956999999999995</v>
      </c>
      <c r="AD133">
        <v>0.61412</v>
      </c>
      <c r="AE133">
        <v>0.61878</v>
      </c>
      <c r="AF133">
        <v>0.62385999999999997</v>
      </c>
      <c r="AG133">
        <v>0.62870999999999999</v>
      </c>
      <c r="AH133">
        <v>0.63461999999999996</v>
      </c>
      <c r="AI133">
        <v>0.64046999999999998</v>
      </c>
      <c r="AJ133">
        <v>0.64607000000000003</v>
      </c>
    </row>
    <row r="134" spans="1:36">
      <c r="A134" t="s">
        <v>417</v>
      </c>
      <c r="B134" s="63">
        <v>2</v>
      </c>
      <c r="C134" s="63">
        <v>31</v>
      </c>
      <c r="D134">
        <v>0.13905999999999999</v>
      </c>
      <c r="E134">
        <v>0.14902000000000001</v>
      </c>
      <c r="F134">
        <v>0.13419</v>
      </c>
      <c r="G134">
        <v>0.12052</v>
      </c>
      <c r="H134">
        <v>0.13028999999999999</v>
      </c>
      <c r="I134">
        <v>0.14516000000000001</v>
      </c>
      <c r="J134">
        <v>0.14904999999999999</v>
      </c>
      <c r="K134">
        <v>0.15386</v>
      </c>
      <c r="L134">
        <v>0.16064999999999999</v>
      </c>
      <c r="M134">
        <v>0.16691</v>
      </c>
      <c r="N134">
        <v>0.17337</v>
      </c>
      <c r="O134">
        <v>0.17696000000000001</v>
      </c>
      <c r="P134">
        <v>0.18457999999999999</v>
      </c>
      <c r="Q134">
        <v>0.1898</v>
      </c>
      <c r="R134">
        <v>0.19533</v>
      </c>
      <c r="S134">
        <v>0.19966999999999999</v>
      </c>
      <c r="T134">
        <v>0.20594999999999999</v>
      </c>
      <c r="U134">
        <v>0.21109</v>
      </c>
      <c r="V134">
        <v>0.21593000000000001</v>
      </c>
      <c r="W134">
        <v>0.22345000000000001</v>
      </c>
      <c r="X134">
        <v>0.22842999999999999</v>
      </c>
      <c r="Y134">
        <v>0.23391999999999999</v>
      </c>
      <c r="Z134">
        <v>0.23619000000000001</v>
      </c>
      <c r="AA134">
        <v>0.23880999999999999</v>
      </c>
      <c r="AB134">
        <v>0.24399000000000001</v>
      </c>
      <c r="AC134">
        <v>0.24929000000000001</v>
      </c>
      <c r="AD134">
        <v>0.25490000000000002</v>
      </c>
      <c r="AE134">
        <v>0.26056000000000001</v>
      </c>
      <c r="AF134">
        <v>0.26644000000000001</v>
      </c>
      <c r="AG134">
        <v>0.27223000000000003</v>
      </c>
      <c r="AH134">
        <v>0.27854000000000001</v>
      </c>
      <c r="AI134">
        <v>0.28489999999999999</v>
      </c>
      <c r="AJ134">
        <v>0.29122999999999999</v>
      </c>
    </row>
    <row r="135" spans="1:36">
      <c r="A135" t="s">
        <v>418</v>
      </c>
      <c r="B135" s="63">
        <v>2</v>
      </c>
      <c r="C135" s="63">
        <v>32</v>
      </c>
      <c r="D135">
        <v>7.9367200000000002</v>
      </c>
      <c r="E135">
        <v>8.0503599999999995</v>
      </c>
      <c r="F135">
        <v>7.8001899999999997</v>
      </c>
      <c r="G135">
        <v>7.9561400000000004</v>
      </c>
      <c r="H135">
        <v>7.9924900000000001</v>
      </c>
      <c r="I135">
        <v>8.1248100000000001</v>
      </c>
      <c r="J135">
        <v>8.1652500000000003</v>
      </c>
      <c r="K135">
        <v>8.3286800000000003</v>
      </c>
      <c r="L135">
        <v>8.5311299999999992</v>
      </c>
      <c r="M135">
        <v>8.6717600000000008</v>
      </c>
      <c r="N135">
        <v>8.77468</v>
      </c>
      <c r="O135">
        <v>8.8662700000000001</v>
      </c>
      <c r="P135">
        <v>9.0103200000000001</v>
      </c>
      <c r="Q135">
        <v>9.1764899999999994</v>
      </c>
      <c r="R135">
        <v>9.3239900000000002</v>
      </c>
      <c r="S135">
        <v>9.4456699999999998</v>
      </c>
      <c r="T135">
        <v>9.5523900000000008</v>
      </c>
      <c r="U135">
        <v>9.6950599999999998</v>
      </c>
      <c r="V135">
        <v>9.8375299999999992</v>
      </c>
      <c r="W135">
        <v>9.9767600000000005</v>
      </c>
      <c r="X135">
        <v>10.021739999999999</v>
      </c>
      <c r="Y135">
        <v>10.075609999999999</v>
      </c>
      <c r="Z135">
        <v>10.11237</v>
      </c>
      <c r="AA135">
        <v>10.18052</v>
      </c>
      <c r="AB135">
        <v>10.29411</v>
      </c>
      <c r="AC135">
        <v>10.380559999999999</v>
      </c>
      <c r="AD135">
        <v>10.45748</v>
      </c>
      <c r="AE135">
        <v>10.560890000000001</v>
      </c>
      <c r="AF135">
        <v>10.68271</v>
      </c>
      <c r="AG135">
        <v>10.802899999999999</v>
      </c>
      <c r="AH135">
        <v>10.9246</v>
      </c>
      <c r="AI135">
        <v>11.04313</v>
      </c>
      <c r="AJ135">
        <v>11.1609</v>
      </c>
    </row>
    <row r="136" spans="1:36">
      <c r="A136" t="s">
        <v>419</v>
      </c>
      <c r="B136" s="63">
        <v>2</v>
      </c>
      <c r="C136" s="63">
        <v>33</v>
      </c>
      <c r="D136">
        <v>18.590219999999999</v>
      </c>
      <c r="E136">
        <v>17.645869999999999</v>
      </c>
      <c r="F136">
        <v>16.197279999999999</v>
      </c>
      <c r="G136">
        <v>14.4587</v>
      </c>
      <c r="H136">
        <v>14.62006</v>
      </c>
      <c r="I136">
        <v>14.31915</v>
      </c>
      <c r="J136">
        <v>14.31203</v>
      </c>
      <c r="K136">
        <v>14.40953</v>
      </c>
      <c r="L136">
        <v>14.96442</v>
      </c>
      <c r="M136">
        <v>14.995189999999999</v>
      </c>
      <c r="N136">
        <v>14.942080000000001</v>
      </c>
      <c r="O136">
        <v>15.07146</v>
      </c>
      <c r="P136">
        <v>15.072990000000001</v>
      </c>
      <c r="Q136">
        <v>15.08953</v>
      </c>
      <c r="R136">
        <v>15.29899</v>
      </c>
      <c r="S136">
        <v>15.34449</v>
      </c>
      <c r="T136">
        <v>15.397030000000001</v>
      </c>
      <c r="U136">
        <v>15.576969999999999</v>
      </c>
      <c r="V136">
        <v>15.67432</v>
      </c>
      <c r="W136">
        <v>15.954750000000001</v>
      </c>
      <c r="X136">
        <v>16.295559999999998</v>
      </c>
      <c r="Y136">
        <v>16.54364</v>
      </c>
      <c r="Z136">
        <v>16.682639999999999</v>
      </c>
      <c r="AA136">
        <v>16.973880000000001</v>
      </c>
      <c r="AB136">
        <v>17.271270000000001</v>
      </c>
      <c r="AC136">
        <v>17.658899999999999</v>
      </c>
      <c r="AD136">
        <v>18.04898</v>
      </c>
      <c r="AE136">
        <v>18.42699</v>
      </c>
      <c r="AF136">
        <v>18.67428</v>
      </c>
      <c r="AG136">
        <v>18.904640000000001</v>
      </c>
      <c r="AH136">
        <v>19.246729999999999</v>
      </c>
      <c r="AI136">
        <v>19.495529999999999</v>
      </c>
      <c r="AJ136">
        <v>19.823029999999999</v>
      </c>
    </row>
    <row r="137" spans="1:36">
      <c r="A137" t="s">
        <v>420</v>
      </c>
      <c r="B137" s="63">
        <v>2</v>
      </c>
      <c r="C137" s="63">
        <v>34</v>
      </c>
      <c r="D137">
        <v>4.1655100000000003</v>
      </c>
      <c r="E137">
        <v>4.0599100000000004</v>
      </c>
      <c r="F137">
        <v>3.62602</v>
      </c>
      <c r="G137">
        <v>3.9399299999999999</v>
      </c>
      <c r="H137">
        <v>4.0241499999999997</v>
      </c>
      <c r="I137">
        <v>3.93662</v>
      </c>
      <c r="J137">
        <v>3.93174</v>
      </c>
      <c r="K137">
        <v>3.9184600000000001</v>
      </c>
      <c r="L137">
        <v>3.9337</v>
      </c>
      <c r="M137">
        <v>3.9880900000000001</v>
      </c>
      <c r="N137">
        <v>4.0221999999999998</v>
      </c>
      <c r="O137">
        <v>4.0820699999999999</v>
      </c>
      <c r="P137">
        <v>4.1192599999999997</v>
      </c>
      <c r="Q137">
        <v>4.1776999999999997</v>
      </c>
      <c r="R137">
        <v>4.2314999999999996</v>
      </c>
      <c r="S137">
        <v>4.2993699999999997</v>
      </c>
      <c r="T137">
        <v>4.3719999999999999</v>
      </c>
      <c r="U137">
        <v>4.4244000000000003</v>
      </c>
      <c r="V137">
        <v>4.49993</v>
      </c>
      <c r="W137">
        <v>4.5744999999999996</v>
      </c>
      <c r="X137">
        <v>4.6521999999999997</v>
      </c>
      <c r="Y137">
        <v>4.7388300000000001</v>
      </c>
      <c r="Z137">
        <v>4.81067</v>
      </c>
      <c r="AA137">
        <v>4.87737</v>
      </c>
      <c r="AB137">
        <v>4.93316</v>
      </c>
      <c r="AC137">
        <v>4.9875499999999997</v>
      </c>
      <c r="AD137">
        <v>5.0402199999999997</v>
      </c>
      <c r="AE137">
        <v>5.0903700000000001</v>
      </c>
      <c r="AF137">
        <v>5.1365999999999996</v>
      </c>
      <c r="AG137">
        <v>5.17544</v>
      </c>
      <c r="AH137">
        <v>5.2098500000000003</v>
      </c>
      <c r="AI137">
        <v>5.2398300000000004</v>
      </c>
      <c r="AJ137">
        <v>5.2652900000000002</v>
      </c>
    </row>
    <row r="138" spans="1:36">
      <c r="A138" t="s">
        <v>421</v>
      </c>
      <c r="B138" s="63">
        <v>2</v>
      </c>
      <c r="C138" s="63">
        <v>35</v>
      </c>
      <c r="D138">
        <v>12.47977</v>
      </c>
      <c r="E138">
        <v>12.17173</v>
      </c>
      <c r="F138">
        <v>10.751429999999999</v>
      </c>
      <c r="G138">
        <v>11.085000000000001</v>
      </c>
      <c r="H138">
        <v>11.6015</v>
      </c>
      <c r="I138">
        <v>11.224780000000001</v>
      </c>
      <c r="J138">
        <v>11.1889</v>
      </c>
      <c r="K138">
        <v>11.223129999999999</v>
      </c>
      <c r="L138">
        <v>11.15915</v>
      </c>
      <c r="M138">
        <v>11.19211</v>
      </c>
      <c r="N138">
        <v>11.19206</v>
      </c>
      <c r="O138">
        <v>11.18497</v>
      </c>
      <c r="P138">
        <v>11.178039999999999</v>
      </c>
      <c r="Q138">
        <v>11.155749999999999</v>
      </c>
      <c r="R138">
        <v>11.154960000000001</v>
      </c>
      <c r="S138">
        <v>11.170780000000001</v>
      </c>
      <c r="T138">
        <v>11.188739999999999</v>
      </c>
      <c r="U138">
        <v>11.195320000000001</v>
      </c>
      <c r="V138">
        <v>11.18655</v>
      </c>
      <c r="W138">
        <v>11.20712</v>
      </c>
      <c r="X138">
        <v>11.224119999999999</v>
      </c>
      <c r="Y138">
        <v>11.2248</v>
      </c>
      <c r="Z138">
        <v>11.21364</v>
      </c>
      <c r="AA138">
        <v>11.202529999999999</v>
      </c>
      <c r="AB138">
        <v>11.202109999999999</v>
      </c>
      <c r="AC138">
        <v>11.1995</v>
      </c>
      <c r="AD138">
        <v>11.203530000000001</v>
      </c>
      <c r="AE138">
        <v>11.208209999999999</v>
      </c>
      <c r="AF138">
        <v>11.2089</v>
      </c>
      <c r="AG138">
        <v>11.204090000000001</v>
      </c>
      <c r="AH138">
        <v>11.19699</v>
      </c>
      <c r="AI138">
        <v>11.1844</v>
      </c>
      <c r="AJ138">
        <v>11.16803</v>
      </c>
    </row>
    <row r="139" spans="1:36">
      <c r="A139" t="s">
        <v>422</v>
      </c>
      <c r="B139" s="63">
        <v>2</v>
      </c>
      <c r="C139" s="63">
        <v>36</v>
      </c>
      <c r="D139">
        <v>35.077599999999997</v>
      </c>
      <c r="E139">
        <v>34.85472</v>
      </c>
      <c r="F139">
        <v>31.792999999999999</v>
      </c>
      <c r="G139">
        <v>31.870280000000001</v>
      </c>
      <c r="H139">
        <v>31.108609999999999</v>
      </c>
      <c r="I139">
        <v>31.126339999999999</v>
      </c>
      <c r="J139">
        <v>31.883009999999999</v>
      </c>
      <c r="K139">
        <v>32.716140000000003</v>
      </c>
      <c r="L139">
        <v>33.607590000000002</v>
      </c>
      <c r="M139">
        <v>34.132359999999998</v>
      </c>
      <c r="N139">
        <v>34.396039999999999</v>
      </c>
      <c r="O139">
        <v>34.848399999999998</v>
      </c>
      <c r="P139">
        <v>35.243679999999998</v>
      </c>
      <c r="Q139">
        <v>35.735590000000002</v>
      </c>
      <c r="R139">
        <v>36.547469999999997</v>
      </c>
      <c r="S139">
        <v>37.200670000000002</v>
      </c>
      <c r="T139">
        <v>37.849519999999998</v>
      </c>
      <c r="U139">
        <v>38.733750000000001</v>
      </c>
      <c r="V139">
        <v>39.712179999999996</v>
      </c>
      <c r="W139">
        <v>40.609070000000003</v>
      </c>
      <c r="X139">
        <v>41.567920000000001</v>
      </c>
      <c r="Y139">
        <v>42.46152</v>
      </c>
      <c r="Z139">
        <v>43.091900000000003</v>
      </c>
      <c r="AA139">
        <v>44.005580000000002</v>
      </c>
      <c r="AB139">
        <v>44.69003</v>
      </c>
      <c r="AC139">
        <v>45.466070000000002</v>
      </c>
      <c r="AD139">
        <v>46.080399999999997</v>
      </c>
      <c r="AE139">
        <v>46.481119999999997</v>
      </c>
      <c r="AF139">
        <v>46.781610000000001</v>
      </c>
      <c r="AG139">
        <v>47.104849999999999</v>
      </c>
      <c r="AH139">
        <v>47.355820000000001</v>
      </c>
      <c r="AI139">
        <v>47.396090000000001</v>
      </c>
      <c r="AJ139">
        <v>47.961799999999997</v>
      </c>
    </row>
    <row r="140" spans="1:36">
      <c r="A140" t="s">
        <v>423</v>
      </c>
      <c r="B140" s="63">
        <v>2</v>
      </c>
      <c r="C140" s="63">
        <v>37</v>
      </c>
      <c r="D140">
        <v>32.671059999999997</v>
      </c>
      <c r="E140">
        <v>32.011319999999998</v>
      </c>
      <c r="F140">
        <v>28.139119999999998</v>
      </c>
      <c r="G140">
        <v>30.877549999999999</v>
      </c>
      <c r="H140">
        <v>31.1632</v>
      </c>
      <c r="I140">
        <v>30.903220000000001</v>
      </c>
      <c r="J140">
        <v>30.69257</v>
      </c>
      <c r="K140">
        <v>31.231159999999999</v>
      </c>
      <c r="L140">
        <v>31.980070000000001</v>
      </c>
      <c r="M140">
        <v>32.662280000000003</v>
      </c>
      <c r="N140">
        <v>32.982080000000003</v>
      </c>
      <c r="O140">
        <v>33.49212</v>
      </c>
      <c r="P140">
        <v>33.909700000000001</v>
      </c>
      <c r="Q140">
        <v>34.356180000000002</v>
      </c>
      <c r="R140">
        <v>35.015140000000002</v>
      </c>
      <c r="S140">
        <v>35.514189999999999</v>
      </c>
      <c r="T140">
        <v>36.014000000000003</v>
      </c>
      <c r="U140">
        <v>36.627659999999999</v>
      </c>
      <c r="V140">
        <v>37.29157</v>
      </c>
      <c r="W140">
        <v>37.794170000000001</v>
      </c>
      <c r="X140">
        <v>38.328130000000002</v>
      </c>
      <c r="Y140">
        <v>38.759349999999998</v>
      </c>
      <c r="Z140">
        <v>39.010179999999998</v>
      </c>
      <c r="AA140">
        <v>39.340310000000002</v>
      </c>
      <c r="AB140">
        <v>39.676639999999999</v>
      </c>
      <c r="AC140">
        <v>39.930239999999998</v>
      </c>
      <c r="AD140">
        <v>40.17116</v>
      </c>
      <c r="AE140">
        <v>40.328319999999998</v>
      </c>
      <c r="AF140">
        <v>40.568159999999999</v>
      </c>
      <c r="AG140">
        <v>40.821599999999997</v>
      </c>
      <c r="AH140">
        <v>41.106760000000001</v>
      </c>
      <c r="AI140">
        <v>41.256210000000003</v>
      </c>
      <c r="AJ140">
        <v>41.626600000000003</v>
      </c>
    </row>
    <row r="141" spans="1:36">
      <c r="A141" t="s">
        <v>424</v>
      </c>
      <c r="B141" s="63">
        <v>2</v>
      </c>
      <c r="C141" s="63">
        <v>38</v>
      </c>
      <c r="D141">
        <v>41.53781</v>
      </c>
      <c r="E141">
        <v>42.161020000000001</v>
      </c>
      <c r="F141">
        <v>42.297040000000003</v>
      </c>
      <c r="G141">
        <v>44.578800000000001</v>
      </c>
      <c r="H141">
        <v>44.398980000000002</v>
      </c>
      <c r="I141">
        <v>44.679040000000001</v>
      </c>
      <c r="J141">
        <v>46.299900000000001</v>
      </c>
      <c r="K141">
        <v>47.466149999999999</v>
      </c>
      <c r="L141">
        <v>49.28575</v>
      </c>
      <c r="M141">
        <v>50.818530000000003</v>
      </c>
      <c r="N141">
        <v>52.131779999999999</v>
      </c>
      <c r="O141">
        <v>53.2485</v>
      </c>
      <c r="P141">
        <v>54.13861</v>
      </c>
      <c r="Q141">
        <v>55.268219999999999</v>
      </c>
      <c r="R141">
        <v>56.348480000000002</v>
      </c>
      <c r="S141">
        <v>57.366199999999999</v>
      </c>
      <c r="T141">
        <v>58.525289999999998</v>
      </c>
      <c r="U141">
        <v>59.773760000000003</v>
      </c>
      <c r="V141">
        <v>61.10425</v>
      </c>
      <c r="W141">
        <v>62.613399999999999</v>
      </c>
      <c r="X141">
        <v>64.166039999999995</v>
      </c>
      <c r="Y141">
        <v>65.696950000000001</v>
      </c>
      <c r="Z141">
        <v>67.392759999999996</v>
      </c>
      <c r="AA141">
        <v>69.044269999999997</v>
      </c>
      <c r="AB141">
        <v>70.494290000000007</v>
      </c>
      <c r="AC141">
        <v>72.060119999999998</v>
      </c>
      <c r="AD141">
        <v>73.610600000000005</v>
      </c>
      <c r="AE141">
        <v>75.077719999999999</v>
      </c>
      <c r="AF141">
        <v>76.535439999999994</v>
      </c>
      <c r="AG141">
        <v>78.009550000000004</v>
      </c>
      <c r="AH141">
        <v>79.475229999999996</v>
      </c>
      <c r="AI141">
        <v>81.143109999999993</v>
      </c>
      <c r="AJ141">
        <v>83.00394</v>
      </c>
    </row>
    <row r="142" spans="1:36">
      <c r="A142" t="s">
        <v>425</v>
      </c>
      <c r="B142" s="63">
        <v>2</v>
      </c>
      <c r="C142" s="63">
        <v>39</v>
      </c>
      <c r="D142">
        <v>31.24363</v>
      </c>
      <c r="E142">
        <v>30.564540000000001</v>
      </c>
      <c r="F142">
        <v>25.939630000000001</v>
      </c>
      <c r="G142">
        <v>28.655619999999999</v>
      </c>
      <c r="H142">
        <v>32.378770000000003</v>
      </c>
      <c r="I142">
        <v>34.539960000000001</v>
      </c>
      <c r="J142">
        <v>36.825809999999997</v>
      </c>
      <c r="K142">
        <v>36.725490000000001</v>
      </c>
      <c r="L142">
        <v>36.835360000000001</v>
      </c>
      <c r="M142">
        <v>36.603540000000002</v>
      </c>
      <c r="N142">
        <v>36.41451</v>
      </c>
      <c r="O142">
        <v>36.156930000000003</v>
      </c>
      <c r="P142">
        <v>35.990279999999998</v>
      </c>
      <c r="Q142">
        <v>35.75806</v>
      </c>
      <c r="R142">
        <v>36.184930000000001</v>
      </c>
      <c r="S142">
        <v>36.696689999999997</v>
      </c>
      <c r="T142">
        <v>36.839709999999997</v>
      </c>
      <c r="U142">
        <v>36.97184</v>
      </c>
      <c r="V142">
        <v>36.904559999999996</v>
      </c>
      <c r="W142">
        <v>36.804180000000002</v>
      </c>
      <c r="X142">
        <v>36.706789999999998</v>
      </c>
      <c r="Y142">
        <v>36.507980000000003</v>
      </c>
      <c r="Z142">
        <v>36.397669999999998</v>
      </c>
      <c r="AA142">
        <v>36.43486</v>
      </c>
      <c r="AB142">
        <v>36.560699999999997</v>
      </c>
      <c r="AC142">
        <v>36.657629999999997</v>
      </c>
      <c r="AD142">
        <v>36.688580000000002</v>
      </c>
      <c r="AE142">
        <v>36.697240000000001</v>
      </c>
      <c r="AF142">
        <v>36.788449999999997</v>
      </c>
      <c r="AG142">
        <v>36.86994</v>
      </c>
      <c r="AH142">
        <v>36.949910000000003</v>
      </c>
      <c r="AI142">
        <v>36.982999999999997</v>
      </c>
      <c r="AJ142">
        <v>37.016269999999999</v>
      </c>
    </row>
    <row r="143" spans="1:36">
      <c r="A143" t="s">
        <v>426</v>
      </c>
      <c r="B143" s="63">
        <v>2</v>
      </c>
      <c r="C143" s="63">
        <v>40</v>
      </c>
      <c r="D143">
        <v>14.918710000000001</v>
      </c>
      <c r="E143">
        <v>14.99977</v>
      </c>
      <c r="F143">
        <v>14.30527</v>
      </c>
      <c r="G143">
        <v>15.04931</v>
      </c>
      <c r="H143">
        <v>14.726649999999999</v>
      </c>
      <c r="I143">
        <v>14.604979999999999</v>
      </c>
      <c r="J143">
        <v>14.52596</v>
      </c>
      <c r="K143">
        <v>14.94281</v>
      </c>
      <c r="L143">
        <v>15.51355</v>
      </c>
      <c r="M143">
        <v>15.959009999999999</v>
      </c>
      <c r="N143">
        <v>16.302620000000001</v>
      </c>
      <c r="O143">
        <v>16.576709999999999</v>
      </c>
      <c r="P143">
        <v>16.81682</v>
      </c>
      <c r="Q143">
        <v>16.938759999999998</v>
      </c>
      <c r="R143">
        <v>17.2332</v>
      </c>
      <c r="S143">
        <v>17.647310000000001</v>
      </c>
      <c r="T143">
        <v>18.072030000000002</v>
      </c>
      <c r="U143">
        <v>18.563009999999998</v>
      </c>
      <c r="V143">
        <v>19.074919999999999</v>
      </c>
      <c r="W143">
        <v>19.626619999999999</v>
      </c>
      <c r="X143">
        <v>20.24136</v>
      </c>
      <c r="Y143">
        <v>20.83839</v>
      </c>
      <c r="Z143">
        <v>21.398849999999999</v>
      </c>
      <c r="AA143">
        <v>21.982810000000001</v>
      </c>
      <c r="AB143">
        <v>22.548590000000001</v>
      </c>
      <c r="AC143">
        <v>23.144739999999999</v>
      </c>
      <c r="AD143">
        <v>23.778490000000001</v>
      </c>
      <c r="AE143">
        <v>24.43873</v>
      </c>
      <c r="AF143">
        <v>25.114000000000001</v>
      </c>
      <c r="AG143">
        <v>25.824670000000001</v>
      </c>
      <c r="AH143">
        <v>26.562449999999998</v>
      </c>
      <c r="AI143">
        <v>27.31588</v>
      </c>
      <c r="AJ143">
        <v>28.19106</v>
      </c>
    </row>
    <row r="144" spans="1:36">
      <c r="A144" t="s">
        <v>427</v>
      </c>
      <c r="B144" s="63">
        <v>2</v>
      </c>
      <c r="C144" s="63">
        <v>41</v>
      </c>
      <c r="D144">
        <v>19.465610000000002</v>
      </c>
      <c r="E144">
        <v>18.93487</v>
      </c>
      <c r="F144">
        <v>17.835889999999999</v>
      </c>
      <c r="G144">
        <v>18.47017</v>
      </c>
      <c r="H144">
        <v>18.208559999999999</v>
      </c>
      <c r="I144">
        <v>17.423919999999999</v>
      </c>
      <c r="J144">
        <v>17.669219999999999</v>
      </c>
      <c r="K144">
        <v>16.920210000000001</v>
      </c>
      <c r="L144">
        <v>16.436430000000001</v>
      </c>
      <c r="M144">
        <v>16.12472</v>
      </c>
      <c r="N144">
        <v>16.099730000000001</v>
      </c>
      <c r="O144">
        <v>16.199819999999999</v>
      </c>
      <c r="P144">
        <v>16.37022</v>
      </c>
      <c r="Q144">
        <v>16.5427</v>
      </c>
      <c r="R144">
        <v>16.81757</v>
      </c>
      <c r="S144">
        <v>17.069109999999998</v>
      </c>
      <c r="T144">
        <v>17.325119999999998</v>
      </c>
      <c r="U144">
        <v>17.435269999999999</v>
      </c>
      <c r="V144">
        <v>17.54148</v>
      </c>
      <c r="W144">
        <v>17.699079999999999</v>
      </c>
      <c r="X144">
        <v>17.87153</v>
      </c>
      <c r="Y144">
        <v>18.087420000000002</v>
      </c>
      <c r="Z144">
        <v>18.349</v>
      </c>
      <c r="AA144">
        <v>18.547219999999999</v>
      </c>
      <c r="AB144">
        <v>18.823360000000001</v>
      </c>
      <c r="AC144">
        <v>19.142900000000001</v>
      </c>
      <c r="AD144">
        <v>19.453679999999999</v>
      </c>
      <c r="AE144">
        <v>19.757739999999998</v>
      </c>
      <c r="AF144">
        <v>20.03436</v>
      </c>
      <c r="AG144">
        <v>20.36665</v>
      </c>
      <c r="AH144">
        <v>20.724679999999999</v>
      </c>
      <c r="AI144">
        <v>21.116019999999999</v>
      </c>
      <c r="AJ144">
        <v>21.590199999999999</v>
      </c>
    </row>
    <row r="145" spans="1:36">
      <c r="A145" t="s">
        <v>428</v>
      </c>
      <c r="B145" s="63">
        <v>2</v>
      </c>
      <c r="C145" s="63">
        <v>42</v>
      </c>
      <c r="D145">
        <v>13.714259999999999</v>
      </c>
      <c r="E145">
        <v>12.972329999999999</v>
      </c>
      <c r="F145">
        <v>14.166</v>
      </c>
      <c r="G145">
        <v>13.15072</v>
      </c>
      <c r="H145">
        <v>13.135479999999999</v>
      </c>
      <c r="I145">
        <v>13.327870000000001</v>
      </c>
      <c r="J145">
        <v>13.17733</v>
      </c>
      <c r="K145">
        <v>13.26695</v>
      </c>
      <c r="L145">
        <v>13.41507</v>
      </c>
      <c r="M145">
        <v>13.520860000000001</v>
      </c>
      <c r="N145">
        <v>13.52178</v>
      </c>
      <c r="O145">
        <v>13.646179999999999</v>
      </c>
      <c r="P145">
        <v>13.682449999999999</v>
      </c>
      <c r="Q145">
        <v>13.76667</v>
      </c>
      <c r="R145">
        <v>13.83867</v>
      </c>
      <c r="S145">
        <v>13.88828</v>
      </c>
      <c r="T145">
        <v>13.934100000000001</v>
      </c>
      <c r="U145">
        <v>13.95556</v>
      </c>
      <c r="V145">
        <v>13.98014</v>
      </c>
      <c r="W145">
        <v>14.01937</v>
      </c>
      <c r="X145">
        <v>14.05635</v>
      </c>
      <c r="Y145">
        <v>14.078900000000001</v>
      </c>
      <c r="Z145">
        <v>14.084149999999999</v>
      </c>
      <c r="AA145">
        <v>14.0907</v>
      </c>
      <c r="AB145">
        <v>14.10758</v>
      </c>
      <c r="AC145">
        <v>14.122540000000001</v>
      </c>
      <c r="AD145">
        <v>14.1319</v>
      </c>
      <c r="AE145">
        <v>14.132759999999999</v>
      </c>
      <c r="AF145">
        <v>14.128119999999999</v>
      </c>
      <c r="AG145">
        <v>14.117990000000001</v>
      </c>
      <c r="AH145">
        <v>14.10514</v>
      </c>
      <c r="AI145">
        <v>14.08727</v>
      </c>
      <c r="AJ145">
        <v>14.067209999999999</v>
      </c>
    </row>
    <row r="146" spans="1:36">
      <c r="A146" t="s">
        <v>429</v>
      </c>
      <c r="B146" s="63">
        <v>2</v>
      </c>
      <c r="C146" s="63">
        <v>43</v>
      </c>
      <c r="D146">
        <v>10.787990000000001</v>
      </c>
      <c r="E146">
        <v>11.00034</v>
      </c>
      <c r="F146">
        <v>11.187379999999999</v>
      </c>
      <c r="G146">
        <v>11.064209999999999</v>
      </c>
      <c r="H146">
        <v>10.56819</v>
      </c>
      <c r="I146">
        <v>10.409750000000001</v>
      </c>
      <c r="J146">
        <v>10.313929999999999</v>
      </c>
      <c r="K146">
        <v>10.391550000000001</v>
      </c>
      <c r="L146">
        <v>10.494160000000001</v>
      </c>
      <c r="M146">
        <v>10.574920000000001</v>
      </c>
      <c r="N146">
        <v>10.58916</v>
      </c>
      <c r="O146">
        <v>10.685639999999999</v>
      </c>
      <c r="P146">
        <v>10.73265</v>
      </c>
      <c r="Q146">
        <v>10.80857</v>
      </c>
      <c r="R146">
        <v>10.874560000000001</v>
      </c>
      <c r="S146">
        <v>10.921659999999999</v>
      </c>
      <c r="T146">
        <v>10.972110000000001</v>
      </c>
      <c r="U146">
        <v>11.000970000000001</v>
      </c>
      <c r="V146">
        <v>11.03149</v>
      </c>
      <c r="W146">
        <v>11.07447</v>
      </c>
      <c r="X146">
        <v>11.11229</v>
      </c>
      <c r="Y146">
        <v>11.142760000000001</v>
      </c>
      <c r="Z146">
        <v>11.16268</v>
      </c>
      <c r="AA146">
        <v>11.18451</v>
      </c>
      <c r="AB146">
        <v>11.21557</v>
      </c>
      <c r="AC146">
        <v>11.2464</v>
      </c>
      <c r="AD146">
        <v>11.274319999999999</v>
      </c>
      <c r="AE146">
        <v>11.29706</v>
      </c>
      <c r="AF146">
        <v>11.317690000000001</v>
      </c>
      <c r="AG146">
        <v>11.33592</v>
      </c>
      <c r="AH146">
        <v>11.3538</v>
      </c>
      <c r="AI146">
        <v>11.36903</v>
      </c>
      <c r="AJ146">
        <v>11.38438</v>
      </c>
    </row>
    <row r="147" spans="1:36">
      <c r="A147" t="s">
        <v>430</v>
      </c>
      <c r="B147" s="63">
        <v>2</v>
      </c>
      <c r="C147" s="63">
        <v>44</v>
      </c>
      <c r="D147">
        <v>1.6769700000000001</v>
      </c>
      <c r="E147">
        <v>1.5245899999999999</v>
      </c>
      <c r="F147">
        <v>1.5891900000000001</v>
      </c>
      <c r="G147">
        <v>1.6726099999999999</v>
      </c>
      <c r="H147">
        <v>1.63218</v>
      </c>
      <c r="I147">
        <v>1.6416999999999999</v>
      </c>
      <c r="J147">
        <v>1.6549700000000001</v>
      </c>
      <c r="K147">
        <v>1.6984600000000001</v>
      </c>
      <c r="L147">
        <v>1.7777499999999999</v>
      </c>
      <c r="M147">
        <v>1.82742</v>
      </c>
      <c r="N147">
        <v>1.9316899999999999</v>
      </c>
      <c r="O147">
        <v>1.92944</v>
      </c>
      <c r="P147">
        <v>1.9730399999999999</v>
      </c>
      <c r="Q147">
        <v>1.9844900000000001</v>
      </c>
      <c r="R147">
        <v>1.99871</v>
      </c>
      <c r="S147">
        <v>2.0301200000000001</v>
      </c>
      <c r="T147">
        <v>2.0207299999999999</v>
      </c>
      <c r="U147">
        <v>1.9984500000000001</v>
      </c>
      <c r="V147">
        <v>1.92716</v>
      </c>
      <c r="W147">
        <v>1.87083</v>
      </c>
      <c r="X147">
        <v>1.8304800000000001</v>
      </c>
      <c r="Y147">
        <v>1.81928</v>
      </c>
      <c r="Z147">
        <v>1.8228599999999999</v>
      </c>
      <c r="AA147">
        <v>1.84894</v>
      </c>
      <c r="AB147">
        <v>1.8830899999999999</v>
      </c>
      <c r="AC147">
        <v>1.9100999999999999</v>
      </c>
      <c r="AD147">
        <v>1.9244699999999999</v>
      </c>
      <c r="AE147">
        <v>1.9386399999999999</v>
      </c>
      <c r="AF147">
        <v>1.9533400000000001</v>
      </c>
      <c r="AG147">
        <v>1.9728699999999999</v>
      </c>
      <c r="AH147">
        <v>1.9944599999999999</v>
      </c>
      <c r="AI147">
        <v>2.0158999999999998</v>
      </c>
      <c r="AJ147">
        <v>2.0351300000000001</v>
      </c>
    </row>
    <row r="148" spans="1:36">
      <c r="A148" t="s">
        <v>431</v>
      </c>
      <c r="B148" s="63">
        <v>2</v>
      </c>
      <c r="C148" s="63">
        <v>45</v>
      </c>
      <c r="D148">
        <v>3.4793599999999998</v>
      </c>
      <c r="E148">
        <v>3.2904599999999999</v>
      </c>
      <c r="F148">
        <v>2.4854500000000002</v>
      </c>
      <c r="G148">
        <v>2.43269</v>
      </c>
      <c r="H148">
        <v>2.47472</v>
      </c>
      <c r="I148">
        <v>2.1830799999999999</v>
      </c>
      <c r="J148">
        <v>2.3140800000000001</v>
      </c>
      <c r="K148">
        <v>2.2023999999999999</v>
      </c>
      <c r="L148">
        <v>2.2049500000000002</v>
      </c>
      <c r="M148">
        <v>2.1093799999999998</v>
      </c>
      <c r="N148">
        <v>1.9879800000000001</v>
      </c>
      <c r="O148">
        <v>1.80826</v>
      </c>
      <c r="P148">
        <v>1.69678</v>
      </c>
      <c r="Q148">
        <v>1.65662</v>
      </c>
      <c r="R148">
        <v>1.6347499999999999</v>
      </c>
      <c r="S148">
        <v>1.6486000000000001</v>
      </c>
      <c r="T148">
        <v>1.6155299999999999</v>
      </c>
      <c r="U148">
        <v>1.57456</v>
      </c>
      <c r="V148">
        <v>1.5167600000000001</v>
      </c>
      <c r="W148">
        <v>1.4946299999999999</v>
      </c>
      <c r="X148">
        <v>1.4611000000000001</v>
      </c>
      <c r="Y148">
        <v>1.4852099999999999</v>
      </c>
      <c r="Z148">
        <v>1.4625900000000001</v>
      </c>
      <c r="AA148">
        <v>1.44947</v>
      </c>
      <c r="AB148">
        <v>1.4532</v>
      </c>
      <c r="AC148">
        <v>1.4759800000000001</v>
      </c>
      <c r="AD148">
        <v>1.49332</v>
      </c>
      <c r="AE148">
        <v>1.4951700000000001</v>
      </c>
      <c r="AF148">
        <v>1.4930600000000001</v>
      </c>
      <c r="AG148">
        <v>1.48715</v>
      </c>
      <c r="AH148">
        <v>1.4637</v>
      </c>
      <c r="AI148">
        <v>1.4783900000000001</v>
      </c>
      <c r="AJ148">
        <v>1.45536</v>
      </c>
    </row>
    <row r="149" spans="1:36">
      <c r="A149" t="s">
        <v>432</v>
      </c>
      <c r="B149" s="63">
        <v>2</v>
      </c>
      <c r="C149" s="63">
        <v>46</v>
      </c>
      <c r="D149">
        <v>29.390650000000001</v>
      </c>
      <c r="E149">
        <v>32.004469999999998</v>
      </c>
      <c r="F149">
        <v>28.425609999999999</v>
      </c>
      <c r="G149">
        <v>27.634039999999999</v>
      </c>
      <c r="H149">
        <v>30.11814</v>
      </c>
      <c r="I149">
        <v>32.978490000000001</v>
      </c>
      <c r="J149">
        <v>33.656779999999998</v>
      </c>
      <c r="K149">
        <v>34.644689999999997</v>
      </c>
      <c r="L149">
        <v>35.652990000000003</v>
      </c>
      <c r="M149">
        <v>36.471209999999999</v>
      </c>
      <c r="N149">
        <v>37.499079999999999</v>
      </c>
      <c r="O149">
        <v>38.340890000000002</v>
      </c>
      <c r="P149">
        <v>39.549950000000003</v>
      </c>
      <c r="Q149">
        <v>40.946980000000003</v>
      </c>
      <c r="R149">
        <v>42.135489999999997</v>
      </c>
      <c r="S149">
        <v>43.47316</v>
      </c>
      <c r="T149">
        <v>44.524149999999999</v>
      </c>
      <c r="U149">
        <v>45.56991</v>
      </c>
      <c r="V149">
        <v>46.414709999999999</v>
      </c>
      <c r="W149">
        <v>47.11036</v>
      </c>
      <c r="X149">
        <v>47.899799999999999</v>
      </c>
      <c r="Y149">
        <v>48.86497</v>
      </c>
      <c r="Z149">
        <v>49.979370000000003</v>
      </c>
      <c r="AA149">
        <v>51.015369999999997</v>
      </c>
      <c r="AB149">
        <v>51.844090000000001</v>
      </c>
      <c r="AC149">
        <v>52.666179999999997</v>
      </c>
      <c r="AD149">
        <v>53.597380000000001</v>
      </c>
      <c r="AE149">
        <v>54.367019999999997</v>
      </c>
      <c r="AF149">
        <v>55.100969999999997</v>
      </c>
      <c r="AG149">
        <v>55.807870000000001</v>
      </c>
      <c r="AH149">
        <v>56.700449999999996</v>
      </c>
      <c r="AI149">
        <v>57.349060000000001</v>
      </c>
      <c r="AJ149">
        <v>58.129010000000001</v>
      </c>
    </row>
    <row r="150" spans="1:36">
      <c r="A150" t="s">
        <v>433</v>
      </c>
      <c r="B150" s="63">
        <v>2</v>
      </c>
      <c r="C150" s="63">
        <v>47</v>
      </c>
      <c r="D150">
        <v>4.7101300000000004</v>
      </c>
      <c r="E150">
        <v>4.7694799999999997</v>
      </c>
      <c r="F150">
        <v>4.2470800000000004</v>
      </c>
      <c r="G150">
        <v>4.1975199999999999</v>
      </c>
      <c r="H150">
        <v>4.6426600000000002</v>
      </c>
      <c r="I150">
        <v>4.7171500000000002</v>
      </c>
      <c r="J150">
        <v>4.7249100000000004</v>
      </c>
      <c r="K150">
        <v>4.6516700000000002</v>
      </c>
      <c r="L150">
        <v>4.5187900000000001</v>
      </c>
      <c r="M150">
        <v>4.37216</v>
      </c>
      <c r="N150">
        <v>4.29765</v>
      </c>
      <c r="O150">
        <v>4.2803199999999997</v>
      </c>
      <c r="P150">
        <v>4.3201099999999997</v>
      </c>
      <c r="Q150">
        <v>4.3685299999999998</v>
      </c>
      <c r="R150">
        <v>4.4013600000000004</v>
      </c>
      <c r="S150">
        <v>4.4306700000000001</v>
      </c>
      <c r="T150">
        <v>4.4626599999999996</v>
      </c>
      <c r="U150">
        <v>4.5002000000000004</v>
      </c>
      <c r="V150">
        <v>4.5386899999999999</v>
      </c>
      <c r="W150">
        <v>4.58012</v>
      </c>
      <c r="X150">
        <v>4.6288099999999996</v>
      </c>
      <c r="Y150">
        <v>4.6757499999999999</v>
      </c>
      <c r="Z150">
        <v>4.6959200000000001</v>
      </c>
      <c r="AA150">
        <v>4.7272400000000001</v>
      </c>
      <c r="AB150">
        <v>4.7450200000000002</v>
      </c>
      <c r="AC150">
        <v>4.78789</v>
      </c>
      <c r="AD150">
        <v>4.8010700000000002</v>
      </c>
      <c r="AE150">
        <v>4.8022400000000003</v>
      </c>
      <c r="AF150">
        <v>4.7841899999999997</v>
      </c>
      <c r="AG150">
        <v>4.75197</v>
      </c>
      <c r="AH150">
        <v>4.6890499999999999</v>
      </c>
      <c r="AI150">
        <v>4.6238799999999998</v>
      </c>
      <c r="AJ150">
        <v>4.5877400000000002</v>
      </c>
    </row>
    <row r="151" spans="1:36">
      <c r="A151" t="s">
        <v>434</v>
      </c>
      <c r="B151" s="63">
        <v>2</v>
      </c>
      <c r="C151" s="63">
        <v>48</v>
      </c>
      <c r="D151">
        <v>162.60715999999999</v>
      </c>
      <c r="E151">
        <v>161.28533999999999</v>
      </c>
      <c r="F151">
        <v>161.51678000000001</v>
      </c>
      <c r="G151">
        <v>161.09825000000001</v>
      </c>
      <c r="H151">
        <v>145.09316999999999</v>
      </c>
      <c r="I151">
        <v>144.4417</v>
      </c>
      <c r="J151">
        <v>142.50908999999999</v>
      </c>
      <c r="K151">
        <v>142.67992000000001</v>
      </c>
      <c r="L151">
        <v>143.62915000000001</v>
      </c>
      <c r="M151">
        <v>141.25513000000001</v>
      </c>
      <c r="N151">
        <v>142.1311</v>
      </c>
      <c r="O151">
        <v>145.9024</v>
      </c>
      <c r="P151">
        <v>148.51302999999999</v>
      </c>
      <c r="Q151">
        <v>147.63399000000001</v>
      </c>
      <c r="R151">
        <v>145.22304</v>
      </c>
      <c r="S151">
        <v>142.60042999999999</v>
      </c>
      <c r="T151">
        <v>140.79825</v>
      </c>
      <c r="U151">
        <v>139.34583000000001</v>
      </c>
      <c r="V151">
        <v>137.98833999999999</v>
      </c>
      <c r="W151">
        <v>136.00706</v>
      </c>
      <c r="X151">
        <v>134.59285</v>
      </c>
      <c r="Y151">
        <v>133.38920999999999</v>
      </c>
      <c r="Z151">
        <v>132.36778000000001</v>
      </c>
      <c r="AA151">
        <v>131.80887000000001</v>
      </c>
      <c r="AB151">
        <v>131.16381999999999</v>
      </c>
      <c r="AC151">
        <v>130.51236</v>
      </c>
      <c r="AD151">
        <v>129.49494999999999</v>
      </c>
      <c r="AE151">
        <v>128.55356</v>
      </c>
      <c r="AF151">
        <v>127.80962</v>
      </c>
      <c r="AG151">
        <v>126.72620000000001</v>
      </c>
      <c r="AH151">
        <v>125.56058</v>
      </c>
      <c r="AI151">
        <v>124.43687</v>
      </c>
      <c r="AJ151">
        <v>123.72018</v>
      </c>
    </row>
    <row r="152" spans="1:36">
      <c r="A152" t="s">
        <v>435</v>
      </c>
      <c r="B152" s="63">
        <v>2</v>
      </c>
      <c r="C152" s="63">
        <v>49</v>
      </c>
      <c r="D152">
        <v>7.18262</v>
      </c>
      <c r="E152">
        <v>8.9103499999999993</v>
      </c>
      <c r="F152">
        <v>7.8899400000000002</v>
      </c>
      <c r="G152">
        <v>4.3641800000000002</v>
      </c>
      <c r="H152">
        <v>5.5669599999999999</v>
      </c>
      <c r="I152">
        <v>7.3205900000000002</v>
      </c>
      <c r="J152">
        <v>5.6732800000000001</v>
      </c>
      <c r="K152">
        <v>5.9388300000000003</v>
      </c>
      <c r="L152">
        <v>6.2684300000000004</v>
      </c>
      <c r="M152">
        <v>5.867</v>
      </c>
      <c r="N152">
        <v>5.7624599999999999</v>
      </c>
      <c r="O152">
        <v>5.6832000000000003</v>
      </c>
      <c r="P152">
        <v>5.5421199999999997</v>
      </c>
      <c r="Q152">
        <v>5.4774700000000003</v>
      </c>
      <c r="R152">
        <v>5.4304100000000002</v>
      </c>
      <c r="S152">
        <v>5.3833099999999998</v>
      </c>
      <c r="T152">
        <v>5.2877099999999997</v>
      </c>
      <c r="U152">
        <v>5.1479499999999998</v>
      </c>
      <c r="V152">
        <v>5.1150099999999998</v>
      </c>
      <c r="W152">
        <v>5.04495</v>
      </c>
      <c r="X152">
        <v>4.9719199999999999</v>
      </c>
      <c r="Y152">
        <v>4.9482100000000004</v>
      </c>
      <c r="Z152">
        <v>4.8740399999999999</v>
      </c>
      <c r="AA152">
        <v>4.7702400000000003</v>
      </c>
      <c r="AB152">
        <v>4.6925699999999999</v>
      </c>
      <c r="AC152">
        <v>4.6156899999999998</v>
      </c>
      <c r="AD152">
        <v>4.6163699999999999</v>
      </c>
      <c r="AE152">
        <v>4.5976699999999999</v>
      </c>
      <c r="AF152">
        <v>4.5184499999999996</v>
      </c>
      <c r="AG152">
        <v>4.4264900000000003</v>
      </c>
      <c r="AH152">
        <v>4.31907</v>
      </c>
      <c r="AI152">
        <v>4.1985200000000003</v>
      </c>
      <c r="AJ152">
        <v>4.0571700000000002</v>
      </c>
    </row>
    <row r="153" spans="1:36">
      <c r="A153" t="s">
        <v>436</v>
      </c>
      <c r="B153" s="63">
        <v>2</v>
      </c>
      <c r="C153" s="63">
        <v>50</v>
      </c>
      <c r="D153">
        <v>13.207240000000001</v>
      </c>
      <c r="E153">
        <v>12.156969999999999</v>
      </c>
      <c r="F153">
        <v>11.14916</v>
      </c>
      <c r="G153">
        <v>9.7076399999999996</v>
      </c>
      <c r="H153">
        <v>11.62843</v>
      </c>
      <c r="I153">
        <v>10.849270000000001</v>
      </c>
      <c r="J153">
        <v>10.700469999999999</v>
      </c>
      <c r="K153">
        <v>10.680149999999999</v>
      </c>
      <c r="L153">
        <v>10.147539999999999</v>
      </c>
      <c r="M153">
        <v>10.0463</v>
      </c>
      <c r="N153">
        <v>9.6815899999999999</v>
      </c>
      <c r="O153">
        <v>9.3716600000000003</v>
      </c>
      <c r="P153">
        <v>9.1644799999999993</v>
      </c>
      <c r="Q153">
        <v>9.0061599999999995</v>
      </c>
      <c r="R153">
        <v>8.8809400000000007</v>
      </c>
      <c r="S153">
        <v>8.7788799999999991</v>
      </c>
      <c r="T153">
        <v>8.6083499999999997</v>
      </c>
      <c r="U153">
        <v>8.4137299999999993</v>
      </c>
      <c r="V153">
        <v>8.3377999999999997</v>
      </c>
      <c r="W153">
        <v>8.20749</v>
      </c>
      <c r="X153">
        <v>8.1507000000000005</v>
      </c>
      <c r="Y153">
        <v>8.0905699999999996</v>
      </c>
      <c r="Z153">
        <v>7.9638200000000001</v>
      </c>
      <c r="AA153">
        <v>7.8514499999999998</v>
      </c>
      <c r="AB153">
        <v>7.7125500000000002</v>
      </c>
      <c r="AC153">
        <v>7.6473100000000001</v>
      </c>
      <c r="AD153">
        <v>7.6498900000000001</v>
      </c>
      <c r="AE153">
        <v>7.6011800000000003</v>
      </c>
      <c r="AF153">
        <v>7.5233800000000004</v>
      </c>
      <c r="AG153">
        <v>7.3862300000000003</v>
      </c>
      <c r="AH153">
        <v>7.2337800000000003</v>
      </c>
      <c r="AI153">
        <v>7.0223599999999999</v>
      </c>
      <c r="AJ153">
        <v>6.81351</v>
      </c>
    </row>
    <row r="154" spans="1:36">
      <c r="A154" t="s">
        <v>437</v>
      </c>
      <c r="B154" s="63">
        <v>2</v>
      </c>
      <c r="C154" s="63">
        <v>51</v>
      </c>
      <c r="D154">
        <v>0.89</v>
      </c>
      <c r="E154">
        <v>0.93469000000000002</v>
      </c>
      <c r="F154">
        <v>0.97679000000000005</v>
      </c>
      <c r="G154">
        <v>0.98523000000000005</v>
      </c>
      <c r="H154">
        <v>1.0296099999999999</v>
      </c>
      <c r="I154">
        <v>1.0965199999999999</v>
      </c>
      <c r="J154">
        <v>1.0306299999999999</v>
      </c>
      <c r="K154">
        <v>1.0064299999999999</v>
      </c>
      <c r="L154">
        <v>1.0250999999999999</v>
      </c>
      <c r="M154">
        <v>1.00536</v>
      </c>
      <c r="N154">
        <v>0.99285000000000001</v>
      </c>
      <c r="O154">
        <v>0.98397000000000001</v>
      </c>
      <c r="P154">
        <v>0.97509999999999997</v>
      </c>
      <c r="Q154">
        <v>0.96158999999999994</v>
      </c>
      <c r="R154">
        <v>0.95860999999999996</v>
      </c>
      <c r="S154">
        <v>0.94698000000000004</v>
      </c>
      <c r="T154">
        <v>0.93620999999999999</v>
      </c>
      <c r="U154">
        <v>0.92584999999999995</v>
      </c>
      <c r="V154">
        <v>0.92266999999999999</v>
      </c>
      <c r="W154">
        <v>0.91776000000000002</v>
      </c>
      <c r="X154">
        <v>0.91846000000000005</v>
      </c>
      <c r="Y154">
        <v>0.91420999999999997</v>
      </c>
      <c r="Z154">
        <v>0.90893999999999997</v>
      </c>
      <c r="AA154">
        <v>0.90081</v>
      </c>
      <c r="AB154">
        <v>0.89549000000000001</v>
      </c>
      <c r="AC154">
        <v>0.89043000000000005</v>
      </c>
      <c r="AD154">
        <v>0.88983000000000001</v>
      </c>
      <c r="AE154">
        <v>0.88983999999999996</v>
      </c>
      <c r="AF154">
        <v>0.88512999999999997</v>
      </c>
      <c r="AG154">
        <v>0.87846999999999997</v>
      </c>
      <c r="AH154">
        <v>0.87102000000000002</v>
      </c>
      <c r="AI154">
        <v>0.86289000000000005</v>
      </c>
      <c r="AJ154">
        <v>0.85258999999999996</v>
      </c>
    </row>
    <row r="155" spans="1:36">
      <c r="A155" t="s">
        <v>438</v>
      </c>
      <c r="B155" s="63">
        <v>2</v>
      </c>
      <c r="C155" s="63">
        <v>52</v>
      </c>
      <c r="D155">
        <v>5.4668299999999999</v>
      </c>
      <c r="E155">
        <v>5.0605200000000004</v>
      </c>
      <c r="F155">
        <v>4.5615600000000001</v>
      </c>
      <c r="G155">
        <v>4.7478800000000003</v>
      </c>
      <c r="H155">
        <v>5.2219300000000004</v>
      </c>
      <c r="I155">
        <v>5.5812999999999997</v>
      </c>
      <c r="J155">
        <v>5.1135099999999998</v>
      </c>
      <c r="K155">
        <v>5.0788000000000002</v>
      </c>
      <c r="L155">
        <v>5.2759099999999997</v>
      </c>
      <c r="M155">
        <v>5.09565</v>
      </c>
      <c r="N155">
        <v>5.0517799999999999</v>
      </c>
      <c r="O155">
        <v>5.0482100000000001</v>
      </c>
      <c r="P155">
        <v>4.9881399999999996</v>
      </c>
      <c r="Q155">
        <v>4.9280400000000002</v>
      </c>
      <c r="R155">
        <v>4.9257600000000004</v>
      </c>
      <c r="S155">
        <v>4.86259</v>
      </c>
      <c r="T155">
        <v>4.8040200000000004</v>
      </c>
      <c r="U155">
        <v>4.7481099999999996</v>
      </c>
      <c r="V155">
        <v>4.7311300000000003</v>
      </c>
      <c r="W155">
        <v>4.7003700000000004</v>
      </c>
      <c r="X155">
        <v>4.6948600000000003</v>
      </c>
      <c r="Y155">
        <v>4.6706300000000001</v>
      </c>
      <c r="Z155">
        <v>4.6337900000000003</v>
      </c>
      <c r="AA155">
        <v>4.5773099999999998</v>
      </c>
      <c r="AB155">
        <v>4.5421300000000002</v>
      </c>
      <c r="AC155">
        <v>4.50624</v>
      </c>
      <c r="AD155">
        <v>4.4971199999999998</v>
      </c>
      <c r="AE155">
        <v>4.4867100000000004</v>
      </c>
      <c r="AF155">
        <v>4.4436900000000001</v>
      </c>
      <c r="AG155">
        <v>4.3956499999999998</v>
      </c>
      <c r="AH155">
        <v>4.3458399999999999</v>
      </c>
      <c r="AI155">
        <v>4.2933199999999996</v>
      </c>
      <c r="AJ155">
        <v>4.2304000000000004</v>
      </c>
    </row>
    <row r="156" spans="1:36">
      <c r="A156" t="s">
        <v>439</v>
      </c>
      <c r="B156" s="63">
        <v>2</v>
      </c>
      <c r="C156" s="63">
        <v>53</v>
      </c>
      <c r="D156">
        <v>0.60926999999999998</v>
      </c>
      <c r="E156">
        <v>0.60714999999999997</v>
      </c>
      <c r="F156">
        <v>0.55300000000000005</v>
      </c>
      <c r="G156">
        <v>0.53868000000000005</v>
      </c>
      <c r="H156">
        <v>0.53788999999999998</v>
      </c>
      <c r="I156">
        <v>0.52634999999999998</v>
      </c>
      <c r="J156">
        <v>0.51563000000000003</v>
      </c>
      <c r="K156">
        <v>0.50819999999999999</v>
      </c>
      <c r="L156">
        <v>0.49984000000000001</v>
      </c>
      <c r="M156">
        <v>0.49209999999999998</v>
      </c>
      <c r="N156">
        <v>0.48459000000000002</v>
      </c>
      <c r="O156">
        <v>0.47882999999999998</v>
      </c>
      <c r="P156">
        <v>0.47302</v>
      </c>
      <c r="Q156">
        <v>0.46697</v>
      </c>
      <c r="R156">
        <v>0.46183000000000002</v>
      </c>
      <c r="S156">
        <v>0.45754</v>
      </c>
      <c r="T156">
        <v>0.45262999999999998</v>
      </c>
      <c r="U156">
        <v>0.44690999999999997</v>
      </c>
      <c r="V156">
        <v>0.44268999999999997</v>
      </c>
      <c r="W156">
        <v>0.43767</v>
      </c>
      <c r="X156">
        <v>0.43391999999999997</v>
      </c>
      <c r="Y156">
        <v>0.42864000000000002</v>
      </c>
      <c r="Z156">
        <v>0.42423</v>
      </c>
      <c r="AA156">
        <v>0.41983999999999999</v>
      </c>
      <c r="AB156">
        <v>0.41537000000000002</v>
      </c>
      <c r="AC156">
        <v>0.41106999999999999</v>
      </c>
      <c r="AD156">
        <v>0.40676000000000001</v>
      </c>
      <c r="AE156">
        <v>0.40255000000000002</v>
      </c>
      <c r="AF156">
        <v>0.39828000000000002</v>
      </c>
      <c r="AG156">
        <v>0.39413999999999999</v>
      </c>
      <c r="AH156">
        <v>0.39005000000000001</v>
      </c>
      <c r="AI156">
        <v>0.38601000000000002</v>
      </c>
      <c r="AJ156">
        <v>0.38202000000000003</v>
      </c>
    </row>
    <row r="157" spans="1:36">
      <c r="A157" t="s">
        <v>440</v>
      </c>
      <c r="B157" s="63">
        <v>2</v>
      </c>
      <c r="C157" s="63">
        <v>54</v>
      </c>
      <c r="D157">
        <v>2.4580799999999998</v>
      </c>
      <c r="E157">
        <v>2.3529900000000001</v>
      </c>
      <c r="F157">
        <v>2.2235399999999998</v>
      </c>
      <c r="G157">
        <v>2.1835</v>
      </c>
      <c r="H157">
        <v>2.1949399999999999</v>
      </c>
      <c r="I157">
        <v>2.07517</v>
      </c>
      <c r="J157">
        <v>1.9891000000000001</v>
      </c>
      <c r="K157">
        <v>1.9483299999999999</v>
      </c>
      <c r="L157">
        <v>1.91947</v>
      </c>
      <c r="M157">
        <v>1.90167</v>
      </c>
      <c r="N157">
        <v>1.8911500000000001</v>
      </c>
      <c r="O157">
        <v>1.89072</v>
      </c>
      <c r="P157">
        <v>1.8911100000000001</v>
      </c>
      <c r="Q157">
        <v>1.8940699999999999</v>
      </c>
      <c r="R157">
        <v>1.90438</v>
      </c>
      <c r="S157">
        <v>1.9199900000000001</v>
      </c>
      <c r="T157">
        <v>1.9336</v>
      </c>
      <c r="U157">
        <v>1.9452499999999999</v>
      </c>
      <c r="V157">
        <v>1.9635400000000001</v>
      </c>
      <c r="W157">
        <v>1.9777899999999999</v>
      </c>
      <c r="X157">
        <v>2.00014</v>
      </c>
      <c r="Y157">
        <v>2.0171999999999999</v>
      </c>
      <c r="Z157">
        <v>2.0361699999999998</v>
      </c>
      <c r="AA157">
        <v>2.0556700000000001</v>
      </c>
      <c r="AB157">
        <v>2.0752000000000002</v>
      </c>
      <c r="AC157">
        <v>2.0949</v>
      </c>
      <c r="AD157">
        <v>2.1157499999999998</v>
      </c>
      <c r="AE157">
        <v>2.1386599999999998</v>
      </c>
      <c r="AF157">
        <v>2.1613500000000001</v>
      </c>
      <c r="AG157">
        <v>2.1827800000000002</v>
      </c>
      <c r="AH157">
        <v>2.20383</v>
      </c>
      <c r="AI157">
        <v>2.2229199999999998</v>
      </c>
      <c r="AJ157">
        <v>2.2401900000000001</v>
      </c>
    </row>
    <row r="158" spans="1:36">
      <c r="A158" t="s">
        <v>441</v>
      </c>
      <c r="B158" s="63">
        <v>2</v>
      </c>
      <c r="C158" s="63">
        <v>55</v>
      </c>
      <c r="D158">
        <v>0.13905999999999999</v>
      </c>
      <c r="E158">
        <v>0.14902000000000001</v>
      </c>
      <c r="F158">
        <v>0.13419</v>
      </c>
      <c r="G158">
        <v>0.12052</v>
      </c>
      <c r="H158">
        <v>0.13028999999999999</v>
      </c>
      <c r="I158">
        <v>0.14516000000000001</v>
      </c>
      <c r="J158">
        <v>0.14904999999999999</v>
      </c>
      <c r="K158">
        <v>0.15386</v>
      </c>
      <c r="L158">
        <v>0.16064999999999999</v>
      </c>
      <c r="M158">
        <v>0.16691</v>
      </c>
      <c r="N158">
        <v>0.17337</v>
      </c>
      <c r="O158">
        <v>0.17696000000000001</v>
      </c>
      <c r="P158">
        <v>0.18457999999999999</v>
      </c>
      <c r="Q158">
        <v>0.1898</v>
      </c>
      <c r="R158">
        <v>0.19533</v>
      </c>
      <c r="S158">
        <v>0.19966999999999999</v>
      </c>
      <c r="T158">
        <v>0.20594999999999999</v>
      </c>
      <c r="U158">
        <v>0.21109</v>
      </c>
      <c r="V158">
        <v>0.21593000000000001</v>
      </c>
      <c r="W158">
        <v>0.22345000000000001</v>
      </c>
      <c r="X158">
        <v>0.22842999999999999</v>
      </c>
      <c r="Y158">
        <v>0.23391999999999999</v>
      </c>
      <c r="Z158">
        <v>0.23619000000000001</v>
      </c>
      <c r="AA158">
        <v>0.23880999999999999</v>
      </c>
      <c r="AB158">
        <v>0.24399000000000001</v>
      </c>
      <c r="AC158">
        <v>0.24929000000000001</v>
      </c>
      <c r="AD158">
        <v>0.25490000000000002</v>
      </c>
      <c r="AE158">
        <v>0.26056000000000001</v>
      </c>
      <c r="AF158">
        <v>0.26644000000000001</v>
      </c>
      <c r="AG158">
        <v>0.27223000000000003</v>
      </c>
      <c r="AH158">
        <v>0.27854000000000001</v>
      </c>
      <c r="AI158">
        <v>0.28489999999999999</v>
      </c>
      <c r="AJ158">
        <v>0.29122999999999999</v>
      </c>
    </row>
    <row r="159" spans="1:36">
      <c r="A159" t="s">
        <v>442</v>
      </c>
      <c r="B159" s="63"/>
      <c r="C159" s="63"/>
    </row>
    <row r="160" spans="1:36">
      <c r="A160" t="s">
        <v>466</v>
      </c>
      <c r="B160" t="s">
        <v>481</v>
      </c>
      <c r="C160" t="s">
        <v>482</v>
      </c>
    </row>
    <row r="161" spans="1:36">
      <c r="A161" t="s">
        <v>386</v>
      </c>
      <c r="B161" t="s">
        <v>474</v>
      </c>
      <c r="C161" t="s">
        <v>476</v>
      </c>
      <c r="D161">
        <v>2018</v>
      </c>
      <c r="E161">
        <v>2019</v>
      </c>
      <c r="F161">
        <v>2020</v>
      </c>
      <c r="G161">
        <v>2021</v>
      </c>
      <c r="H161">
        <v>2022</v>
      </c>
      <c r="I161">
        <v>2023</v>
      </c>
      <c r="J161">
        <v>2024</v>
      </c>
      <c r="K161">
        <v>2025</v>
      </c>
      <c r="L161">
        <v>2026</v>
      </c>
      <c r="M161">
        <v>2027</v>
      </c>
      <c r="N161">
        <v>2028</v>
      </c>
      <c r="O161">
        <v>2029</v>
      </c>
      <c r="P161">
        <v>2030</v>
      </c>
      <c r="Q161">
        <v>2031</v>
      </c>
      <c r="R161">
        <v>2032</v>
      </c>
      <c r="S161">
        <v>2033</v>
      </c>
      <c r="T161">
        <v>2034</v>
      </c>
      <c r="U161">
        <v>2035</v>
      </c>
      <c r="V161">
        <v>2036</v>
      </c>
      <c r="W161">
        <v>2037</v>
      </c>
      <c r="X161">
        <v>2038</v>
      </c>
      <c r="Y161">
        <v>2039</v>
      </c>
      <c r="Z161">
        <v>2040</v>
      </c>
      <c r="AA161">
        <v>2041</v>
      </c>
      <c r="AB161">
        <v>2042</v>
      </c>
      <c r="AC161">
        <v>2043</v>
      </c>
      <c r="AD161">
        <v>2044</v>
      </c>
      <c r="AE161">
        <v>2045</v>
      </c>
      <c r="AF161">
        <v>2046</v>
      </c>
      <c r="AG161">
        <v>2047</v>
      </c>
      <c r="AH161">
        <v>2048</v>
      </c>
      <c r="AI161">
        <v>2049</v>
      </c>
      <c r="AJ161">
        <v>2050</v>
      </c>
    </row>
    <row r="162" spans="1:36">
      <c r="A162" t="s">
        <v>387</v>
      </c>
      <c r="B162" s="63">
        <v>3</v>
      </c>
      <c r="C162" s="63">
        <v>100</v>
      </c>
      <c r="D162">
        <v>161.37157999999999</v>
      </c>
      <c r="E162">
        <v>163.89017999999999</v>
      </c>
      <c r="F162">
        <v>169.21387999999999</v>
      </c>
      <c r="G162">
        <v>161.50153</v>
      </c>
      <c r="H162">
        <v>160.86117999999999</v>
      </c>
      <c r="I162">
        <v>159.83803</v>
      </c>
      <c r="J162">
        <v>158.06773000000001</v>
      </c>
      <c r="K162">
        <v>160.28460999999999</v>
      </c>
      <c r="L162">
        <v>163.62878000000001</v>
      </c>
      <c r="M162">
        <v>166.75147999999999</v>
      </c>
      <c r="N162">
        <v>169.96117000000001</v>
      </c>
      <c r="O162">
        <v>172.62513999999999</v>
      </c>
      <c r="P162">
        <v>174.85042000000001</v>
      </c>
      <c r="Q162">
        <v>176.9102</v>
      </c>
      <c r="R162">
        <v>178.53163000000001</v>
      </c>
      <c r="S162">
        <v>180.1506</v>
      </c>
      <c r="T162">
        <v>181.80148</v>
      </c>
      <c r="U162">
        <v>183.58989</v>
      </c>
      <c r="V162">
        <v>185.51616999999999</v>
      </c>
      <c r="W162">
        <v>187.63921999999999</v>
      </c>
      <c r="X162">
        <v>189.50708</v>
      </c>
      <c r="Y162">
        <v>191.26634000000001</v>
      </c>
      <c r="Z162">
        <v>192.89902000000001</v>
      </c>
      <c r="AA162">
        <v>194.49472</v>
      </c>
      <c r="AB162">
        <v>196.31093000000001</v>
      </c>
      <c r="AC162">
        <v>198.13208</v>
      </c>
      <c r="AD162">
        <v>199.92146</v>
      </c>
      <c r="AE162">
        <v>201.55323999999999</v>
      </c>
      <c r="AF162">
        <v>203.07374999999999</v>
      </c>
      <c r="AG162">
        <v>204.60068999999999</v>
      </c>
      <c r="AH162">
        <v>206.15674000000001</v>
      </c>
      <c r="AI162">
        <v>207.66283999999999</v>
      </c>
      <c r="AJ162">
        <v>209.17019999999999</v>
      </c>
    </row>
    <row r="163" spans="1:36">
      <c r="A163" t="s">
        <v>388</v>
      </c>
      <c r="B163" s="63">
        <v>3</v>
      </c>
      <c r="C163" s="63">
        <v>2</v>
      </c>
      <c r="D163">
        <v>28.6417</v>
      </c>
      <c r="E163">
        <v>29.089659999999999</v>
      </c>
      <c r="F163">
        <v>30.757570000000001</v>
      </c>
      <c r="G163">
        <v>27.431329999999999</v>
      </c>
      <c r="H163">
        <v>27.559290000000001</v>
      </c>
      <c r="I163">
        <v>29.43404</v>
      </c>
      <c r="J163">
        <v>29.70655</v>
      </c>
      <c r="K163">
        <v>30.340579999999999</v>
      </c>
      <c r="L163">
        <v>30.96837</v>
      </c>
      <c r="M163">
        <v>31.565270000000002</v>
      </c>
      <c r="N163">
        <v>32.15099</v>
      </c>
      <c r="O163">
        <v>32.724800000000002</v>
      </c>
      <c r="P163">
        <v>33.182389999999998</v>
      </c>
      <c r="Q163">
        <v>33.558700000000002</v>
      </c>
      <c r="R163">
        <v>33.969610000000003</v>
      </c>
      <c r="S163">
        <v>34.432470000000002</v>
      </c>
      <c r="T163">
        <v>34.867280000000001</v>
      </c>
      <c r="U163">
        <v>35.301279999999998</v>
      </c>
      <c r="V163">
        <v>35.759329999999999</v>
      </c>
      <c r="W163">
        <v>36.262790000000003</v>
      </c>
      <c r="X163">
        <v>36.707549999999998</v>
      </c>
      <c r="Y163">
        <v>37.120069999999998</v>
      </c>
      <c r="Z163">
        <v>37.524169999999998</v>
      </c>
      <c r="AA163">
        <v>37.9193</v>
      </c>
      <c r="AB163">
        <v>38.316890000000001</v>
      </c>
      <c r="AC163">
        <v>38.709119999999999</v>
      </c>
      <c r="AD163">
        <v>39.087910000000001</v>
      </c>
      <c r="AE163">
        <v>39.43797</v>
      </c>
      <c r="AF163">
        <v>39.773899999999998</v>
      </c>
      <c r="AG163">
        <v>40.096150000000002</v>
      </c>
      <c r="AH163">
        <v>40.421810000000001</v>
      </c>
      <c r="AI163">
        <v>40.749989999999997</v>
      </c>
      <c r="AJ163">
        <v>41.074249999999999</v>
      </c>
    </row>
    <row r="164" spans="1:36">
      <c r="A164" t="s">
        <v>389</v>
      </c>
      <c r="B164" s="63">
        <v>3</v>
      </c>
      <c r="C164" s="63">
        <v>3</v>
      </c>
      <c r="D164">
        <v>39.425179999999997</v>
      </c>
      <c r="E164">
        <v>40.371859999999998</v>
      </c>
      <c r="F164">
        <v>42.528289999999998</v>
      </c>
      <c r="G164">
        <v>42.889560000000003</v>
      </c>
      <c r="H164">
        <v>42.8095</v>
      </c>
      <c r="I164">
        <v>41.132170000000002</v>
      </c>
      <c r="J164">
        <v>39.449730000000002</v>
      </c>
      <c r="K164">
        <v>39.395110000000003</v>
      </c>
      <c r="L164">
        <v>39.697920000000003</v>
      </c>
      <c r="M164">
        <v>39.997149999999998</v>
      </c>
      <c r="N164">
        <v>40.34731</v>
      </c>
      <c r="O164">
        <v>40.61835</v>
      </c>
      <c r="P164">
        <v>40.922409999999999</v>
      </c>
      <c r="Q164">
        <v>41.273020000000002</v>
      </c>
      <c r="R164">
        <v>41.576680000000003</v>
      </c>
      <c r="S164">
        <v>41.92991</v>
      </c>
      <c r="T164">
        <v>42.32347</v>
      </c>
      <c r="U164">
        <v>42.759070000000001</v>
      </c>
      <c r="V164">
        <v>43.15213</v>
      </c>
      <c r="W164">
        <v>43.624580000000002</v>
      </c>
      <c r="X164">
        <v>43.981059999999999</v>
      </c>
      <c r="Y164">
        <v>44.38794</v>
      </c>
      <c r="Z164">
        <v>44.720550000000003</v>
      </c>
      <c r="AA164">
        <v>45.043019999999999</v>
      </c>
      <c r="AB164">
        <v>45.387439999999998</v>
      </c>
      <c r="AC164">
        <v>45.72748</v>
      </c>
      <c r="AD164">
        <v>46.05688</v>
      </c>
      <c r="AE164">
        <v>46.349400000000003</v>
      </c>
      <c r="AF164">
        <v>46.634399999999999</v>
      </c>
      <c r="AG164">
        <v>46.89743</v>
      </c>
      <c r="AH164">
        <v>47.165500000000002</v>
      </c>
      <c r="AI164">
        <v>47.438989999999997</v>
      </c>
      <c r="AJ164">
        <v>47.708829999999999</v>
      </c>
    </row>
    <row r="165" spans="1:36">
      <c r="A165" t="s">
        <v>390</v>
      </c>
      <c r="B165" s="63">
        <v>3</v>
      </c>
      <c r="C165" s="63">
        <v>4</v>
      </c>
      <c r="D165">
        <v>29.804210000000001</v>
      </c>
      <c r="E165">
        <v>30.17145</v>
      </c>
      <c r="F165">
        <v>30.600519999999999</v>
      </c>
      <c r="G165">
        <v>27.148019999999999</v>
      </c>
      <c r="H165">
        <v>26.529869999999999</v>
      </c>
      <c r="I165">
        <v>27.344950000000001</v>
      </c>
      <c r="J165">
        <v>29.041450000000001</v>
      </c>
      <c r="K165">
        <v>30.52552</v>
      </c>
      <c r="L165">
        <v>31.585239999999999</v>
      </c>
      <c r="M165">
        <v>32.42353</v>
      </c>
      <c r="N165">
        <v>33.162480000000002</v>
      </c>
      <c r="O165">
        <v>33.832059999999998</v>
      </c>
      <c r="P165">
        <v>34.397889999999997</v>
      </c>
      <c r="Q165">
        <v>34.844320000000003</v>
      </c>
      <c r="R165">
        <v>35.234610000000004</v>
      </c>
      <c r="S165">
        <v>35.669490000000003</v>
      </c>
      <c r="T165">
        <v>36.102649999999997</v>
      </c>
      <c r="U165">
        <v>36.516240000000003</v>
      </c>
      <c r="V165">
        <v>36.990389999999998</v>
      </c>
      <c r="W165">
        <v>37.455039999999997</v>
      </c>
      <c r="X165">
        <v>37.926220000000001</v>
      </c>
      <c r="Y165">
        <v>38.348880000000001</v>
      </c>
      <c r="Z165">
        <v>38.737009999999998</v>
      </c>
      <c r="AA165">
        <v>39.126849999999997</v>
      </c>
      <c r="AB165">
        <v>39.564929999999997</v>
      </c>
      <c r="AC165">
        <v>40.005200000000002</v>
      </c>
      <c r="AD165">
        <v>40.434080000000002</v>
      </c>
      <c r="AE165">
        <v>40.848579999999998</v>
      </c>
      <c r="AF165">
        <v>41.255980000000001</v>
      </c>
      <c r="AG165">
        <v>41.652380000000001</v>
      </c>
      <c r="AH165">
        <v>42.057980000000001</v>
      </c>
      <c r="AI165">
        <v>42.473649999999999</v>
      </c>
      <c r="AJ165">
        <v>42.898110000000003</v>
      </c>
    </row>
    <row r="166" spans="1:36">
      <c r="A166" t="s">
        <v>391</v>
      </c>
      <c r="B166" s="63">
        <v>3</v>
      </c>
      <c r="C166" s="63">
        <v>5</v>
      </c>
      <c r="D166">
        <v>63.500489999999999</v>
      </c>
      <c r="E166">
        <v>64.257210000000001</v>
      </c>
      <c r="F166">
        <v>65.327510000000004</v>
      </c>
      <c r="G166">
        <v>64.032619999999994</v>
      </c>
      <c r="H166">
        <v>63.962530000000001</v>
      </c>
      <c r="I166">
        <v>61.926879999999997</v>
      </c>
      <c r="J166">
        <v>59.870019999999997</v>
      </c>
      <c r="K166">
        <v>60.023400000000002</v>
      </c>
      <c r="L166">
        <v>61.37726</v>
      </c>
      <c r="M166">
        <v>62.765529999999998</v>
      </c>
      <c r="N166">
        <v>64.300380000000004</v>
      </c>
      <c r="O166">
        <v>65.449939999999998</v>
      </c>
      <c r="P166">
        <v>66.347729999999999</v>
      </c>
      <c r="Q166">
        <v>67.23415</v>
      </c>
      <c r="R166">
        <v>67.750730000000004</v>
      </c>
      <c r="S166">
        <v>68.118719999999996</v>
      </c>
      <c r="T166">
        <v>68.508089999999996</v>
      </c>
      <c r="U166">
        <v>69.013300000000001</v>
      </c>
      <c r="V166">
        <v>69.614320000000006</v>
      </c>
      <c r="W166">
        <v>70.296800000000005</v>
      </c>
      <c r="X166">
        <v>70.892259999999993</v>
      </c>
      <c r="Y166">
        <v>71.409450000000007</v>
      </c>
      <c r="Z166">
        <v>71.917280000000005</v>
      </c>
      <c r="AA166">
        <v>72.405550000000005</v>
      </c>
      <c r="AB166">
        <v>73.041669999999996</v>
      </c>
      <c r="AC166">
        <v>73.690280000000001</v>
      </c>
      <c r="AD166">
        <v>74.342590000000001</v>
      </c>
      <c r="AE166">
        <v>74.917299999999997</v>
      </c>
      <c r="AF166">
        <v>75.409459999999996</v>
      </c>
      <c r="AG166">
        <v>75.954729999999998</v>
      </c>
      <c r="AH166">
        <v>76.511439999999993</v>
      </c>
      <c r="AI166">
        <v>77.000209999999996</v>
      </c>
      <c r="AJ166">
        <v>77.489009999999993</v>
      </c>
    </row>
    <row r="167" spans="1:36">
      <c r="A167" t="s">
        <v>392</v>
      </c>
      <c r="B167" s="63">
        <v>3</v>
      </c>
      <c r="C167" s="63">
        <v>6</v>
      </c>
      <c r="D167">
        <v>15.38349</v>
      </c>
      <c r="E167">
        <v>15.514480000000001</v>
      </c>
      <c r="F167">
        <v>14.974119999999999</v>
      </c>
      <c r="G167">
        <v>15.104789999999999</v>
      </c>
      <c r="H167">
        <v>15.24713</v>
      </c>
      <c r="I167">
        <v>14.846299999999999</v>
      </c>
      <c r="J167">
        <v>14.60413</v>
      </c>
      <c r="K167">
        <v>14.432869999999999</v>
      </c>
      <c r="L167">
        <v>14.38185</v>
      </c>
      <c r="M167">
        <v>14.38936</v>
      </c>
      <c r="N167">
        <v>14.45223</v>
      </c>
      <c r="O167">
        <v>14.528029999999999</v>
      </c>
      <c r="P167">
        <v>14.63913</v>
      </c>
      <c r="Q167">
        <v>14.771369999999999</v>
      </c>
      <c r="R167">
        <v>14.89814</v>
      </c>
      <c r="S167">
        <v>15.046989999999999</v>
      </c>
      <c r="T167">
        <v>15.18974</v>
      </c>
      <c r="U167">
        <v>15.304460000000001</v>
      </c>
      <c r="V167">
        <v>15.450229999999999</v>
      </c>
      <c r="W167">
        <v>15.63125</v>
      </c>
      <c r="X167">
        <v>15.791600000000001</v>
      </c>
      <c r="Y167">
        <v>15.876150000000001</v>
      </c>
      <c r="Z167">
        <v>15.980359999999999</v>
      </c>
      <c r="AA167">
        <v>16.106809999999999</v>
      </c>
      <c r="AB167">
        <v>16.256270000000001</v>
      </c>
      <c r="AC167">
        <v>16.424849999999999</v>
      </c>
      <c r="AD167">
        <v>16.604310000000002</v>
      </c>
      <c r="AE167">
        <v>16.783480000000001</v>
      </c>
      <c r="AF167">
        <v>16.97176</v>
      </c>
      <c r="AG167">
        <v>17.186440000000001</v>
      </c>
      <c r="AH167">
        <v>17.513339999999999</v>
      </c>
      <c r="AI167">
        <v>17.865089999999999</v>
      </c>
      <c r="AJ167">
        <v>18.216799999999999</v>
      </c>
    </row>
    <row r="168" spans="1:36">
      <c r="A168" t="s">
        <v>393</v>
      </c>
      <c r="B168" s="63">
        <v>3</v>
      </c>
      <c r="C168" s="63">
        <v>7</v>
      </c>
      <c r="D168">
        <v>4.7905100000000003</v>
      </c>
      <c r="E168">
        <v>4.72431</v>
      </c>
      <c r="F168">
        <v>4.4399600000000001</v>
      </c>
      <c r="G168">
        <v>4.8882199999999996</v>
      </c>
      <c r="H168">
        <v>4.9081400000000004</v>
      </c>
      <c r="I168">
        <v>4.5635500000000002</v>
      </c>
      <c r="J168">
        <v>4.3404299999999996</v>
      </c>
      <c r="K168">
        <v>4.3706199999999997</v>
      </c>
      <c r="L168">
        <v>4.4017600000000003</v>
      </c>
      <c r="M168">
        <v>4.4116299999999997</v>
      </c>
      <c r="N168">
        <v>4.4138999999999999</v>
      </c>
      <c r="O168">
        <v>4.3956299999999997</v>
      </c>
      <c r="P168">
        <v>4.38924</v>
      </c>
      <c r="Q168">
        <v>4.3941699999999999</v>
      </c>
      <c r="R168">
        <v>4.3986999999999998</v>
      </c>
      <c r="S168">
        <v>4.3878000000000004</v>
      </c>
      <c r="T168">
        <v>4.3811</v>
      </c>
      <c r="U168">
        <v>4.3526300000000004</v>
      </c>
      <c r="V168">
        <v>4.2961400000000003</v>
      </c>
      <c r="W168">
        <v>4.2524100000000002</v>
      </c>
      <c r="X168">
        <v>4.2064700000000004</v>
      </c>
      <c r="Y168">
        <v>4.1429299999999998</v>
      </c>
      <c r="Z168">
        <v>4.0808499999999999</v>
      </c>
      <c r="AA168">
        <v>4.0194900000000002</v>
      </c>
      <c r="AB168">
        <v>3.9521899999999999</v>
      </c>
      <c r="AC168">
        <v>3.8866100000000001</v>
      </c>
      <c r="AD168">
        <v>3.82497</v>
      </c>
      <c r="AE168">
        <v>3.76193</v>
      </c>
      <c r="AF168">
        <v>3.6952199999999999</v>
      </c>
      <c r="AG168">
        <v>3.6291899999999999</v>
      </c>
      <c r="AH168">
        <v>3.5645799999999999</v>
      </c>
      <c r="AI168">
        <v>3.4997500000000001</v>
      </c>
      <c r="AJ168">
        <v>3.4358399999999998</v>
      </c>
    </row>
    <row r="169" spans="1:36">
      <c r="A169" t="s">
        <v>394</v>
      </c>
      <c r="B169" s="63">
        <v>3</v>
      </c>
      <c r="C169" s="63">
        <v>8</v>
      </c>
      <c r="D169">
        <v>13.67071</v>
      </c>
      <c r="E169">
        <v>12.925940000000001</v>
      </c>
      <c r="F169">
        <v>13.62031</v>
      </c>
      <c r="G169">
        <v>14.30677</v>
      </c>
      <c r="H169">
        <v>13.782349999999999</v>
      </c>
      <c r="I169">
        <v>13.533060000000001</v>
      </c>
      <c r="J169">
        <v>13.83714</v>
      </c>
      <c r="K169">
        <v>14.19814</v>
      </c>
      <c r="L169">
        <v>13.86863</v>
      </c>
      <c r="M169">
        <v>13.678000000000001</v>
      </c>
      <c r="N169">
        <v>13.866009999999999</v>
      </c>
      <c r="O169">
        <v>14.15133</v>
      </c>
      <c r="P169">
        <v>14.36422</v>
      </c>
      <c r="Q169">
        <v>14.47011</v>
      </c>
      <c r="R169">
        <v>14.544589999999999</v>
      </c>
      <c r="S169">
        <v>14.68036</v>
      </c>
      <c r="T169">
        <v>14.83084</v>
      </c>
      <c r="U169">
        <v>14.8576</v>
      </c>
      <c r="V169">
        <v>14.53448</v>
      </c>
      <c r="W169">
        <v>14.23175</v>
      </c>
      <c r="X169">
        <v>13.95514</v>
      </c>
      <c r="Y169">
        <v>13.81545</v>
      </c>
      <c r="Z169">
        <v>13.616289999999999</v>
      </c>
      <c r="AA169">
        <v>13.68003</v>
      </c>
      <c r="AB169">
        <v>13.85004</v>
      </c>
      <c r="AC169">
        <v>13.971360000000001</v>
      </c>
      <c r="AD169">
        <v>14.03687</v>
      </c>
      <c r="AE169">
        <v>14.01789</v>
      </c>
      <c r="AF169">
        <v>13.976129999999999</v>
      </c>
      <c r="AG169">
        <v>13.998810000000001</v>
      </c>
      <c r="AH169">
        <v>14.04166</v>
      </c>
      <c r="AI169">
        <v>14.09782</v>
      </c>
      <c r="AJ169">
        <v>14.24858</v>
      </c>
    </row>
    <row r="170" spans="1:36">
      <c r="A170" t="s">
        <v>395</v>
      </c>
      <c r="B170" s="63">
        <v>3</v>
      </c>
      <c r="C170" s="63">
        <v>9</v>
      </c>
      <c r="D170">
        <v>17.283609999999999</v>
      </c>
      <c r="E170">
        <v>16.318359999999998</v>
      </c>
      <c r="F170">
        <v>15.799099999999999</v>
      </c>
      <c r="G170">
        <v>15.998659999999999</v>
      </c>
      <c r="H170">
        <v>15.58207</v>
      </c>
      <c r="I170">
        <v>14.41254</v>
      </c>
      <c r="J170">
        <v>14.22982</v>
      </c>
      <c r="K170">
        <v>14.576700000000001</v>
      </c>
      <c r="L170">
        <v>15.060879999999999</v>
      </c>
      <c r="M170">
        <v>15.299709999999999</v>
      </c>
      <c r="N170">
        <v>15.31401</v>
      </c>
      <c r="O170">
        <v>15.523440000000001</v>
      </c>
      <c r="P170">
        <v>15.6845</v>
      </c>
      <c r="Q170">
        <v>15.855270000000001</v>
      </c>
      <c r="R170">
        <v>16.225770000000001</v>
      </c>
      <c r="S170">
        <v>16.358160000000002</v>
      </c>
      <c r="T170">
        <v>16.525490000000001</v>
      </c>
      <c r="U170">
        <v>16.828700000000001</v>
      </c>
      <c r="V170">
        <v>17.197700000000001</v>
      </c>
      <c r="W170">
        <v>17.525210000000001</v>
      </c>
      <c r="X170">
        <v>17.967110000000002</v>
      </c>
      <c r="Y170">
        <v>18.33501</v>
      </c>
      <c r="Z170">
        <v>18.54299</v>
      </c>
      <c r="AA170">
        <v>18.93525</v>
      </c>
      <c r="AB170">
        <v>19.368010000000002</v>
      </c>
      <c r="AC170">
        <v>19.645320000000002</v>
      </c>
      <c r="AD170">
        <v>19.927610000000001</v>
      </c>
      <c r="AE170">
        <v>20.09064</v>
      </c>
      <c r="AF170">
        <v>20.287569999999999</v>
      </c>
      <c r="AG170">
        <v>20.573640000000001</v>
      </c>
      <c r="AH170">
        <v>20.895409999999998</v>
      </c>
      <c r="AI170">
        <v>21.072679999999998</v>
      </c>
      <c r="AJ170">
        <v>21.64245</v>
      </c>
    </row>
    <row r="171" spans="1:36">
      <c r="A171" t="s">
        <v>396</v>
      </c>
      <c r="B171" s="63">
        <v>3</v>
      </c>
      <c r="C171" s="63">
        <v>10</v>
      </c>
      <c r="D171">
        <v>35.441690000000001</v>
      </c>
      <c r="E171">
        <v>35.724730000000001</v>
      </c>
      <c r="F171">
        <v>34.28678</v>
      </c>
      <c r="G171">
        <v>34.432549999999999</v>
      </c>
      <c r="H171">
        <v>30.841349999999998</v>
      </c>
      <c r="I171">
        <v>29.021409999999999</v>
      </c>
      <c r="J171">
        <v>28.835619999999999</v>
      </c>
      <c r="K171">
        <v>29.144469999999998</v>
      </c>
      <c r="L171">
        <v>29.440290000000001</v>
      </c>
      <c r="M171">
        <v>29.66037</v>
      </c>
      <c r="N171">
        <v>29.801749999999998</v>
      </c>
      <c r="O171">
        <v>29.96322</v>
      </c>
      <c r="P171">
        <v>30.068249999999999</v>
      </c>
      <c r="Q171">
        <v>30.221910000000001</v>
      </c>
      <c r="R171">
        <v>30.404150000000001</v>
      </c>
      <c r="S171">
        <v>30.530899999999999</v>
      </c>
      <c r="T171">
        <v>30.667899999999999</v>
      </c>
      <c r="U171">
        <v>30.879639999999998</v>
      </c>
      <c r="V171">
        <v>31.073720000000002</v>
      </c>
      <c r="W171">
        <v>31.261340000000001</v>
      </c>
      <c r="X171">
        <v>31.52018</v>
      </c>
      <c r="Y171">
        <v>31.730049999999999</v>
      </c>
      <c r="Z171">
        <v>31.892309999999998</v>
      </c>
      <c r="AA171">
        <v>32.11524</v>
      </c>
      <c r="AB171">
        <v>32.321269999999998</v>
      </c>
      <c r="AC171">
        <v>32.620260000000002</v>
      </c>
      <c r="AD171">
        <v>32.924810000000001</v>
      </c>
      <c r="AE171">
        <v>33.252670000000002</v>
      </c>
      <c r="AF171">
        <v>33.550530000000002</v>
      </c>
      <c r="AG171">
        <v>33.813099999999999</v>
      </c>
      <c r="AH171">
        <v>34.016390000000001</v>
      </c>
      <c r="AI171">
        <v>34.152940000000001</v>
      </c>
      <c r="AJ171">
        <v>34.36674</v>
      </c>
    </row>
    <row r="172" spans="1:36">
      <c r="A172" t="s">
        <v>397</v>
      </c>
      <c r="B172" s="63">
        <v>3</v>
      </c>
      <c r="C172" s="63">
        <v>11</v>
      </c>
      <c r="D172">
        <v>10.22231</v>
      </c>
      <c r="E172">
        <v>10.30292</v>
      </c>
      <c r="F172">
        <v>9.5002999999999993</v>
      </c>
      <c r="G172">
        <v>8.7830499999999994</v>
      </c>
      <c r="H172">
        <v>7.8604900000000004</v>
      </c>
      <c r="I172">
        <v>7.5526900000000001</v>
      </c>
      <c r="J172">
        <v>7.2398199999999999</v>
      </c>
      <c r="K172">
        <v>7.2011599999999998</v>
      </c>
      <c r="L172">
        <v>7.1215799999999998</v>
      </c>
      <c r="M172">
        <v>7.0461900000000002</v>
      </c>
      <c r="N172">
        <v>6.9123299999999999</v>
      </c>
      <c r="O172">
        <v>6.8053100000000004</v>
      </c>
      <c r="P172">
        <v>6.7233599999999996</v>
      </c>
      <c r="Q172">
        <v>6.7054299999999998</v>
      </c>
      <c r="R172">
        <v>6.6976100000000001</v>
      </c>
      <c r="S172">
        <v>6.6932</v>
      </c>
      <c r="T172">
        <v>6.6753799999999996</v>
      </c>
      <c r="U172">
        <v>6.69184</v>
      </c>
      <c r="V172">
        <v>6.6883299999999997</v>
      </c>
      <c r="W172">
        <v>6.7031599999999996</v>
      </c>
      <c r="X172">
        <v>6.7718800000000003</v>
      </c>
      <c r="Y172">
        <v>6.8425599999999998</v>
      </c>
      <c r="Z172">
        <v>6.8934899999999999</v>
      </c>
      <c r="AA172">
        <v>6.96089</v>
      </c>
      <c r="AB172">
        <v>6.9913800000000004</v>
      </c>
      <c r="AC172">
        <v>7.1259100000000002</v>
      </c>
      <c r="AD172">
        <v>7.2752400000000002</v>
      </c>
      <c r="AE172">
        <v>7.4340900000000003</v>
      </c>
      <c r="AF172">
        <v>7.5546800000000003</v>
      </c>
      <c r="AG172">
        <v>7.6321500000000002</v>
      </c>
      <c r="AH172">
        <v>7.68424</v>
      </c>
      <c r="AI172">
        <v>7.6693800000000003</v>
      </c>
      <c r="AJ172">
        <v>7.6775900000000004</v>
      </c>
    </row>
    <row r="173" spans="1:36">
      <c r="A173" t="s">
        <v>398</v>
      </c>
      <c r="B173" s="63">
        <v>3</v>
      </c>
      <c r="C173" s="63">
        <v>12</v>
      </c>
      <c r="D173">
        <v>13.406169999999999</v>
      </c>
      <c r="E173">
        <v>13.210240000000001</v>
      </c>
      <c r="F173">
        <v>13.525090000000001</v>
      </c>
      <c r="G173">
        <v>13.095459999999999</v>
      </c>
      <c r="H173">
        <v>11.38862</v>
      </c>
      <c r="I173">
        <v>10.65072</v>
      </c>
      <c r="J173">
        <v>10.78232</v>
      </c>
      <c r="K173">
        <v>10.98278</v>
      </c>
      <c r="L173">
        <v>11.193669999999999</v>
      </c>
      <c r="M173">
        <v>11.354520000000001</v>
      </c>
      <c r="N173">
        <v>11.49525</v>
      </c>
      <c r="O173">
        <v>11.62238</v>
      </c>
      <c r="P173">
        <v>11.688560000000001</v>
      </c>
      <c r="Q173">
        <v>11.74155</v>
      </c>
      <c r="R173">
        <v>11.80644</v>
      </c>
      <c r="S173">
        <v>11.84224</v>
      </c>
      <c r="T173">
        <v>11.890510000000001</v>
      </c>
      <c r="U173">
        <v>11.95026</v>
      </c>
      <c r="V173">
        <v>12.01352</v>
      </c>
      <c r="W173">
        <v>12.06753</v>
      </c>
      <c r="X173">
        <v>12.136950000000001</v>
      </c>
      <c r="Y173">
        <v>12.16588</v>
      </c>
      <c r="Z173">
        <v>12.18201</v>
      </c>
      <c r="AA173">
        <v>12.220330000000001</v>
      </c>
      <c r="AB173">
        <v>12.269209999999999</v>
      </c>
      <c r="AC173">
        <v>12.30799</v>
      </c>
      <c r="AD173">
        <v>12.345879999999999</v>
      </c>
      <c r="AE173">
        <v>12.3963</v>
      </c>
      <c r="AF173">
        <v>12.45809</v>
      </c>
      <c r="AG173">
        <v>12.52393</v>
      </c>
      <c r="AH173">
        <v>12.57184</v>
      </c>
      <c r="AI173">
        <v>12.62468</v>
      </c>
      <c r="AJ173">
        <v>12.700799999999999</v>
      </c>
    </row>
    <row r="174" spans="1:36">
      <c r="A174" t="s">
        <v>399</v>
      </c>
      <c r="B174" s="63">
        <v>3</v>
      </c>
      <c r="C174" s="63">
        <v>13</v>
      </c>
      <c r="D174">
        <v>11.81321</v>
      </c>
      <c r="E174">
        <v>12.21157</v>
      </c>
      <c r="F174">
        <v>11.2614</v>
      </c>
      <c r="G174">
        <v>12.554040000000001</v>
      </c>
      <c r="H174">
        <v>11.59225</v>
      </c>
      <c r="I174">
        <v>10.818</v>
      </c>
      <c r="J174">
        <v>10.81348</v>
      </c>
      <c r="K174">
        <v>10.96053</v>
      </c>
      <c r="L174">
        <v>11.12504</v>
      </c>
      <c r="M174">
        <v>11.259650000000001</v>
      </c>
      <c r="N174">
        <v>11.394159999999999</v>
      </c>
      <c r="O174">
        <v>11.53553</v>
      </c>
      <c r="P174">
        <v>11.656330000000001</v>
      </c>
      <c r="Q174">
        <v>11.774929999999999</v>
      </c>
      <c r="R174">
        <v>11.9001</v>
      </c>
      <c r="S174">
        <v>11.99546</v>
      </c>
      <c r="T174">
        <v>12.10201</v>
      </c>
      <c r="U174">
        <v>12.237539999999999</v>
      </c>
      <c r="V174">
        <v>12.371869999999999</v>
      </c>
      <c r="W174">
        <v>12.49065</v>
      </c>
      <c r="X174">
        <v>12.61134</v>
      </c>
      <c r="Y174">
        <v>12.7216</v>
      </c>
      <c r="Z174">
        <v>12.81682</v>
      </c>
      <c r="AA174">
        <v>12.93402</v>
      </c>
      <c r="AB174">
        <v>13.06068</v>
      </c>
      <c r="AC174">
        <v>13.186360000000001</v>
      </c>
      <c r="AD174">
        <v>13.30369</v>
      </c>
      <c r="AE174">
        <v>13.422280000000001</v>
      </c>
      <c r="AF174">
        <v>13.537750000000001</v>
      </c>
      <c r="AG174">
        <v>13.657019999999999</v>
      </c>
      <c r="AH174">
        <v>13.76031</v>
      </c>
      <c r="AI174">
        <v>13.858879999999999</v>
      </c>
      <c r="AJ174">
        <v>13.988350000000001</v>
      </c>
    </row>
    <row r="175" spans="1:36">
      <c r="A175" t="s">
        <v>400</v>
      </c>
      <c r="B175" s="63">
        <v>3</v>
      </c>
      <c r="C175" s="63">
        <v>14</v>
      </c>
      <c r="D175">
        <v>20.400189999999998</v>
      </c>
      <c r="E175">
        <v>19.551939999999998</v>
      </c>
      <c r="F175">
        <v>17.84609</v>
      </c>
      <c r="G175">
        <v>17.67257</v>
      </c>
      <c r="H175">
        <v>17.324739999999998</v>
      </c>
      <c r="I175">
        <v>16.583079999999999</v>
      </c>
      <c r="J175">
        <v>16.288150000000002</v>
      </c>
      <c r="K175">
        <v>16.32461</v>
      </c>
      <c r="L175">
        <v>16.307600000000001</v>
      </c>
      <c r="M175">
        <v>16.349740000000001</v>
      </c>
      <c r="N175">
        <v>16.569279999999999</v>
      </c>
      <c r="O175">
        <v>16.80517</v>
      </c>
      <c r="P175">
        <v>17.080570000000002</v>
      </c>
      <c r="Q175">
        <v>17.356249999999999</v>
      </c>
      <c r="R175">
        <v>17.449580000000001</v>
      </c>
      <c r="S175">
        <v>17.430820000000001</v>
      </c>
      <c r="T175">
        <v>17.43281</v>
      </c>
      <c r="U175">
        <v>17.434190000000001</v>
      </c>
      <c r="V175">
        <v>17.34506</v>
      </c>
      <c r="W175">
        <v>17.279800000000002</v>
      </c>
      <c r="X175">
        <v>17.221520000000002</v>
      </c>
      <c r="Y175">
        <v>17.13336</v>
      </c>
      <c r="Z175">
        <v>17.150010000000002</v>
      </c>
      <c r="AA175">
        <v>17.115680000000001</v>
      </c>
      <c r="AB175">
        <v>16.96951</v>
      </c>
      <c r="AC175">
        <v>16.934650000000001</v>
      </c>
      <c r="AD175">
        <v>16.91789</v>
      </c>
      <c r="AE175">
        <v>17.05153</v>
      </c>
      <c r="AF175">
        <v>17.17313</v>
      </c>
      <c r="AG175">
        <v>17.270869999999999</v>
      </c>
      <c r="AH175">
        <v>17.320260000000001</v>
      </c>
      <c r="AI175">
        <v>17.46311</v>
      </c>
      <c r="AJ175">
        <v>17.587019999999999</v>
      </c>
    </row>
    <row r="176" spans="1:36">
      <c r="A176" t="s">
        <v>401</v>
      </c>
      <c r="B176" s="63">
        <v>3</v>
      </c>
      <c r="C176" s="63">
        <v>15</v>
      </c>
      <c r="D176">
        <v>8.7179500000000001</v>
      </c>
      <c r="E176">
        <v>8.1711200000000002</v>
      </c>
      <c r="F176">
        <v>7.5476900000000002</v>
      </c>
      <c r="G176">
        <v>7.8917900000000003</v>
      </c>
      <c r="H176">
        <v>8.3372700000000002</v>
      </c>
      <c r="I176">
        <v>9.3559300000000007</v>
      </c>
      <c r="J176">
        <v>8.6857799999999994</v>
      </c>
      <c r="K176">
        <v>8.6777999999999995</v>
      </c>
      <c r="L176">
        <v>9.0631299999999992</v>
      </c>
      <c r="M176">
        <v>8.8508800000000001</v>
      </c>
      <c r="N176">
        <v>8.7724399999999996</v>
      </c>
      <c r="O176">
        <v>8.8102199999999993</v>
      </c>
      <c r="P176">
        <v>8.7251700000000003</v>
      </c>
      <c r="Q176">
        <v>8.7532599999999992</v>
      </c>
      <c r="R176">
        <v>8.7223299999999995</v>
      </c>
      <c r="S176">
        <v>8.6724499999999995</v>
      </c>
      <c r="T176">
        <v>8.6574100000000005</v>
      </c>
      <c r="U176">
        <v>8.5850899999999992</v>
      </c>
      <c r="V176">
        <v>8.5207700000000006</v>
      </c>
      <c r="W176">
        <v>8.5027799999999996</v>
      </c>
      <c r="X176">
        <v>8.4312699999999996</v>
      </c>
      <c r="Y176">
        <v>8.47654</v>
      </c>
      <c r="Z176">
        <v>8.4399700000000006</v>
      </c>
      <c r="AA176">
        <v>8.3688500000000001</v>
      </c>
      <c r="AB176">
        <v>8.3206900000000008</v>
      </c>
      <c r="AC176">
        <v>8.2694799999999997</v>
      </c>
      <c r="AD176">
        <v>8.2733500000000006</v>
      </c>
      <c r="AE176">
        <v>8.2735099999999999</v>
      </c>
      <c r="AF176">
        <v>8.2291399999999992</v>
      </c>
      <c r="AG176">
        <v>8.1641700000000004</v>
      </c>
      <c r="AH176">
        <v>8.0936900000000005</v>
      </c>
      <c r="AI176">
        <v>8.0183700000000009</v>
      </c>
      <c r="AJ176">
        <v>7.9243399999999999</v>
      </c>
    </row>
    <row r="177" spans="1:36">
      <c r="A177" t="s">
        <v>402</v>
      </c>
      <c r="B177" s="63">
        <v>3</v>
      </c>
      <c r="C177" s="63">
        <v>16</v>
      </c>
      <c r="D177">
        <v>39.689309999999999</v>
      </c>
      <c r="E177">
        <v>40.918869999999998</v>
      </c>
      <c r="F177">
        <v>36.519840000000002</v>
      </c>
      <c r="G177">
        <v>26.480509999999999</v>
      </c>
      <c r="H177">
        <v>25.185949999999998</v>
      </c>
      <c r="I177">
        <v>34.764589999999998</v>
      </c>
      <c r="J177">
        <v>31.438330000000001</v>
      </c>
      <c r="K177">
        <v>32.419269999999997</v>
      </c>
      <c r="L177">
        <v>32.475549999999998</v>
      </c>
      <c r="M177">
        <v>31.887979999999999</v>
      </c>
      <c r="N177">
        <v>31.600210000000001</v>
      </c>
      <c r="O177">
        <v>31.13185</v>
      </c>
      <c r="P177">
        <v>30.831399999999999</v>
      </c>
      <c r="Q177">
        <v>30.727229999999999</v>
      </c>
      <c r="R177">
        <v>30.75037</v>
      </c>
      <c r="S177">
        <v>30.85427</v>
      </c>
      <c r="T177">
        <v>30.790009999999999</v>
      </c>
      <c r="U177">
        <v>30.816240000000001</v>
      </c>
      <c r="V177">
        <v>30.93534</v>
      </c>
      <c r="W177">
        <v>30.945959999999999</v>
      </c>
      <c r="X177">
        <v>31.071020000000001</v>
      </c>
      <c r="Y177">
        <v>31.379059999999999</v>
      </c>
      <c r="Z177">
        <v>31.55462</v>
      </c>
      <c r="AA177">
        <v>31.627569999999999</v>
      </c>
      <c r="AB177">
        <v>31.655570000000001</v>
      </c>
      <c r="AC177">
        <v>31.749929999999999</v>
      </c>
      <c r="AD177">
        <v>32.263759999999998</v>
      </c>
      <c r="AE177">
        <v>32.62097</v>
      </c>
      <c r="AF177">
        <v>32.814070000000001</v>
      </c>
      <c r="AG177">
        <v>32.697650000000003</v>
      </c>
      <c r="AH177">
        <v>32.50338</v>
      </c>
      <c r="AI177">
        <v>32.182070000000003</v>
      </c>
      <c r="AJ177">
        <v>31.698910000000001</v>
      </c>
    </row>
    <row r="178" spans="1:36">
      <c r="A178" t="s">
        <v>403</v>
      </c>
      <c r="B178" s="63">
        <v>3</v>
      </c>
      <c r="C178" s="63">
        <v>17</v>
      </c>
      <c r="D178">
        <v>7.84354</v>
      </c>
      <c r="E178">
        <v>5.7769700000000004</v>
      </c>
      <c r="F178">
        <v>5.9592499999999999</v>
      </c>
      <c r="G178">
        <v>6.5542400000000001</v>
      </c>
      <c r="H178">
        <v>6.7796900000000004</v>
      </c>
      <c r="I178">
        <v>6.4616400000000001</v>
      </c>
      <c r="J178">
        <v>7.2597199999999997</v>
      </c>
      <c r="K178">
        <v>6.7637099999999997</v>
      </c>
      <c r="L178">
        <v>6.6985400000000004</v>
      </c>
      <c r="M178">
        <v>6.6763199999999996</v>
      </c>
      <c r="N178">
        <v>6.59335</v>
      </c>
      <c r="O178">
        <v>6.5628399999999996</v>
      </c>
      <c r="P178">
        <v>6.4762000000000004</v>
      </c>
      <c r="Q178">
        <v>6.3803299999999998</v>
      </c>
      <c r="R178">
        <v>6.1541300000000003</v>
      </c>
      <c r="S178">
        <v>5.9184200000000002</v>
      </c>
      <c r="T178">
        <v>5.9257200000000001</v>
      </c>
      <c r="U178">
        <v>5.89574</v>
      </c>
      <c r="V178">
        <v>5.7033300000000002</v>
      </c>
      <c r="W178">
        <v>5.5502700000000003</v>
      </c>
      <c r="X178">
        <v>5.59544</v>
      </c>
      <c r="Y178">
        <v>5.4398499999999999</v>
      </c>
      <c r="Z178">
        <v>5.2724799999999998</v>
      </c>
      <c r="AA178">
        <v>5.1371399999999996</v>
      </c>
      <c r="AB178">
        <v>5.0815599999999996</v>
      </c>
      <c r="AC178">
        <v>4.9877099999999999</v>
      </c>
      <c r="AD178">
        <v>4.8954599999999999</v>
      </c>
      <c r="AE178">
        <v>4.8433599999999997</v>
      </c>
      <c r="AF178">
        <v>4.7818699999999996</v>
      </c>
      <c r="AG178">
        <v>4.7163500000000003</v>
      </c>
      <c r="AH178">
        <v>4.7717799999999997</v>
      </c>
      <c r="AI178">
        <v>4.7324099999999998</v>
      </c>
      <c r="AJ178">
        <v>4.7416600000000004</v>
      </c>
    </row>
    <row r="179" spans="1:36">
      <c r="A179" t="s">
        <v>404</v>
      </c>
      <c r="B179" s="63">
        <v>3</v>
      </c>
      <c r="C179" s="63">
        <v>18</v>
      </c>
      <c r="D179">
        <v>24.268899999999999</v>
      </c>
      <c r="E179">
        <v>23.126650000000001</v>
      </c>
      <c r="F179">
        <v>21.59695</v>
      </c>
      <c r="G179">
        <v>17.426559999999998</v>
      </c>
      <c r="H179">
        <v>17.093409999999999</v>
      </c>
      <c r="I179">
        <v>22.132059999999999</v>
      </c>
      <c r="J179">
        <v>28.040780000000002</v>
      </c>
      <c r="K179">
        <v>29.864070000000002</v>
      </c>
      <c r="L179">
        <v>27.666640000000001</v>
      </c>
      <c r="M179">
        <v>25.215679999999999</v>
      </c>
      <c r="N179">
        <v>24.88523</v>
      </c>
      <c r="O179">
        <v>26.126809999999999</v>
      </c>
      <c r="P179">
        <v>27.529689999999999</v>
      </c>
      <c r="Q179">
        <v>28.298690000000001</v>
      </c>
      <c r="R179">
        <v>28.433530000000001</v>
      </c>
      <c r="S179">
        <v>28.38167</v>
      </c>
      <c r="T179">
        <v>28.64714</v>
      </c>
      <c r="U179">
        <v>29.400220000000001</v>
      </c>
      <c r="V179">
        <v>30.302769999999999</v>
      </c>
      <c r="W179">
        <v>31.032060000000001</v>
      </c>
      <c r="X179">
        <v>31.849699999999999</v>
      </c>
      <c r="Y179">
        <v>32.627839999999999</v>
      </c>
      <c r="Z179">
        <v>33.375140000000002</v>
      </c>
      <c r="AA179">
        <v>34.276519999999998</v>
      </c>
      <c r="AB179">
        <v>35.13682</v>
      </c>
      <c r="AC179">
        <v>36.38176</v>
      </c>
      <c r="AD179">
        <v>37.563980000000001</v>
      </c>
      <c r="AE179">
        <v>38.694600000000001</v>
      </c>
      <c r="AF179">
        <v>39.626440000000002</v>
      </c>
      <c r="AG179">
        <v>40.53492</v>
      </c>
      <c r="AH179">
        <v>41.439689999999999</v>
      </c>
      <c r="AI179">
        <v>42.124749999999999</v>
      </c>
      <c r="AJ179">
        <v>42.929479999999998</v>
      </c>
    </row>
    <row r="180" spans="1:36">
      <c r="A180" t="s">
        <v>405</v>
      </c>
      <c r="B180" s="63">
        <v>3</v>
      </c>
      <c r="C180" s="63">
        <v>19</v>
      </c>
      <c r="D180">
        <v>4.6756000000000002</v>
      </c>
      <c r="E180">
        <v>4.85466</v>
      </c>
      <c r="F180">
        <v>4.8789800000000003</v>
      </c>
      <c r="G180">
        <v>4.4636899999999997</v>
      </c>
      <c r="H180">
        <v>4.3914499999999999</v>
      </c>
      <c r="I180">
        <v>4.9179599999999999</v>
      </c>
      <c r="J180">
        <v>5.4085799999999997</v>
      </c>
      <c r="K180">
        <v>5.7239000000000004</v>
      </c>
      <c r="L180">
        <v>6.1352200000000003</v>
      </c>
      <c r="M180">
        <v>6.4007399999999999</v>
      </c>
      <c r="N180">
        <v>6.56576</v>
      </c>
      <c r="O180">
        <v>6.7522599999999997</v>
      </c>
      <c r="P180">
        <v>6.9006299999999996</v>
      </c>
      <c r="Q180">
        <v>7.03986</v>
      </c>
      <c r="R180">
        <v>7.2112800000000004</v>
      </c>
      <c r="S180">
        <v>7.3639999999999999</v>
      </c>
      <c r="T180">
        <v>7.5330599999999999</v>
      </c>
      <c r="U180">
        <v>7.6584599999999998</v>
      </c>
      <c r="V180">
        <v>7.7366799999999998</v>
      </c>
      <c r="W180">
        <v>7.78667</v>
      </c>
      <c r="X180">
        <v>7.9158099999999996</v>
      </c>
      <c r="Y180">
        <v>7.98353</v>
      </c>
      <c r="Z180">
        <v>7.92605</v>
      </c>
      <c r="AA180">
        <v>7.9157299999999999</v>
      </c>
      <c r="AB180">
        <v>7.9136100000000003</v>
      </c>
      <c r="AC180">
        <v>7.9215999999999998</v>
      </c>
      <c r="AD180">
        <v>7.9078499999999998</v>
      </c>
      <c r="AE180">
        <v>7.8807200000000002</v>
      </c>
      <c r="AF180">
        <v>7.8376200000000003</v>
      </c>
      <c r="AG180">
        <v>7.8034400000000002</v>
      </c>
      <c r="AH180">
        <v>7.7624000000000004</v>
      </c>
      <c r="AI180">
        <v>7.7010800000000001</v>
      </c>
      <c r="AJ180">
        <v>7.6708800000000004</v>
      </c>
    </row>
    <row r="181" spans="1:36">
      <c r="A181" t="s">
        <v>406</v>
      </c>
      <c r="B181" s="63">
        <v>3</v>
      </c>
      <c r="C181" s="63">
        <v>20</v>
      </c>
      <c r="D181">
        <v>77.374399999999994</v>
      </c>
      <c r="E181">
        <v>78.490489999999994</v>
      </c>
      <c r="F181">
        <v>75.842200000000005</v>
      </c>
      <c r="G181">
        <v>80.37612</v>
      </c>
      <c r="H181">
        <v>81.799629999999993</v>
      </c>
      <c r="I181">
        <v>84.664869999999993</v>
      </c>
      <c r="J181">
        <v>85.956649999999996</v>
      </c>
      <c r="K181">
        <v>88.000110000000006</v>
      </c>
      <c r="L181">
        <v>90.276409999999998</v>
      </c>
      <c r="M181">
        <v>92.382059999999996</v>
      </c>
      <c r="N181">
        <v>94.229069999999993</v>
      </c>
      <c r="O181">
        <v>96.078280000000007</v>
      </c>
      <c r="P181">
        <v>97.807370000000006</v>
      </c>
      <c r="Q181">
        <v>99.477990000000005</v>
      </c>
      <c r="R181">
        <v>101.30417</v>
      </c>
      <c r="S181">
        <v>103.16403</v>
      </c>
      <c r="T181">
        <v>104.96482</v>
      </c>
      <c r="U181">
        <v>107.00463000000001</v>
      </c>
      <c r="V181">
        <v>109.19526999999999</v>
      </c>
      <c r="W181">
        <v>111.45668999999999</v>
      </c>
      <c r="X181">
        <v>113.76147</v>
      </c>
      <c r="Y181">
        <v>116.08705999999999</v>
      </c>
      <c r="Z181">
        <v>118.30574</v>
      </c>
      <c r="AA181">
        <v>120.67471999999999</v>
      </c>
      <c r="AB181">
        <v>123.52106000000001</v>
      </c>
      <c r="AC181">
        <v>126.29637</v>
      </c>
      <c r="AD181">
        <v>129.16664</v>
      </c>
      <c r="AE181">
        <v>131.93144000000001</v>
      </c>
      <c r="AF181">
        <v>134.59412</v>
      </c>
      <c r="AG181">
        <v>137.26512</v>
      </c>
      <c r="AH181">
        <v>139.87402</v>
      </c>
      <c r="AI181">
        <v>142.26204999999999</v>
      </c>
      <c r="AJ181">
        <v>144.58733000000001</v>
      </c>
    </row>
    <row r="182" spans="1:36">
      <c r="A182" t="s">
        <v>407</v>
      </c>
      <c r="B182" s="63">
        <v>3</v>
      </c>
      <c r="C182" s="63">
        <v>21</v>
      </c>
      <c r="D182">
        <v>36.914670000000001</v>
      </c>
      <c r="E182">
        <v>38.736109999999996</v>
      </c>
      <c r="F182">
        <v>38.402819999999998</v>
      </c>
      <c r="G182">
        <v>40.60548</v>
      </c>
      <c r="H182">
        <v>41.845050000000001</v>
      </c>
      <c r="I182">
        <v>43.449979999999996</v>
      </c>
      <c r="J182">
        <v>44.143509999999999</v>
      </c>
      <c r="K182">
        <v>45.286949999999997</v>
      </c>
      <c r="L182">
        <v>46.571429999999999</v>
      </c>
      <c r="M182">
        <v>47.951560000000001</v>
      </c>
      <c r="N182">
        <v>49.350819999999999</v>
      </c>
      <c r="O182">
        <v>50.77319</v>
      </c>
      <c r="P182">
        <v>52.16384</v>
      </c>
      <c r="Q182">
        <v>53.480710000000002</v>
      </c>
      <c r="R182">
        <v>54.943860000000001</v>
      </c>
      <c r="S182">
        <v>56.43056</v>
      </c>
      <c r="T182">
        <v>57.82302</v>
      </c>
      <c r="U182">
        <v>59.342320000000001</v>
      </c>
      <c r="V182">
        <v>60.951949999999997</v>
      </c>
      <c r="W182">
        <v>62.703009999999999</v>
      </c>
      <c r="X182">
        <v>64.440979999999996</v>
      </c>
      <c r="Y182">
        <v>66.243560000000002</v>
      </c>
      <c r="Z182">
        <v>68.012969999999996</v>
      </c>
      <c r="AA182">
        <v>69.979420000000005</v>
      </c>
      <c r="AB182">
        <v>72.207920000000001</v>
      </c>
      <c r="AC182">
        <v>74.36712</v>
      </c>
      <c r="AD182">
        <v>76.618200000000002</v>
      </c>
      <c r="AE182">
        <v>78.825209999999998</v>
      </c>
      <c r="AF182">
        <v>80.946119999999993</v>
      </c>
      <c r="AG182">
        <v>83.192229999999995</v>
      </c>
      <c r="AH182">
        <v>85.321380000000005</v>
      </c>
      <c r="AI182">
        <v>87.185220000000001</v>
      </c>
      <c r="AJ182">
        <v>88.990809999999996</v>
      </c>
    </row>
    <row r="183" spans="1:36">
      <c r="A183" t="s">
        <v>408</v>
      </c>
      <c r="B183" s="63">
        <v>3</v>
      </c>
      <c r="C183" s="63">
        <v>22</v>
      </c>
      <c r="D183">
        <v>13.946160000000001</v>
      </c>
      <c r="E183">
        <v>13.125629999999999</v>
      </c>
      <c r="F183">
        <v>12.31575</v>
      </c>
      <c r="G183">
        <v>12.800890000000001</v>
      </c>
      <c r="H183">
        <v>13.06096</v>
      </c>
      <c r="I183">
        <v>13.20989</v>
      </c>
      <c r="J183">
        <v>13.97555</v>
      </c>
      <c r="K183">
        <v>14.71608</v>
      </c>
      <c r="L183">
        <v>15.300739999999999</v>
      </c>
      <c r="M183">
        <v>15.690910000000001</v>
      </c>
      <c r="N183">
        <v>16.000800000000002</v>
      </c>
      <c r="O183">
        <v>16.244579999999999</v>
      </c>
      <c r="P183">
        <v>16.433479999999999</v>
      </c>
      <c r="Q183">
        <v>16.6175</v>
      </c>
      <c r="R183">
        <v>16.779319999999998</v>
      </c>
      <c r="S183">
        <v>16.91433</v>
      </c>
      <c r="T183">
        <v>17.034140000000001</v>
      </c>
      <c r="U183">
        <v>17.162040000000001</v>
      </c>
      <c r="V183">
        <v>17.303920000000002</v>
      </c>
      <c r="W183">
        <v>17.405000000000001</v>
      </c>
      <c r="X183">
        <v>17.442170000000001</v>
      </c>
      <c r="Y183">
        <v>17.4437</v>
      </c>
      <c r="Z183">
        <v>17.46752</v>
      </c>
      <c r="AA183">
        <v>17.438510000000001</v>
      </c>
      <c r="AB183">
        <v>17.479690000000002</v>
      </c>
      <c r="AC183">
        <v>17.566780000000001</v>
      </c>
      <c r="AD183">
        <v>17.65174</v>
      </c>
      <c r="AE183">
        <v>17.748460000000001</v>
      </c>
      <c r="AF183">
        <v>17.8598</v>
      </c>
      <c r="AG183">
        <v>17.9269</v>
      </c>
      <c r="AH183">
        <v>17.938469999999999</v>
      </c>
      <c r="AI183">
        <v>17.96735</v>
      </c>
      <c r="AJ183">
        <v>18.022919999999999</v>
      </c>
    </row>
    <row r="184" spans="1:36">
      <c r="A184" t="s">
        <v>409</v>
      </c>
      <c r="B184" s="63">
        <v>3</v>
      </c>
      <c r="C184" s="63">
        <v>23</v>
      </c>
      <c r="D184">
        <v>19.94943</v>
      </c>
      <c r="E184">
        <v>20.489080000000001</v>
      </c>
      <c r="F184">
        <v>19.37107</v>
      </c>
      <c r="G184">
        <v>21.320889999999999</v>
      </c>
      <c r="H184">
        <v>21.090160000000001</v>
      </c>
      <c r="I184">
        <v>22.295570000000001</v>
      </c>
      <c r="J184">
        <v>22.182390000000002</v>
      </c>
      <c r="K184">
        <v>22.281580000000002</v>
      </c>
      <c r="L184">
        <v>22.64453</v>
      </c>
      <c r="M184">
        <v>22.93695</v>
      </c>
      <c r="N184">
        <v>23.067589999999999</v>
      </c>
      <c r="O184">
        <v>23.237220000000001</v>
      </c>
      <c r="P184">
        <v>23.390270000000001</v>
      </c>
      <c r="Q184">
        <v>23.5579</v>
      </c>
      <c r="R184">
        <v>23.733070000000001</v>
      </c>
      <c r="S184">
        <v>23.924330000000001</v>
      </c>
      <c r="T184">
        <v>24.199120000000001</v>
      </c>
      <c r="U184">
        <v>24.5351</v>
      </c>
      <c r="V184">
        <v>24.92764</v>
      </c>
      <c r="W184">
        <v>25.291799999999999</v>
      </c>
      <c r="X184">
        <v>25.74634</v>
      </c>
      <c r="Y184">
        <v>26.20091</v>
      </c>
      <c r="Z184">
        <v>26.5657</v>
      </c>
      <c r="AA184">
        <v>26.927910000000001</v>
      </c>
      <c r="AB184">
        <v>27.43469</v>
      </c>
      <c r="AC184">
        <v>27.89622</v>
      </c>
      <c r="AD184">
        <v>28.32019</v>
      </c>
      <c r="AE184">
        <v>28.720410000000001</v>
      </c>
      <c r="AF184">
        <v>29.086739999999999</v>
      </c>
      <c r="AG184">
        <v>29.392230000000001</v>
      </c>
      <c r="AH184">
        <v>29.80031</v>
      </c>
      <c r="AI184">
        <v>30.217960000000001</v>
      </c>
      <c r="AJ184">
        <v>30.562149999999999</v>
      </c>
    </row>
    <row r="185" spans="1:36">
      <c r="A185" t="s">
        <v>410</v>
      </c>
      <c r="B185" s="63">
        <v>3</v>
      </c>
      <c r="C185" s="63">
        <v>24</v>
      </c>
      <c r="D185">
        <v>6.5641499999999997</v>
      </c>
      <c r="E185">
        <v>6.1396600000000001</v>
      </c>
      <c r="F185">
        <v>5.7525599999999999</v>
      </c>
      <c r="G185">
        <v>5.64886</v>
      </c>
      <c r="H185">
        <v>5.8034699999999999</v>
      </c>
      <c r="I185">
        <v>5.7094300000000002</v>
      </c>
      <c r="J185">
        <v>5.6551999999999998</v>
      </c>
      <c r="K185">
        <v>5.7154999999999996</v>
      </c>
      <c r="L185">
        <v>5.7597100000000001</v>
      </c>
      <c r="M185">
        <v>5.8026400000000002</v>
      </c>
      <c r="N185">
        <v>5.8098599999999996</v>
      </c>
      <c r="O185">
        <v>5.8232900000000001</v>
      </c>
      <c r="P185">
        <v>5.8197799999999997</v>
      </c>
      <c r="Q185">
        <v>5.8218699999999997</v>
      </c>
      <c r="R185">
        <v>5.8479200000000002</v>
      </c>
      <c r="S185">
        <v>5.8948</v>
      </c>
      <c r="T185">
        <v>5.90855</v>
      </c>
      <c r="U185">
        <v>5.96516</v>
      </c>
      <c r="V185">
        <v>6.0117599999999998</v>
      </c>
      <c r="W185">
        <v>6.0568799999999996</v>
      </c>
      <c r="X185">
        <v>6.1319800000000004</v>
      </c>
      <c r="Y185">
        <v>6.1988799999999999</v>
      </c>
      <c r="Z185">
        <v>6.2595499999999999</v>
      </c>
      <c r="AA185">
        <v>6.3288799999999998</v>
      </c>
      <c r="AB185">
        <v>6.3987499999999997</v>
      </c>
      <c r="AC185">
        <v>6.4662499999999996</v>
      </c>
      <c r="AD185">
        <v>6.5765000000000002</v>
      </c>
      <c r="AE185">
        <v>6.6373600000000001</v>
      </c>
      <c r="AF185">
        <v>6.70146</v>
      </c>
      <c r="AG185">
        <v>6.7537599999999998</v>
      </c>
      <c r="AH185">
        <v>6.8138500000000004</v>
      </c>
      <c r="AI185">
        <v>6.8915300000000004</v>
      </c>
      <c r="AJ185">
        <v>7.01145</v>
      </c>
    </row>
    <row r="186" spans="1:36">
      <c r="A186" t="s">
        <v>411</v>
      </c>
      <c r="B186" s="63">
        <v>3</v>
      </c>
      <c r="C186" s="63">
        <v>25</v>
      </c>
      <c r="D186">
        <v>108.68575</v>
      </c>
      <c r="E186">
        <v>109.97147</v>
      </c>
      <c r="F186">
        <v>85.340130000000002</v>
      </c>
      <c r="G186">
        <v>83.980829999999997</v>
      </c>
      <c r="H186">
        <v>84.676640000000006</v>
      </c>
      <c r="I186">
        <v>95.349369999999993</v>
      </c>
      <c r="J186">
        <v>96.019990000000007</v>
      </c>
      <c r="K186">
        <v>95.389960000000002</v>
      </c>
      <c r="L186">
        <v>93.821269999999998</v>
      </c>
      <c r="M186">
        <v>92.169430000000006</v>
      </c>
      <c r="N186">
        <v>90.889030000000005</v>
      </c>
      <c r="O186">
        <v>90.172650000000004</v>
      </c>
      <c r="P186">
        <v>89.261830000000003</v>
      </c>
      <c r="Q186">
        <v>88.285979999999995</v>
      </c>
      <c r="R186">
        <v>87.120310000000003</v>
      </c>
      <c r="S186">
        <v>86.381039999999999</v>
      </c>
      <c r="T186">
        <v>85.506069999999994</v>
      </c>
      <c r="U186">
        <v>84.886669999999995</v>
      </c>
      <c r="V186">
        <v>84.243979999999993</v>
      </c>
      <c r="W186">
        <v>83.503270000000001</v>
      </c>
      <c r="X186">
        <v>82.783730000000006</v>
      </c>
      <c r="Y186">
        <v>81.965739999999997</v>
      </c>
      <c r="Z186">
        <v>80.987639999999999</v>
      </c>
      <c r="AA186">
        <v>80.142529999999994</v>
      </c>
      <c r="AB186">
        <v>79.670289999999994</v>
      </c>
      <c r="AC186">
        <v>79.244979999999998</v>
      </c>
      <c r="AD186">
        <v>78.875230000000002</v>
      </c>
      <c r="AE186">
        <v>78.495620000000002</v>
      </c>
      <c r="AF186">
        <v>77.98639</v>
      </c>
      <c r="AG186">
        <v>77.575329999999994</v>
      </c>
      <c r="AH186">
        <v>77.000209999999996</v>
      </c>
      <c r="AI186">
        <v>76.559839999999994</v>
      </c>
      <c r="AJ186">
        <v>76.270759999999996</v>
      </c>
    </row>
    <row r="187" spans="1:36">
      <c r="A187" t="s">
        <v>412</v>
      </c>
      <c r="B187" s="63">
        <v>3</v>
      </c>
      <c r="C187" s="63">
        <v>26</v>
      </c>
      <c r="D187">
        <v>8.7075999999999993</v>
      </c>
      <c r="E187">
        <v>8.5589999999999993</v>
      </c>
      <c r="F187">
        <v>8.2162600000000001</v>
      </c>
      <c r="G187">
        <v>6.3309300000000004</v>
      </c>
      <c r="H187">
        <v>5.7765399999999998</v>
      </c>
      <c r="I187">
        <v>6.2324200000000003</v>
      </c>
      <c r="J187">
        <v>6.6046199999999997</v>
      </c>
      <c r="K187">
        <v>6.6224800000000004</v>
      </c>
      <c r="L187">
        <v>6.53</v>
      </c>
      <c r="M187">
        <v>6.4024299999999998</v>
      </c>
      <c r="N187">
        <v>6.3105099999999998</v>
      </c>
      <c r="O187">
        <v>6.2271299999999998</v>
      </c>
      <c r="P187">
        <v>6.1436799999999998</v>
      </c>
      <c r="Q187">
        <v>6.08291</v>
      </c>
      <c r="R187">
        <v>5.9749699999999999</v>
      </c>
      <c r="S187">
        <v>5.8651200000000001</v>
      </c>
      <c r="T187">
        <v>5.7934200000000002</v>
      </c>
      <c r="U187">
        <v>5.7012600000000004</v>
      </c>
      <c r="V187">
        <v>5.6334200000000001</v>
      </c>
      <c r="W187">
        <v>5.5799899999999996</v>
      </c>
      <c r="X187">
        <v>5.51084</v>
      </c>
      <c r="Y187">
        <v>5.4505600000000003</v>
      </c>
      <c r="Z187">
        <v>5.3794899999999997</v>
      </c>
      <c r="AA187">
        <v>5.2971599999999999</v>
      </c>
      <c r="AB187">
        <v>5.2173100000000003</v>
      </c>
      <c r="AC187">
        <v>5.1516700000000002</v>
      </c>
      <c r="AD187">
        <v>5.0854200000000001</v>
      </c>
      <c r="AE187">
        <v>5.0243000000000002</v>
      </c>
      <c r="AF187">
        <v>4.96122</v>
      </c>
      <c r="AG187">
        <v>4.89541</v>
      </c>
      <c r="AH187">
        <v>4.8181900000000004</v>
      </c>
      <c r="AI187">
        <v>4.7450900000000003</v>
      </c>
      <c r="AJ187">
        <v>4.6927500000000002</v>
      </c>
    </row>
    <row r="188" spans="1:36">
      <c r="A188" t="s">
        <v>413</v>
      </c>
      <c r="B188" s="63">
        <v>3</v>
      </c>
      <c r="C188" s="63">
        <v>27</v>
      </c>
      <c r="D188">
        <v>69.544280000000001</v>
      </c>
      <c r="E188">
        <v>68.674679999999995</v>
      </c>
      <c r="F188">
        <v>65.081549999999993</v>
      </c>
      <c r="G188">
        <v>60.578530000000001</v>
      </c>
      <c r="H188">
        <v>58.302390000000003</v>
      </c>
      <c r="I188">
        <v>63.422580000000004</v>
      </c>
      <c r="J188">
        <v>66.571659999999994</v>
      </c>
      <c r="K188">
        <v>67.888469999999998</v>
      </c>
      <c r="L188">
        <v>69.509609999999995</v>
      </c>
      <c r="M188">
        <v>70.690489999999997</v>
      </c>
      <c r="N188">
        <v>71.622240000000005</v>
      </c>
      <c r="O188">
        <v>72.725620000000006</v>
      </c>
      <c r="P188">
        <v>73.67962</v>
      </c>
      <c r="Q188">
        <v>74.882580000000004</v>
      </c>
      <c r="R188">
        <v>76.282229999999998</v>
      </c>
      <c r="S188">
        <v>77.437780000000004</v>
      </c>
      <c r="T188">
        <v>78.474440000000001</v>
      </c>
      <c r="U188">
        <v>79.922210000000007</v>
      </c>
      <c r="V188">
        <v>81.251609999999999</v>
      </c>
      <c r="W188">
        <v>82.520359999999997</v>
      </c>
      <c r="X188">
        <v>83.894670000000005</v>
      </c>
      <c r="Y188">
        <v>84.962370000000007</v>
      </c>
      <c r="Z188">
        <v>85.956760000000003</v>
      </c>
      <c r="AA188">
        <v>87.278620000000004</v>
      </c>
      <c r="AB188">
        <v>88.456469999999996</v>
      </c>
      <c r="AC188">
        <v>89.835459999999998</v>
      </c>
      <c r="AD188">
        <v>91.029780000000002</v>
      </c>
      <c r="AE188">
        <v>92.053470000000004</v>
      </c>
      <c r="AF188">
        <v>93.032420000000002</v>
      </c>
      <c r="AG188">
        <v>94.120800000000003</v>
      </c>
      <c r="AH188">
        <v>95.132040000000003</v>
      </c>
      <c r="AI188">
        <v>95.9726</v>
      </c>
      <c r="AJ188">
        <v>97.223029999999994</v>
      </c>
    </row>
    <row r="189" spans="1:36">
      <c r="A189" t="s">
        <v>414</v>
      </c>
      <c r="B189" s="63">
        <v>3</v>
      </c>
      <c r="C189" s="63">
        <v>28</v>
      </c>
      <c r="D189">
        <v>6.0487099999999998</v>
      </c>
      <c r="E189">
        <v>5.9226900000000002</v>
      </c>
      <c r="F189">
        <v>5.4989600000000003</v>
      </c>
      <c r="G189">
        <v>5.4755000000000003</v>
      </c>
      <c r="H189">
        <v>5.4390200000000002</v>
      </c>
      <c r="I189">
        <v>5.1764900000000003</v>
      </c>
      <c r="J189">
        <v>4.9734800000000003</v>
      </c>
      <c r="K189">
        <v>4.8550399999999998</v>
      </c>
      <c r="L189">
        <v>4.7691100000000004</v>
      </c>
      <c r="M189">
        <v>4.7118900000000004</v>
      </c>
      <c r="N189">
        <v>4.6744199999999996</v>
      </c>
      <c r="O189">
        <v>4.6360200000000003</v>
      </c>
      <c r="P189">
        <v>4.6096899999999996</v>
      </c>
      <c r="Q189">
        <v>4.58847</v>
      </c>
      <c r="R189">
        <v>4.5726399999999998</v>
      </c>
      <c r="S189">
        <v>4.5589000000000004</v>
      </c>
      <c r="T189">
        <v>4.5579099999999997</v>
      </c>
      <c r="U189">
        <v>4.5547899999999997</v>
      </c>
      <c r="V189">
        <v>4.5502099999999999</v>
      </c>
      <c r="W189">
        <v>4.5655700000000001</v>
      </c>
      <c r="X189">
        <v>4.5596800000000002</v>
      </c>
      <c r="Y189">
        <v>4.5816999999999997</v>
      </c>
      <c r="Z189">
        <v>4.5868900000000004</v>
      </c>
      <c r="AA189">
        <v>4.5938600000000003</v>
      </c>
      <c r="AB189">
        <v>4.6020500000000002</v>
      </c>
      <c r="AC189">
        <v>4.6108099999999999</v>
      </c>
      <c r="AD189">
        <v>4.6232499999999996</v>
      </c>
      <c r="AE189">
        <v>4.6367900000000004</v>
      </c>
      <c r="AF189">
        <v>4.6522800000000002</v>
      </c>
      <c r="AG189">
        <v>4.66357</v>
      </c>
      <c r="AH189">
        <v>4.6745099999999997</v>
      </c>
      <c r="AI189">
        <v>4.6821299999999999</v>
      </c>
      <c r="AJ189">
        <v>4.6859599999999997</v>
      </c>
    </row>
    <row r="190" spans="1:36">
      <c r="A190" t="s">
        <v>415</v>
      </c>
      <c r="B190" s="63">
        <v>3</v>
      </c>
      <c r="C190" s="63">
        <v>29</v>
      </c>
      <c r="D190">
        <v>0.55828999999999995</v>
      </c>
      <c r="E190">
        <v>0.55689</v>
      </c>
      <c r="F190">
        <v>0.46879999999999999</v>
      </c>
      <c r="G190">
        <v>0.46148</v>
      </c>
      <c r="H190">
        <v>0.41980000000000001</v>
      </c>
      <c r="I190">
        <v>0.40110000000000001</v>
      </c>
      <c r="J190">
        <v>0.38550000000000001</v>
      </c>
      <c r="K190">
        <v>0.37448999999999999</v>
      </c>
      <c r="L190">
        <v>0.36654999999999999</v>
      </c>
      <c r="M190">
        <v>0.36069000000000001</v>
      </c>
      <c r="N190">
        <v>0.35644999999999999</v>
      </c>
      <c r="O190">
        <v>0.35287000000000002</v>
      </c>
      <c r="P190">
        <v>0.34941</v>
      </c>
      <c r="Q190">
        <v>0.34594999999999998</v>
      </c>
      <c r="R190">
        <v>0.34387000000000001</v>
      </c>
      <c r="S190">
        <v>0.34175</v>
      </c>
      <c r="T190">
        <v>0.34072000000000002</v>
      </c>
      <c r="U190">
        <v>0.33921000000000001</v>
      </c>
      <c r="V190">
        <v>0.33694000000000002</v>
      </c>
      <c r="W190">
        <v>0.33739000000000002</v>
      </c>
      <c r="X190">
        <v>0.33562999999999998</v>
      </c>
      <c r="Y190">
        <v>0.3367</v>
      </c>
      <c r="Z190">
        <v>0.33515</v>
      </c>
      <c r="AA190">
        <v>0.33365</v>
      </c>
      <c r="AB190">
        <v>0.33288000000000001</v>
      </c>
      <c r="AC190">
        <v>0.33210000000000001</v>
      </c>
      <c r="AD190">
        <v>0.33167000000000002</v>
      </c>
      <c r="AE190">
        <v>0.33119999999999999</v>
      </c>
      <c r="AF190">
        <v>0.33089000000000002</v>
      </c>
      <c r="AG190">
        <v>0.33012999999999998</v>
      </c>
      <c r="AH190">
        <v>0.32941999999999999</v>
      </c>
      <c r="AI190">
        <v>0.32849</v>
      </c>
      <c r="AJ190">
        <v>0.32734999999999997</v>
      </c>
    </row>
    <row r="191" spans="1:36">
      <c r="A191" t="s">
        <v>416</v>
      </c>
      <c r="B191" s="63">
        <v>3</v>
      </c>
      <c r="C191" s="63">
        <v>30</v>
      </c>
      <c r="D191">
        <v>0.60211999999999999</v>
      </c>
      <c r="E191">
        <v>0.60170999999999997</v>
      </c>
      <c r="F191">
        <v>0.59386000000000005</v>
      </c>
      <c r="G191">
        <v>0.61502999999999997</v>
      </c>
      <c r="H191">
        <v>0.64688999999999997</v>
      </c>
      <c r="I191">
        <v>0.64549000000000001</v>
      </c>
      <c r="J191">
        <v>0.65039999999999998</v>
      </c>
      <c r="K191">
        <v>0.66169</v>
      </c>
      <c r="L191">
        <v>0.67044000000000004</v>
      </c>
      <c r="M191">
        <v>0.68815999999999999</v>
      </c>
      <c r="N191">
        <v>0.70321999999999996</v>
      </c>
      <c r="O191">
        <v>0.71567999999999998</v>
      </c>
      <c r="P191">
        <v>0.73143999999999998</v>
      </c>
      <c r="Q191">
        <v>0.74399999999999999</v>
      </c>
      <c r="R191">
        <v>0.76134000000000002</v>
      </c>
      <c r="S191">
        <v>0.77673999999999999</v>
      </c>
      <c r="T191">
        <v>0.79098000000000002</v>
      </c>
      <c r="U191">
        <v>0.80117000000000005</v>
      </c>
      <c r="V191">
        <v>0.82299</v>
      </c>
      <c r="W191">
        <v>0.83892999999999995</v>
      </c>
      <c r="X191">
        <v>0.85463999999999996</v>
      </c>
      <c r="Y191">
        <v>0.86119000000000001</v>
      </c>
      <c r="Z191">
        <v>0.87248000000000003</v>
      </c>
      <c r="AA191">
        <v>0.88429000000000002</v>
      </c>
      <c r="AB191">
        <v>0.89583000000000002</v>
      </c>
      <c r="AC191">
        <v>0.90868000000000004</v>
      </c>
      <c r="AD191">
        <v>0.92101999999999995</v>
      </c>
      <c r="AE191">
        <v>0.93422000000000005</v>
      </c>
      <c r="AF191">
        <v>0.94804999999999995</v>
      </c>
      <c r="AG191">
        <v>0.96321999999999997</v>
      </c>
      <c r="AH191">
        <v>0.97870000000000001</v>
      </c>
      <c r="AI191">
        <v>0.99456999999999995</v>
      </c>
      <c r="AJ191">
        <v>1.0102899999999999</v>
      </c>
    </row>
    <row r="192" spans="1:36">
      <c r="A192" t="s">
        <v>417</v>
      </c>
      <c r="B192" s="63">
        <v>3</v>
      </c>
      <c r="C192" s="63">
        <v>31</v>
      </c>
      <c r="D192">
        <v>0.26554</v>
      </c>
      <c r="E192">
        <v>0.27958</v>
      </c>
      <c r="F192">
        <v>0.24737000000000001</v>
      </c>
      <c r="G192">
        <v>0.22042999999999999</v>
      </c>
      <c r="H192">
        <v>0.23472000000000001</v>
      </c>
      <c r="I192">
        <v>0.25624000000000002</v>
      </c>
      <c r="J192">
        <v>0.25996999999999998</v>
      </c>
      <c r="K192">
        <v>0.26466000000000001</v>
      </c>
      <c r="L192">
        <v>0.27312999999999998</v>
      </c>
      <c r="M192">
        <v>0.28021000000000001</v>
      </c>
      <c r="N192">
        <v>0.28555000000000003</v>
      </c>
      <c r="O192">
        <v>0.29054000000000002</v>
      </c>
      <c r="P192">
        <v>0.29141</v>
      </c>
      <c r="Q192">
        <v>0.29894999999999999</v>
      </c>
      <c r="R192">
        <v>0.30430000000000001</v>
      </c>
      <c r="S192">
        <v>0.31002999999999997</v>
      </c>
      <c r="T192">
        <v>0.31447000000000003</v>
      </c>
      <c r="U192">
        <v>0.31905</v>
      </c>
      <c r="V192">
        <v>0.32525999999999999</v>
      </c>
      <c r="W192">
        <v>0.3296</v>
      </c>
      <c r="X192">
        <v>0.33515</v>
      </c>
      <c r="Y192">
        <v>0.33556999999999998</v>
      </c>
      <c r="Z192">
        <v>0.33634999999999998</v>
      </c>
      <c r="AA192">
        <v>0.33765000000000001</v>
      </c>
      <c r="AB192">
        <v>0.34105000000000002</v>
      </c>
      <c r="AC192">
        <v>0.34444000000000002</v>
      </c>
      <c r="AD192">
        <v>0.34765000000000001</v>
      </c>
      <c r="AE192">
        <v>0.35121999999999998</v>
      </c>
      <c r="AF192">
        <v>0.35460000000000003</v>
      </c>
      <c r="AG192">
        <v>0.35827999999999999</v>
      </c>
      <c r="AH192">
        <v>0.36223</v>
      </c>
      <c r="AI192">
        <v>0.36608000000000002</v>
      </c>
      <c r="AJ192">
        <v>0.36970999999999998</v>
      </c>
    </row>
    <row r="193" spans="1:36">
      <c r="A193" t="s">
        <v>418</v>
      </c>
      <c r="B193" s="63">
        <v>3</v>
      </c>
      <c r="C193" s="63">
        <v>32</v>
      </c>
      <c r="D193">
        <v>11.70818</v>
      </c>
      <c r="E193">
        <v>11.878869999999999</v>
      </c>
      <c r="F193">
        <v>11.54838</v>
      </c>
      <c r="G193">
        <v>11.83178</v>
      </c>
      <c r="H193">
        <v>11.87659</v>
      </c>
      <c r="I193">
        <v>12.024520000000001</v>
      </c>
      <c r="J193">
        <v>12.03176</v>
      </c>
      <c r="K193">
        <v>12.22874</v>
      </c>
      <c r="L193">
        <v>12.5052</v>
      </c>
      <c r="M193">
        <v>12.676550000000001</v>
      </c>
      <c r="N193">
        <v>12.80781</v>
      </c>
      <c r="O193">
        <v>12.91319</v>
      </c>
      <c r="P193">
        <v>13.08473</v>
      </c>
      <c r="Q193">
        <v>13.279</v>
      </c>
      <c r="R193">
        <v>13.46687</v>
      </c>
      <c r="S193">
        <v>13.589560000000001</v>
      </c>
      <c r="T193">
        <v>13.71604</v>
      </c>
      <c r="U193">
        <v>13.870950000000001</v>
      </c>
      <c r="V193">
        <v>14.0633</v>
      </c>
      <c r="W193">
        <v>14.22832</v>
      </c>
      <c r="X193">
        <v>14.3193</v>
      </c>
      <c r="Y193">
        <v>14.355589999999999</v>
      </c>
      <c r="Z193">
        <v>14.39448</v>
      </c>
      <c r="AA193">
        <v>14.478949999999999</v>
      </c>
      <c r="AB193">
        <v>14.622540000000001</v>
      </c>
      <c r="AC193">
        <v>14.73265</v>
      </c>
      <c r="AD193">
        <v>14.829650000000001</v>
      </c>
      <c r="AE193">
        <v>14.967739999999999</v>
      </c>
      <c r="AF193">
        <v>15.12495</v>
      </c>
      <c r="AG193">
        <v>15.28356</v>
      </c>
      <c r="AH193">
        <v>15.444190000000001</v>
      </c>
      <c r="AI193">
        <v>15.60116</v>
      </c>
      <c r="AJ193">
        <v>15.757440000000001</v>
      </c>
    </row>
    <row r="194" spans="1:36">
      <c r="A194" t="s">
        <v>419</v>
      </c>
      <c r="B194" s="63">
        <v>3</v>
      </c>
      <c r="C194" s="63">
        <v>33</v>
      </c>
      <c r="D194">
        <v>48.37623</v>
      </c>
      <c r="E194">
        <v>45.723500000000001</v>
      </c>
      <c r="F194">
        <v>41.913249999999998</v>
      </c>
      <c r="G194">
        <v>37.368760000000002</v>
      </c>
      <c r="H194">
        <v>37.576000000000001</v>
      </c>
      <c r="I194">
        <v>36.723550000000003</v>
      </c>
      <c r="J194">
        <v>36.593249999999998</v>
      </c>
      <c r="K194">
        <v>36.691780000000001</v>
      </c>
      <c r="L194">
        <v>37.855240000000002</v>
      </c>
      <c r="M194">
        <v>37.722079999999998</v>
      </c>
      <c r="N194">
        <v>37.303930000000001</v>
      </c>
      <c r="O194">
        <v>37.40269</v>
      </c>
      <c r="P194">
        <v>37.1693</v>
      </c>
      <c r="Q194">
        <v>36.97916</v>
      </c>
      <c r="R194">
        <v>37.204340000000002</v>
      </c>
      <c r="S194">
        <v>36.978259999999999</v>
      </c>
      <c r="T194">
        <v>36.753790000000002</v>
      </c>
      <c r="U194">
        <v>36.869489999999999</v>
      </c>
      <c r="V194">
        <v>36.746639999999999</v>
      </c>
      <c r="W194">
        <v>37.022390000000001</v>
      </c>
      <c r="X194">
        <v>37.389020000000002</v>
      </c>
      <c r="Y194">
        <v>37.607550000000003</v>
      </c>
      <c r="Z194">
        <v>37.540199999999999</v>
      </c>
      <c r="AA194">
        <v>37.810809999999996</v>
      </c>
      <c r="AB194">
        <v>38.101329999999997</v>
      </c>
      <c r="AC194">
        <v>38.57161</v>
      </c>
      <c r="AD194">
        <v>39.031460000000003</v>
      </c>
      <c r="AE194">
        <v>39.454030000000003</v>
      </c>
      <c r="AF194">
        <v>39.595750000000002</v>
      </c>
      <c r="AG194">
        <v>39.692219999999999</v>
      </c>
      <c r="AH194">
        <v>40.017090000000003</v>
      </c>
      <c r="AI194">
        <v>40.139220000000002</v>
      </c>
      <c r="AJ194">
        <v>40.416420000000002</v>
      </c>
    </row>
    <row r="195" spans="1:36">
      <c r="A195" t="s">
        <v>420</v>
      </c>
      <c r="B195" s="63">
        <v>3</v>
      </c>
      <c r="C195" s="63">
        <v>34</v>
      </c>
      <c r="D195">
        <v>7.70017</v>
      </c>
      <c r="E195">
        <v>7.5040399999999998</v>
      </c>
      <c r="F195">
        <v>6.6889900000000004</v>
      </c>
      <c r="G195">
        <v>7.2178500000000003</v>
      </c>
      <c r="H195">
        <v>7.3012499999999996</v>
      </c>
      <c r="I195">
        <v>7.0861499999999999</v>
      </c>
      <c r="J195">
        <v>7.0462100000000003</v>
      </c>
      <c r="K195">
        <v>6.9788399999999999</v>
      </c>
      <c r="L195">
        <v>6.99</v>
      </c>
      <c r="M195">
        <v>7.0229100000000004</v>
      </c>
      <c r="N195">
        <v>7.08066</v>
      </c>
      <c r="O195">
        <v>7.1232600000000001</v>
      </c>
      <c r="P195">
        <v>7.1709500000000004</v>
      </c>
      <c r="Q195">
        <v>7.2284100000000002</v>
      </c>
      <c r="R195">
        <v>7.32768</v>
      </c>
      <c r="S195">
        <v>7.4375900000000001</v>
      </c>
      <c r="T195">
        <v>7.51999</v>
      </c>
      <c r="U195">
        <v>7.6188700000000003</v>
      </c>
      <c r="V195">
        <v>7.6984500000000002</v>
      </c>
      <c r="W195">
        <v>7.7986700000000004</v>
      </c>
      <c r="X195">
        <v>7.88429</v>
      </c>
      <c r="Y195">
        <v>7.9728899999999996</v>
      </c>
      <c r="Z195">
        <v>8.0248799999999996</v>
      </c>
      <c r="AA195">
        <v>8.0670300000000008</v>
      </c>
      <c r="AB195">
        <v>8.1181400000000004</v>
      </c>
      <c r="AC195">
        <v>8.1577699999999993</v>
      </c>
      <c r="AD195">
        <v>8.1943599999999996</v>
      </c>
      <c r="AE195">
        <v>8.2226800000000004</v>
      </c>
      <c r="AF195">
        <v>8.2432400000000001</v>
      </c>
      <c r="AG195">
        <v>8.2524200000000008</v>
      </c>
      <c r="AH195">
        <v>8.2569999999999997</v>
      </c>
      <c r="AI195">
        <v>8.2528400000000008</v>
      </c>
      <c r="AJ195">
        <v>8.2411200000000004</v>
      </c>
    </row>
    <row r="196" spans="1:36">
      <c r="A196" t="s">
        <v>421</v>
      </c>
      <c r="B196" s="63">
        <v>3</v>
      </c>
      <c r="C196" s="63">
        <v>35</v>
      </c>
      <c r="D196">
        <v>27.133140000000001</v>
      </c>
      <c r="E196">
        <v>26.56298</v>
      </c>
      <c r="F196">
        <v>23.393519999999999</v>
      </c>
      <c r="G196">
        <v>24.092970000000001</v>
      </c>
      <c r="H196">
        <v>25.266719999999999</v>
      </c>
      <c r="I196">
        <v>24.566030000000001</v>
      </c>
      <c r="J196">
        <v>24.608139999999999</v>
      </c>
      <c r="K196">
        <v>24.886949999999999</v>
      </c>
      <c r="L196">
        <v>24.814679999999999</v>
      </c>
      <c r="M196">
        <v>24.910530000000001</v>
      </c>
      <c r="N196">
        <v>24.956430000000001</v>
      </c>
      <c r="O196">
        <v>24.950199999999999</v>
      </c>
      <c r="P196">
        <v>24.979500000000002</v>
      </c>
      <c r="Q196">
        <v>24.971240000000002</v>
      </c>
      <c r="R196">
        <v>24.981750000000002</v>
      </c>
      <c r="S196">
        <v>24.97748</v>
      </c>
      <c r="T196">
        <v>24.944299999999998</v>
      </c>
      <c r="U196">
        <v>24.873460000000001</v>
      </c>
      <c r="V196">
        <v>24.821709999999999</v>
      </c>
      <c r="W196">
        <v>24.751609999999999</v>
      </c>
      <c r="X196">
        <v>24.680900000000001</v>
      </c>
      <c r="Y196">
        <v>24.628710000000002</v>
      </c>
      <c r="Z196">
        <v>24.559149999999999</v>
      </c>
      <c r="AA196">
        <v>24.49371</v>
      </c>
      <c r="AB196">
        <v>24.44237</v>
      </c>
      <c r="AC196">
        <v>24.390979999999999</v>
      </c>
      <c r="AD196">
        <v>24.332799999999999</v>
      </c>
      <c r="AE196">
        <v>24.271149999999999</v>
      </c>
      <c r="AF196">
        <v>24.213909999999998</v>
      </c>
      <c r="AG196">
        <v>24.15353</v>
      </c>
      <c r="AH196">
        <v>24.089490000000001</v>
      </c>
      <c r="AI196">
        <v>24.025880000000001</v>
      </c>
      <c r="AJ196">
        <v>23.94941</v>
      </c>
    </row>
    <row r="197" spans="1:36">
      <c r="A197" t="s">
        <v>422</v>
      </c>
      <c r="B197" s="63">
        <v>3</v>
      </c>
      <c r="C197" s="63">
        <v>36</v>
      </c>
      <c r="D197">
        <v>104.48383</v>
      </c>
      <c r="E197">
        <v>104.34238000000001</v>
      </c>
      <c r="F197">
        <v>95.755660000000006</v>
      </c>
      <c r="G197">
        <v>96.754999999999995</v>
      </c>
      <c r="H197">
        <v>94.82217</v>
      </c>
      <c r="I197">
        <v>95.273669999999996</v>
      </c>
      <c r="J197">
        <v>97.954880000000003</v>
      </c>
      <c r="K197">
        <v>100.84187</v>
      </c>
      <c r="L197">
        <v>103.94385</v>
      </c>
      <c r="M197">
        <v>105.78292999999999</v>
      </c>
      <c r="N197">
        <v>106.62222</v>
      </c>
      <c r="O197">
        <v>107.89292</v>
      </c>
      <c r="P197">
        <v>109.08376</v>
      </c>
      <c r="Q197">
        <v>110.67306000000001</v>
      </c>
      <c r="R197">
        <v>113.10784</v>
      </c>
      <c r="S197">
        <v>115.06955000000001</v>
      </c>
      <c r="T197">
        <v>116.89588000000001</v>
      </c>
      <c r="U197">
        <v>119.57738000000001</v>
      </c>
      <c r="V197">
        <v>122.53188</v>
      </c>
      <c r="W197">
        <v>125.21599999999999</v>
      </c>
      <c r="X197">
        <v>128.21606</v>
      </c>
      <c r="Y197">
        <v>130.39372</v>
      </c>
      <c r="Z197">
        <v>131.70651000000001</v>
      </c>
      <c r="AA197">
        <v>133.86663999999999</v>
      </c>
      <c r="AB197">
        <v>135.71519000000001</v>
      </c>
      <c r="AC197">
        <v>137.80457999999999</v>
      </c>
      <c r="AD197">
        <v>139.36372</v>
      </c>
      <c r="AE197">
        <v>140.23561000000001</v>
      </c>
      <c r="AF197">
        <v>140.73589000000001</v>
      </c>
      <c r="AG197">
        <v>141.33672999999999</v>
      </c>
      <c r="AH197">
        <v>141.7664</v>
      </c>
      <c r="AI197">
        <v>141.55092999999999</v>
      </c>
      <c r="AJ197">
        <v>142.89093</v>
      </c>
    </row>
    <row r="198" spans="1:36">
      <c r="A198" t="s">
        <v>423</v>
      </c>
      <c r="B198" s="63">
        <v>3</v>
      </c>
      <c r="C198" s="63">
        <v>37</v>
      </c>
      <c r="D198">
        <v>100.12194</v>
      </c>
      <c r="E198">
        <v>98.537090000000006</v>
      </c>
      <c r="F198">
        <v>86.871639999999999</v>
      </c>
      <c r="G198">
        <v>95.297650000000004</v>
      </c>
      <c r="H198">
        <v>96.181200000000004</v>
      </c>
      <c r="I198">
        <v>95.47775</v>
      </c>
      <c r="J198">
        <v>94.862210000000005</v>
      </c>
      <c r="K198">
        <v>96.590170000000001</v>
      </c>
      <c r="L198">
        <v>98.832130000000006</v>
      </c>
      <c r="M198">
        <v>100.75599</v>
      </c>
      <c r="N198">
        <v>101.61015</v>
      </c>
      <c r="O198">
        <v>103.04819000000001</v>
      </c>
      <c r="P198">
        <v>104.30425</v>
      </c>
      <c r="Q198">
        <v>105.50490000000001</v>
      </c>
      <c r="R198">
        <v>107.33341</v>
      </c>
      <c r="S198">
        <v>108.65163</v>
      </c>
      <c r="T198">
        <v>109.8644</v>
      </c>
      <c r="U198">
        <v>111.38348000000001</v>
      </c>
      <c r="V198">
        <v>112.93274</v>
      </c>
      <c r="W198">
        <v>113.98462000000001</v>
      </c>
      <c r="X198">
        <v>114.98273</v>
      </c>
      <c r="Y198">
        <v>115.67484</v>
      </c>
      <c r="Z198">
        <v>115.77225</v>
      </c>
      <c r="AA198">
        <v>116.10449</v>
      </c>
      <c r="AB198">
        <v>116.58353</v>
      </c>
      <c r="AC198">
        <v>116.78888000000001</v>
      </c>
      <c r="AD198">
        <v>116.94313</v>
      </c>
      <c r="AE198">
        <v>116.83883</v>
      </c>
      <c r="AF198">
        <v>116.98089</v>
      </c>
      <c r="AG198">
        <v>117.16654</v>
      </c>
      <c r="AH198">
        <v>117.45647</v>
      </c>
      <c r="AI198">
        <v>117.35361</v>
      </c>
      <c r="AJ198">
        <v>117.87717000000001</v>
      </c>
    </row>
    <row r="199" spans="1:36">
      <c r="A199" t="s">
        <v>424</v>
      </c>
      <c r="B199" s="63">
        <v>3</v>
      </c>
      <c r="C199" s="63">
        <v>38</v>
      </c>
      <c r="D199">
        <v>40.600589999999997</v>
      </c>
      <c r="E199">
        <v>40.999420000000001</v>
      </c>
      <c r="F199">
        <v>41.08267</v>
      </c>
      <c r="G199">
        <v>43.467750000000002</v>
      </c>
      <c r="H199">
        <v>43.299590000000002</v>
      </c>
      <c r="I199">
        <v>43.514609999999998</v>
      </c>
      <c r="J199">
        <v>45.074640000000002</v>
      </c>
      <c r="K199">
        <v>46.256970000000003</v>
      </c>
      <c r="L199">
        <v>48.188400000000001</v>
      </c>
      <c r="M199">
        <v>49.762230000000002</v>
      </c>
      <c r="N199">
        <v>51.198590000000003</v>
      </c>
      <c r="O199">
        <v>52.382060000000003</v>
      </c>
      <c r="P199">
        <v>53.396889999999999</v>
      </c>
      <c r="Q199">
        <v>54.504800000000003</v>
      </c>
      <c r="R199">
        <v>55.695369999999997</v>
      </c>
      <c r="S199">
        <v>56.856090000000002</v>
      </c>
      <c r="T199">
        <v>58.10718</v>
      </c>
      <c r="U199">
        <v>59.459710000000001</v>
      </c>
      <c r="V199">
        <v>60.877549999999999</v>
      </c>
      <c r="W199">
        <v>62.506340000000002</v>
      </c>
      <c r="X199">
        <v>64.080029999999994</v>
      </c>
      <c r="Y199">
        <v>65.629919999999998</v>
      </c>
      <c r="Z199">
        <v>67.202070000000006</v>
      </c>
      <c r="AA199">
        <v>68.735780000000005</v>
      </c>
      <c r="AB199">
        <v>70.257750000000001</v>
      </c>
      <c r="AC199">
        <v>71.870230000000006</v>
      </c>
      <c r="AD199">
        <v>73.478499999999997</v>
      </c>
      <c r="AE199">
        <v>75.017229999999998</v>
      </c>
      <c r="AF199">
        <v>76.566649999999996</v>
      </c>
      <c r="AG199">
        <v>78.163960000000003</v>
      </c>
      <c r="AH199">
        <v>79.774379999999994</v>
      </c>
      <c r="AI199">
        <v>81.566509999999994</v>
      </c>
      <c r="AJ199">
        <v>83.522769999999994</v>
      </c>
    </row>
    <row r="200" spans="1:36">
      <c r="A200" t="s">
        <v>425</v>
      </c>
      <c r="B200" s="63">
        <v>3</v>
      </c>
      <c r="C200" s="63">
        <v>39</v>
      </c>
      <c r="D200">
        <v>371.46465999999998</v>
      </c>
      <c r="E200">
        <v>364.46404999999999</v>
      </c>
      <c r="F200">
        <v>313.27764999999999</v>
      </c>
      <c r="G200">
        <v>346.73800999999997</v>
      </c>
      <c r="H200">
        <v>386.21613000000002</v>
      </c>
      <c r="I200">
        <v>405.36835000000002</v>
      </c>
      <c r="J200">
        <v>428.44594999999998</v>
      </c>
      <c r="K200">
        <v>427.95557000000002</v>
      </c>
      <c r="L200">
        <v>428.34726000000001</v>
      </c>
      <c r="M200">
        <v>426.52505000000002</v>
      </c>
      <c r="N200">
        <v>425.04297000000003</v>
      </c>
      <c r="O200">
        <v>423.33148</v>
      </c>
      <c r="P200">
        <v>423.49984999999998</v>
      </c>
      <c r="Q200">
        <v>421.80081000000001</v>
      </c>
      <c r="R200">
        <v>428.3974</v>
      </c>
      <c r="S200">
        <v>436.68518</v>
      </c>
      <c r="T200">
        <v>439.36966000000001</v>
      </c>
      <c r="U200">
        <v>441.70853</v>
      </c>
      <c r="V200">
        <v>442.4151</v>
      </c>
      <c r="W200">
        <v>441.34708000000001</v>
      </c>
      <c r="X200">
        <v>441.45468</v>
      </c>
      <c r="Y200">
        <v>440.65933000000001</v>
      </c>
      <c r="Z200">
        <v>440.67908</v>
      </c>
      <c r="AA200">
        <v>442.54633000000001</v>
      </c>
      <c r="AB200">
        <v>445.38107000000002</v>
      </c>
      <c r="AC200">
        <v>447.95952999999997</v>
      </c>
      <c r="AD200">
        <v>449.71332000000001</v>
      </c>
      <c r="AE200">
        <v>451.40447999999998</v>
      </c>
      <c r="AF200">
        <v>454.17464999999999</v>
      </c>
      <c r="AG200">
        <v>456.84003000000001</v>
      </c>
      <c r="AH200">
        <v>459.52791999999999</v>
      </c>
      <c r="AI200">
        <v>461.70792</v>
      </c>
      <c r="AJ200">
        <v>463.96093999999999</v>
      </c>
    </row>
    <row r="201" spans="1:36">
      <c r="A201" t="s">
        <v>426</v>
      </c>
      <c r="B201" s="63">
        <v>3</v>
      </c>
      <c r="C201" s="63">
        <v>40</v>
      </c>
      <c r="D201">
        <v>29.445129999999999</v>
      </c>
      <c r="E201">
        <v>29.63204</v>
      </c>
      <c r="F201">
        <v>28.299420000000001</v>
      </c>
      <c r="G201">
        <v>29.85211</v>
      </c>
      <c r="H201">
        <v>29.265170000000001</v>
      </c>
      <c r="I201">
        <v>29.1221</v>
      </c>
      <c r="J201">
        <v>29.07395</v>
      </c>
      <c r="K201">
        <v>30.033740000000002</v>
      </c>
      <c r="L201">
        <v>31.27685</v>
      </c>
      <c r="M201">
        <v>32.27619</v>
      </c>
      <c r="N201">
        <v>33.078490000000002</v>
      </c>
      <c r="O201">
        <v>33.735709999999997</v>
      </c>
      <c r="P201">
        <v>34.313659999999999</v>
      </c>
      <c r="Q201">
        <v>34.64846</v>
      </c>
      <c r="R201">
        <v>35.338099999999997</v>
      </c>
      <c r="S201">
        <v>36.22728</v>
      </c>
      <c r="T201">
        <v>37.143470000000001</v>
      </c>
      <c r="U201">
        <v>38.169170000000001</v>
      </c>
      <c r="V201">
        <v>39.220889999999997</v>
      </c>
      <c r="W201">
        <v>40.369430000000001</v>
      </c>
      <c r="X201">
        <v>41.605170000000001</v>
      </c>
      <c r="Y201">
        <v>42.77158</v>
      </c>
      <c r="Z201">
        <v>43.866950000000003</v>
      </c>
      <c r="AA201">
        <v>45.007989999999999</v>
      </c>
      <c r="AB201">
        <v>46.148110000000003</v>
      </c>
      <c r="AC201">
        <v>47.342829999999999</v>
      </c>
      <c r="AD201">
        <v>48.608989999999999</v>
      </c>
      <c r="AE201">
        <v>49.919460000000001</v>
      </c>
      <c r="AF201">
        <v>51.25761</v>
      </c>
      <c r="AG201">
        <v>52.671050000000001</v>
      </c>
      <c r="AH201">
        <v>54.142659999999999</v>
      </c>
      <c r="AI201">
        <v>55.642310000000002</v>
      </c>
      <c r="AJ201">
        <v>57.386769999999999</v>
      </c>
    </row>
    <row r="202" spans="1:36">
      <c r="A202" t="s">
        <v>427</v>
      </c>
      <c r="B202" s="63">
        <v>3</v>
      </c>
      <c r="C202" s="63">
        <v>41</v>
      </c>
      <c r="D202">
        <v>27.710899999999999</v>
      </c>
      <c r="E202">
        <v>26.914950000000001</v>
      </c>
      <c r="F202">
        <v>25.447620000000001</v>
      </c>
      <c r="G202">
        <v>26.37641</v>
      </c>
      <c r="H202">
        <v>26.050419999999999</v>
      </c>
      <c r="I202">
        <v>24.927779999999998</v>
      </c>
      <c r="J202">
        <v>25.270790000000002</v>
      </c>
      <c r="K202">
        <v>24.198530000000002</v>
      </c>
      <c r="L202">
        <v>23.511500000000002</v>
      </c>
      <c r="M202">
        <v>23.06353</v>
      </c>
      <c r="N202">
        <v>23.034700000000001</v>
      </c>
      <c r="O202">
        <v>23.228439999999999</v>
      </c>
      <c r="P202">
        <v>23.510470000000002</v>
      </c>
      <c r="Q202">
        <v>23.703679999999999</v>
      </c>
      <c r="R202">
        <v>24.06015</v>
      </c>
      <c r="S202">
        <v>24.403590000000001</v>
      </c>
      <c r="T202">
        <v>24.72878</v>
      </c>
      <c r="U202">
        <v>24.845739999999999</v>
      </c>
      <c r="V202">
        <v>24.950140000000001</v>
      </c>
      <c r="W202">
        <v>25.11769</v>
      </c>
      <c r="X202">
        <v>25.271909999999998</v>
      </c>
      <c r="Y202">
        <v>25.452459999999999</v>
      </c>
      <c r="Z202">
        <v>25.683489999999999</v>
      </c>
      <c r="AA202">
        <v>25.823309999999999</v>
      </c>
      <c r="AB202">
        <v>26.12323</v>
      </c>
      <c r="AC202">
        <v>26.473880000000001</v>
      </c>
      <c r="AD202">
        <v>26.802430000000001</v>
      </c>
      <c r="AE202">
        <v>27.11204</v>
      </c>
      <c r="AF202">
        <v>27.37913</v>
      </c>
      <c r="AG202">
        <v>27.722909999999999</v>
      </c>
      <c r="AH202">
        <v>28.104700000000001</v>
      </c>
      <c r="AI202">
        <v>28.525780000000001</v>
      </c>
      <c r="AJ202">
        <v>29.053070000000002</v>
      </c>
    </row>
    <row r="203" spans="1:36">
      <c r="A203" t="s">
        <v>428</v>
      </c>
      <c r="B203" s="63">
        <v>3</v>
      </c>
      <c r="C203" s="63">
        <v>42</v>
      </c>
      <c r="D203">
        <v>35.732939999999999</v>
      </c>
      <c r="E203">
        <v>33.81926</v>
      </c>
      <c r="F203">
        <v>36.956530000000001</v>
      </c>
      <c r="G203">
        <v>34.415790000000001</v>
      </c>
      <c r="H203">
        <v>34.434370000000001</v>
      </c>
      <c r="I203">
        <v>35.046509999999998</v>
      </c>
      <c r="J203">
        <v>34.752429999999997</v>
      </c>
      <c r="K203">
        <v>35.062669999999997</v>
      </c>
      <c r="L203">
        <v>35.481589999999997</v>
      </c>
      <c r="M203">
        <v>35.805929999999996</v>
      </c>
      <c r="N203">
        <v>36.150599999999997</v>
      </c>
      <c r="O203">
        <v>36.485669999999999</v>
      </c>
      <c r="P203">
        <v>36.789270000000002</v>
      </c>
      <c r="Q203">
        <v>37.092039999999997</v>
      </c>
      <c r="R203">
        <v>37.345730000000003</v>
      </c>
      <c r="S203">
        <v>37.563899999999997</v>
      </c>
      <c r="T203">
        <v>37.693469999999998</v>
      </c>
      <c r="U203">
        <v>37.80406</v>
      </c>
      <c r="V203">
        <v>37.938789999999997</v>
      </c>
      <c r="W203">
        <v>38.097709999999999</v>
      </c>
      <c r="X203">
        <v>38.256770000000003</v>
      </c>
      <c r="Y203">
        <v>38.398800000000001</v>
      </c>
      <c r="Z203">
        <v>38.530880000000003</v>
      </c>
      <c r="AA203">
        <v>38.667369999999998</v>
      </c>
      <c r="AB203">
        <v>38.788139999999999</v>
      </c>
      <c r="AC203">
        <v>38.907260000000001</v>
      </c>
      <c r="AD203">
        <v>39.01258</v>
      </c>
      <c r="AE203">
        <v>39.098999999999997</v>
      </c>
      <c r="AF203">
        <v>39.174370000000003</v>
      </c>
      <c r="AG203">
        <v>39.235529999999997</v>
      </c>
      <c r="AH203">
        <v>39.28398</v>
      </c>
      <c r="AI203">
        <v>39.319929999999999</v>
      </c>
      <c r="AJ203">
        <v>39.350909999999999</v>
      </c>
    </row>
    <row r="204" spans="1:36">
      <c r="A204" t="s">
        <v>429</v>
      </c>
      <c r="B204" s="63">
        <v>3</v>
      </c>
      <c r="C204" s="63">
        <v>43</v>
      </c>
      <c r="D204">
        <v>19.148479999999999</v>
      </c>
      <c r="E204">
        <v>19.55095</v>
      </c>
      <c r="F204">
        <v>19.920999999999999</v>
      </c>
      <c r="G204">
        <v>19.76914</v>
      </c>
      <c r="H204">
        <v>18.916530000000002</v>
      </c>
      <c r="I204">
        <v>18.698440000000002</v>
      </c>
      <c r="J204">
        <v>18.591349999999998</v>
      </c>
      <c r="K204">
        <v>18.787220000000001</v>
      </c>
      <c r="L204">
        <v>19.010020000000001</v>
      </c>
      <c r="M204">
        <v>19.207159999999998</v>
      </c>
      <c r="N204">
        <v>19.41479</v>
      </c>
      <c r="O204">
        <v>19.608029999999999</v>
      </c>
      <c r="P204">
        <v>19.79522</v>
      </c>
      <c r="Q204">
        <v>19.985849999999999</v>
      </c>
      <c r="R204">
        <v>20.151209999999999</v>
      </c>
      <c r="S204">
        <v>20.304310000000001</v>
      </c>
      <c r="T204">
        <v>20.417110000000001</v>
      </c>
      <c r="U204">
        <v>20.521329999999999</v>
      </c>
      <c r="V204">
        <v>20.641169999999999</v>
      </c>
      <c r="W204">
        <v>20.774260000000002</v>
      </c>
      <c r="X204">
        <v>20.909410000000001</v>
      </c>
      <c r="Y204">
        <v>21.039259999999999</v>
      </c>
      <c r="Z204">
        <v>21.166789999999999</v>
      </c>
      <c r="AA204">
        <v>21.298770000000001</v>
      </c>
      <c r="AB204">
        <v>21.425640000000001</v>
      </c>
      <c r="AC204">
        <v>21.555129999999998</v>
      </c>
      <c r="AD204">
        <v>21.68047</v>
      </c>
      <c r="AE204">
        <v>21.799219999999998</v>
      </c>
      <c r="AF204">
        <v>21.91581</v>
      </c>
      <c r="AG204">
        <v>22.028479999999998</v>
      </c>
      <c r="AH204">
        <v>22.13823</v>
      </c>
      <c r="AI204">
        <v>22.24417</v>
      </c>
      <c r="AJ204">
        <v>22.351379999999999</v>
      </c>
    </row>
    <row r="205" spans="1:36">
      <c r="A205" t="s">
        <v>430</v>
      </c>
      <c r="B205" s="63">
        <v>3</v>
      </c>
      <c r="C205" s="63">
        <v>44</v>
      </c>
      <c r="D205">
        <v>2.4214099999999998</v>
      </c>
      <c r="E205">
        <v>2.1938</v>
      </c>
      <c r="F205">
        <v>2.2731599999999998</v>
      </c>
      <c r="G205">
        <v>2.3943599999999998</v>
      </c>
      <c r="H205">
        <v>2.35419</v>
      </c>
      <c r="I205">
        <v>2.3755899999999999</v>
      </c>
      <c r="J205">
        <v>2.39798</v>
      </c>
      <c r="K205">
        <v>2.48265</v>
      </c>
      <c r="L205">
        <v>2.6067900000000002</v>
      </c>
      <c r="M205">
        <v>2.68025</v>
      </c>
      <c r="N205">
        <v>2.7181799999999998</v>
      </c>
      <c r="O205">
        <v>2.7235299999999998</v>
      </c>
      <c r="P205">
        <v>2.7174100000000001</v>
      </c>
      <c r="Q205">
        <v>2.74322</v>
      </c>
      <c r="R205">
        <v>2.7624</v>
      </c>
      <c r="S205">
        <v>2.7751899999999998</v>
      </c>
      <c r="T205">
        <v>2.7869100000000002</v>
      </c>
      <c r="U205">
        <v>2.7546300000000001</v>
      </c>
      <c r="V205">
        <v>2.6582699999999999</v>
      </c>
      <c r="W205">
        <v>2.5920700000000001</v>
      </c>
      <c r="X205">
        <v>2.5447500000000001</v>
      </c>
      <c r="Y205">
        <v>2.54386</v>
      </c>
      <c r="Z205">
        <v>2.5419900000000002</v>
      </c>
      <c r="AA205">
        <v>2.57016</v>
      </c>
      <c r="AB205">
        <v>2.62147</v>
      </c>
      <c r="AC205">
        <v>2.6632799999999999</v>
      </c>
      <c r="AD205">
        <v>2.6858</v>
      </c>
      <c r="AE205">
        <v>2.70662</v>
      </c>
      <c r="AF205">
        <v>2.7282099999999998</v>
      </c>
      <c r="AG205">
        <v>2.7559200000000001</v>
      </c>
      <c r="AH205">
        <v>2.7890799999999998</v>
      </c>
      <c r="AI205">
        <v>2.8223500000000001</v>
      </c>
      <c r="AJ205">
        <v>2.8517000000000001</v>
      </c>
    </row>
    <row r="206" spans="1:36">
      <c r="A206" t="s">
        <v>431</v>
      </c>
      <c r="B206" s="63">
        <v>3</v>
      </c>
      <c r="C206" s="63">
        <v>45</v>
      </c>
      <c r="D206">
        <v>5.4914500000000004</v>
      </c>
      <c r="E206">
        <v>5.26227</v>
      </c>
      <c r="F206">
        <v>3.9035500000000001</v>
      </c>
      <c r="G206">
        <v>3.7899400000000001</v>
      </c>
      <c r="H206">
        <v>3.90828</v>
      </c>
      <c r="I206">
        <v>3.5412400000000002</v>
      </c>
      <c r="J206">
        <v>3.84775</v>
      </c>
      <c r="K206">
        <v>3.7362700000000002</v>
      </c>
      <c r="L206">
        <v>3.7816700000000001</v>
      </c>
      <c r="M206">
        <v>3.6647799999999999</v>
      </c>
      <c r="N206">
        <v>3.4512</v>
      </c>
      <c r="O206">
        <v>3.12364</v>
      </c>
      <c r="P206">
        <v>2.9504700000000001</v>
      </c>
      <c r="Q206">
        <v>2.8758900000000001</v>
      </c>
      <c r="R206">
        <v>2.8300800000000002</v>
      </c>
      <c r="S206">
        <v>2.8702299999999998</v>
      </c>
      <c r="T206">
        <v>2.8271999999999999</v>
      </c>
      <c r="U206">
        <v>2.7691599999999998</v>
      </c>
      <c r="V206">
        <v>2.6795</v>
      </c>
      <c r="W206">
        <v>2.6583399999999999</v>
      </c>
      <c r="X206">
        <v>2.6078600000000001</v>
      </c>
      <c r="Y206">
        <v>2.6583600000000001</v>
      </c>
      <c r="Z206">
        <v>2.63788</v>
      </c>
      <c r="AA206">
        <v>2.6343200000000002</v>
      </c>
      <c r="AB206">
        <v>2.65496</v>
      </c>
      <c r="AC206">
        <v>2.71082</v>
      </c>
      <c r="AD206">
        <v>2.7574999999999998</v>
      </c>
      <c r="AE206">
        <v>2.77522</v>
      </c>
      <c r="AF206">
        <v>2.7863899999999999</v>
      </c>
      <c r="AG206">
        <v>2.79169</v>
      </c>
      <c r="AH206">
        <v>2.76301</v>
      </c>
      <c r="AI206">
        <v>2.8064800000000001</v>
      </c>
      <c r="AJ206">
        <v>2.7785099999999998</v>
      </c>
    </row>
    <row r="207" spans="1:36">
      <c r="A207" t="s">
        <v>432</v>
      </c>
      <c r="B207" s="63">
        <v>3</v>
      </c>
      <c r="C207" s="63">
        <v>46</v>
      </c>
      <c r="D207">
        <v>16.401540000000001</v>
      </c>
      <c r="E207">
        <v>16.990559999999999</v>
      </c>
      <c r="F207">
        <v>13.99211</v>
      </c>
      <c r="G207">
        <v>12.89785</v>
      </c>
      <c r="H207">
        <v>13.527990000000001</v>
      </c>
      <c r="I207">
        <v>14.43878</v>
      </c>
      <c r="J207">
        <v>14.30742</v>
      </c>
      <c r="K207">
        <v>14.307449999999999</v>
      </c>
      <c r="L207">
        <v>14.2235</v>
      </c>
      <c r="M207">
        <v>13.9979</v>
      </c>
      <c r="N207">
        <v>13.781140000000001</v>
      </c>
      <c r="O207">
        <v>13.43425</v>
      </c>
      <c r="P207">
        <v>13.294</v>
      </c>
      <c r="Q207">
        <v>13.10957</v>
      </c>
      <c r="R207">
        <v>13.000260000000001</v>
      </c>
      <c r="S207">
        <v>12.9693</v>
      </c>
      <c r="T207">
        <v>12.81118</v>
      </c>
      <c r="U207">
        <v>12.674609999999999</v>
      </c>
      <c r="V207">
        <v>12.4899</v>
      </c>
      <c r="W207">
        <v>12.32103</v>
      </c>
      <c r="X207">
        <v>12.104419999999999</v>
      </c>
      <c r="Y207">
        <v>11.99292</v>
      </c>
      <c r="Z207">
        <v>11.91187</v>
      </c>
      <c r="AA207">
        <v>11.805210000000001</v>
      </c>
      <c r="AB207">
        <v>11.61632</v>
      </c>
      <c r="AC207">
        <v>11.42942</v>
      </c>
      <c r="AD207">
        <v>11.267749999999999</v>
      </c>
      <c r="AE207">
        <v>11.065849999999999</v>
      </c>
      <c r="AF207">
        <v>10.861879999999999</v>
      </c>
      <c r="AG207">
        <v>10.649100000000001</v>
      </c>
      <c r="AH207">
        <v>10.467140000000001</v>
      </c>
      <c r="AI207">
        <v>10.24019</v>
      </c>
      <c r="AJ207">
        <v>10.03674</v>
      </c>
    </row>
    <row r="208" spans="1:36">
      <c r="A208" t="s">
        <v>433</v>
      </c>
      <c r="B208" s="63">
        <v>3</v>
      </c>
      <c r="C208" s="63">
        <v>47</v>
      </c>
      <c r="D208">
        <v>9.1590799999999994</v>
      </c>
      <c r="E208">
        <v>9.1991700000000005</v>
      </c>
      <c r="F208">
        <v>8.18994</v>
      </c>
      <c r="G208">
        <v>8.0517800000000008</v>
      </c>
      <c r="H208">
        <v>8.8135600000000007</v>
      </c>
      <c r="I208">
        <v>8.8547600000000006</v>
      </c>
      <c r="J208">
        <v>8.7963900000000006</v>
      </c>
      <c r="K208">
        <v>8.6013199999999994</v>
      </c>
      <c r="L208">
        <v>8.2699400000000001</v>
      </c>
      <c r="M208">
        <v>7.9102100000000002</v>
      </c>
      <c r="N208">
        <v>7.6341400000000004</v>
      </c>
      <c r="O208">
        <v>7.4580299999999999</v>
      </c>
      <c r="P208">
        <v>7.3997900000000003</v>
      </c>
      <c r="Q208">
        <v>7.3643000000000001</v>
      </c>
      <c r="R208">
        <v>7.3079900000000002</v>
      </c>
      <c r="S208">
        <v>7.2580999999999998</v>
      </c>
      <c r="T208">
        <v>7.1960899999999999</v>
      </c>
      <c r="U208">
        <v>7.1596700000000002</v>
      </c>
      <c r="V208">
        <v>7.1209100000000003</v>
      </c>
      <c r="W208">
        <v>7.0804</v>
      </c>
      <c r="X208">
        <v>7.0567000000000002</v>
      </c>
      <c r="Y208">
        <v>7.01363</v>
      </c>
      <c r="Z208">
        <v>6.97959</v>
      </c>
      <c r="AA208">
        <v>6.9615400000000003</v>
      </c>
      <c r="AB208">
        <v>6.8942600000000001</v>
      </c>
      <c r="AC208">
        <v>6.8625600000000002</v>
      </c>
      <c r="AD208">
        <v>6.7888700000000002</v>
      </c>
      <c r="AE208">
        <v>6.7004200000000003</v>
      </c>
      <c r="AF208">
        <v>6.5875199999999996</v>
      </c>
      <c r="AG208">
        <v>6.4604299999999997</v>
      </c>
      <c r="AH208">
        <v>6.2904999999999998</v>
      </c>
      <c r="AI208">
        <v>6.1205499999999997</v>
      </c>
      <c r="AJ208">
        <v>5.9917600000000002</v>
      </c>
    </row>
    <row r="209" spans="1:36">
      <c r="A209" t="s">
        <v>434</v>
      </c>
      <c r="B209" s="63">
        <v>3</v>
      </c>
      <c r="C209" s="63">
        <v>48</v>
      </c>
      <c r="D209">
        <v>163.07748000000001</v>
      </c>
      <c r="E209">
        <v>163.39118999999999</v>
      </c>
      <c r="F209">
        <v>164.69660999999999</v>
      </c>
      <c r="G209">
        <v>164.08214000000001</v>
      </c>
      <c r="H209">
        <v>147.93732</v>
      </c>
      <c r="I209">
        <v>147.87639999999999</v>
      </c>
      <c r="J209">
        <v>146.63998000000001</v>
      </c>
      <c r="K209">
        <v>147.77898999999999</v>
      </c>
      <c r="L209">
        <v>149.80276000000001</v>
      </c>
      <c r="M209">
        <v>148.6671</v>
      </c>
      <c r="N209">
        <v>150.79593</v>
      </c>
      <c r="O209">
        <v>156.15233000000001</v>
      </c>
      <c r="P209">
        <v>160.953</v>
      </c>
      <c r="Q209">
        <v>162.23186999999999</v>
      </c>
      <c r="R209">
        <v>161.69174000000001</v>
      </c>
      <c r="S209">
        <v>160.80058</v>
      </c>
      <c r="T209">
        <v>160.69569000000001</v>
      </c>
      <c r="U209">
        <v>160.97868</v>
      </c>
      <c r="V209">
        <v>161.30183</v>
      </c>
      <c r="W209">
        <v>160.91121000000001</v>
      </c>
      <c r="X209">
        <v>161.15692000000001</v>
      </c>
      <c r="Y209">
        <v>161.56525999999999</v>
      </c>
      <c r="Z209">
        <v>162.01339999999999</v>
      </c>
      <c r="AA209">
        <v>163.02707000000001</v>
      </c>
      <c r="AB209">
        <v>164.13942</v>
      </c>
      <c r="AC209">
        <v>165.2364</v>
      </c>
      <c r="AD209">
        <v>165.86440999999999</v>
      </c>
      <c r="AE209">
        <v>166.57236</v>
      </c>
      <c r="AF209">
        <v>167.52242000000001</v>
      </c>
      <c r="AG209">
        <v>168.02274</v>
      </c>
      <c r="AH209">
        <v>168.43253000000001</v>
      </c>
      <c r="AI209">
        <v>168.88629</v>
      </c>
      <c r="AJ209">
        <v>169.88903999999999</v>
      </c>
    </row>
    <row r="210" spans="1:36">
      <c r="A210" t="s">
        <v>435</v>
      </c>
      <c r="B210" s="63">
        <v>3</v>
      </c>
      <c r="C210" s="63">
        <v>49</v>
      </c>
      <c r="D210">
        <v>13.98123</v>
      </c>
      <c r="E210">
        <v>17.30658</v>
      </c>
      <c r="F210">
        <v>15.134130000000001</v>
      </c>
      <c r="G210">
        <v>8.2124400000000009</v>
      </c>
      <c r="H210">
        <v>10.58657</v>
      </c>
      <c r="I210">
        <v>14.00657</v>
      </c>
      <c r="J210">
        <v>10.89296</v>
      </c>
      <c r="K210">
        <v>11.585100000000001</v>
      </c>
      <c r="L210">
        <v>12.40077</v>
      </c>
      <c r="M210">
        <v>11.756629999999999</v>
      </c>
      <c r="N210">
        <v>11.790620000000001</v>
      </c>
      <c r="O210">
        <v>11.75224</v>
      </c>
      <c r="P210">
        <v>11.618679999999999</v>
      </c>
      <c r="Q210">
        <v>11.62054</v>
      </c>
      <c r="R210">
        <v>11.66816</v>
      </c>
      <c r="S210">
        <v>11.72827</v>
      </c>
      <c r="T210">
        <v>11.71617</v>
      </c>
      <c r="U210">
        <v>11.69769</v>
      </c>
      <c r="V210">
        <v>11.76219</v>
      </c>
      <c r="W210">
        <v>11.780530000000001</v>
      </c>
      <c r="X210">
        <v>11.77224</v>
      </c>
      <c r="Y210">
        <v>11.908340000000001</v>
      </c>
      <c r="Z210">
        <v>11.98006</v>
      </c>
      <c r="AA210">
        <v>11.95332</v>
      </c>
      <c r="AB210">
        <v>11.97457</v>
      </c>
      <c r="AC210">
        <v>11.9504</v>
      </c>
      <c r="AD210">
        <v>12.14236</v>
      </c>
      <c r="AE210">
        <v>12.294639999999999</v>
      </c>
      <c r="AF210">
        <v>12.312810000000001</v>
      </c>
      <c r="AG210">
        <v>12.25254</v>
      </c>
      <c r="AH210">
        <v>12.151490000000001</v>
      </c>
      <c r="AI210">
        <v>12.04158</v>
      </c>
      <c r="AJ210">
        <v>11.83071</v>
      </c>
    </row>
    <row r="211" spans="1:36">
      <c r="A211" t="s">
        <v>436</v>
      </c>
      <c r="B211" s="63">
        <v>3</v>
      </c>
      <c r="C211" s="63">
        <v>50</v>
      </c>
      <c r="D211">
        <v>25.708369999999999</v>
      </c>
      <c r="E211">
        <v>23.612480000000001</v>
      </c>
      <c r="F211">
        <v>21.385809999999999</v>
      </c>
      <c r="G211">
        <v>18.267679999999999</v>
      </c>
      <c r="H211">
        <v>22.11356</v>
      </c>
      <c r="I211">
        <v>20.758019999999998</v>
      </c>
      <c r="J211">
        <v>20.545380000000002</v>
      </c>
      <c r="K211">
        <v>20.83418</v>
      </c>
      <c r="L211">
        <v>20.074780000000001</v>
      </c>
      <c r="M211">
        <v>20.131350000000001</v>
      </c>
      <c r="N211">
        <v>19.80959</v>
      </c>
      <c r="O211">
        <v>19.3796</v>
      </c>
      <c r="P211">
        <v>19.212720000000001</v>
      </c>
      <c r="Q211">
        <v>19.10669</v>
      </c>
      <c r="R211">
        <v>19.08221</v>
      </c>
      <c r="S211">
        <v>19.125990000000002</v>
      </c>
      <c r="T211">
        <v>19.073840000000001</v>
      </c>
      <c r="U211">
        <v>19.118549999999999</v>
      </c>
      <c r="V211">
        <v>19.17314</v>
      </c>
      <c r="W211">
        <v>19.165430000000001</v>
      </c>
      <c r="X211">
        <v>19.298780000000001</v>
      </c>
      <c r="Y211">
        <v>19.47073</v>
      </c>
      <c r="Z211">
        <v>19.574560000000002</v>
      </c>
      <c r="AA211">
        <v>19.674250000000001</v>
      </c>
      <c r="AB211">
        <v>19.681000000000001</v>
      </c>
      <c r="AC211">
        <v>19.799530000000001</v>
      </c>
      <c r="AD211">
        <v>20.121400000000001</v>
      </c>
      <c r="AE211">
        <v>20.326329999999999</v>
      </c>
      <c r="AF211">
        <v>20.501259999999998</v>
      </c>
      <c r="AG211">
        <v>20.44511</v>
      </c>
      <c r="AH211">
        <v>20.351890000000001</v>
      </c>
      <c r="AI211">
        <v>20.140499999999999</v>
      </c>
      <c r="AJ211">
        <v>19.868200000000002</v>
      </c>
    </row>
    <row r="212" spans="1:36">
      <c r="A212" t="s">
        <v>437</v>
      </c>
      <c r="B212" s="63">
        <v>3</v>
      </c>
      <c r="C212" s="63">
        <v>51</v>
      </c>
      <c r="D212">
        <v>1.22055</v>
      </c>
      <c r="E212">
        <v>1.2739100000000001</v>
      </c>
      <c r="F212">
        <v>1.3311299999999999</v>
      </c>
      <c r="G212">
        <v>1.35615</v>
      </c>
      <c r="H212">
        <v>1.42788</v>
      </c>
      <c r="I212">
        <v>1.53627</v>
      </c>
      <c r="J212">
        <v>1.4569700000000001</v>
      </c>
      <c r="K212">
        <v>1.4352199999999999</v>
      </c>
      <c r="L212">
        <v>1.4744699999999999</v>
      </c>
      <c r="M212">
        <v>1.4584900000000001</v>
      </c>
      <c r="N212">
        <v>1.4409000000000001</v>
      </c>
      <c r="O212">
        <v>1.43713</v>
      </c>
      <c r="P212">
        <v>1.4267300000000001</v>
      </c>
      <c r="Q212">
        <v>1.42913</v>
      </c>
      <c r="R212">
        <v>1.42093</v>
      </c>
      <c r="S212">
        <v>1.41364</v>
      </c>
      <c r="T212">
        <v>1.4119900000000001</v>
      </c>
      <c r="U212">
        <v>1.4008799999999999</v>
      </c>
      <c r="V212">
        <v>1.3905400000000001</v>
      </c>
      <c r="W212">
        <v>1.3889899999999999</v>
      </c>
      <c r="X212">
        <v>1.37954</v>
      </c>
      <c r="Y212">
        <v>1.38757</v>
      </c>
      <c r="Z212">
        <v>1.3840600000000001</v>
      </c>
      <c r="AA212">
        <v>1.37616</v>
      </c>
      <c r="AB212">
        <v>1.3702799999999999</v>
      </c>
      <c r="AC212">
        <v>1.36443</v>
      </c>
      <c r="AD212">
        <v>1.3666100000000001</v>
      </c>
      <c r="AE212">
        <v>1.3693</v>
      </c>
      <c r="AF212">
        <v>1.3668800000000001</v>
      </c>
      <c r="AG212">
        <v>1.3598399999999999</v>
      </c>
      <c r="AH212">
        <v>1.3513500000000001</v>
      </c>
      <c r="AI212">
        <v>1.3418699999999999</v>
      </c>
      <c r="AJ212">
        <v>1.32918</v>
      </c>
    </row>
    <row r="213" spans="1:36">
      <c r="A213" t="s">
        <v>438</v>
      </c>
      <c r="B213" s="63">
        <v>3</v>
      </c>
      <c r="C213" s="63">
        <v>52</v>
      </c>
      <c r="D213">
        <v>7.4972300000000001</v>
      </c>
      <c r="E213">
        <v>6.8971200000000001</v>
      </c>
      <c r="F213">
        <v>6.2163000000000004</v>
      </c>
      <c r="G213">
        <v>6.53538</v>
      </c>
      <c r="H213">
        <v>7.2418800000000001</v>
      </c>
      <c r="I213">
        <v>7.8196599999999998</v>
      </c>
      <c r="J213">
        <v>7.2287999999999997</v>
      </c>
      <c r="K213">
        <v>7.2425899999999999</v>
      </c>
      <c r="L213">
        <v>7.58866</v>
      </c>
      <c r="M213">
        <v>7.3923800000000002</v>
      </c>
      <c r="N213">
        <v>7.3315400000000004</v>
      </c>
      <c r="O213">
        <v>7.3731</v>
      </c>
      <c r="P213">
        <v>7.2984400000000003</v>
      </c>
      <c r="Q213">
        <v>7.3241300000000003</v>
      </c>
      <c r="R213">
        <v>7.3013899999999996</v>
      </c>
      <c r="S213">
        <v>7.2588100000000004</v>
      </c>
      <c r="T213">
        <v>7.2454099999999997</v>
      </c>
      <c r="U213">
        <v>7.1842100000000002</v>
      </c>
      <c r="V213">
        <v>7.1302300000000001</v>
      </c>
      <c r="W213">
        <v>7.1137899999999998</v>
      </c>
      <c r="X213">
        <v>7.0517300000000001</v>
      </c>
      <c r="Y213">
        <v>7.0889699999999998</v>
      </c>
      <c r="Z213">
        <v>7.0559099999999999</v>
      </c>
      <c r="AA213">
        <v>6.9926899999999996</v>
      </c>
      <c r="AB213">
        <v>6.9504099999999998</v>
      </c>
      <c r="AC213">
        <v>6.9050500000000001</v>
      </c>
      <c r="AD213">
        <v>6.9067400000000001</v>
      </c>
      <c r="AE213">
        <v>6.90421</v>
      </c>
      <c r="AF213">
        <v>6.86226</v>
      </c>
      <c r="AG213">
        <v>6.8043300000000002</v>
      </c>
      <c r="AH213">
        <v>6.7423500000000001</v>
      </c>
      <c r="AI213">
        <v>6.6764900000000003</v>
      </c>
      <c r="AJ213">
        <v>6.5951599999999999</v>
      </c>
    </row>
    <row r="214" spans="1:36">
      <c r="A214" t="s">
        <v>439</v>
      </c>
      <c r="B214" s="63">
        <v>3</v>
      </c>
      <c r="C214" s="63">
        <v>53</v>
      </c>
      <c r="D214">
        <v>1.0120899999999999</v>
      </c>
      <c r="E214">
        <v>1.01868</v>
      </c>
      <c r="F214">
        <v>0.93364000000000003</v>
      </c>
      <c r="G214">
        <v>0.92325000000000002</v>
      </c>
      <c r="H214">
        <v>0.92413000000000001</v>
      </c>
      <c r="I214">
        <v>0.90320999999999996</v>
      </c>
      <c r="J214">
        <v>0.88239000000000001</v>
      </c>
      <c r="K214">
        <v>0.86539999999999995</v>
      </c>
      <c r="L214">
        <v>0.84882000000000002</v>
      </c>
      <c r="M214">
        <v>0.83440000000000003</v>
      </c>
      <c r="N214">
        <v>0.82132000000000005</v>
      </c>
      <c r="O214">
        <v>0.80701999999999996</v>
      </c>
      <c r="P214">
        <v>0.79454999999999998</v>
      </c>
      <c r="Q214">
        <v>0.78186999999999995</v>
      </c>
      <c r="R214">
        <v>0.76902000000000004</v>
      </c>
      <c r="S214">
        <v>0.75607000000000002</v>
      </c>
      <c r="T214">
        <v>0.74519000000000002</v>
      </c>
      <c r="U214">
        <v>0.73358000000000001</v>
      </c>
      <c r="V214">
        <v>0.72180999999999995</v>
      </c>
      <c r="W214">
        <v>0.71340999999999999</v>
      </c>
      <c r="X214">
        <v>0.70113000000000003</v>
      </c>
      <c r="Y214">
        <v>0.69274000000000002</v>
      </c>
      <c r="Z214">
        <v>0.68247000000000002</v>
      </c>
      <c r="AA214">
        <v>0.67244999999999999</v>
      </c>
      <c r="AB214">
        <v>0.66259000000000001</v>
      </c>
      <c r="AC214">
        <v>0.65307000000000004</v>
      </c>
      <c r="AD214">
        <v>0.64385999999999999</v>
      </c>
      <c r="AE214">
        <v>0.63449999999999995</v>
      </c>
      <c r="AF214">
        <v>0.62548999999999999</v>
      </c>
      <c r="AG214">
        <v>0.61645000000000005</v>
      </c>
      <c r="AH214">
        <v>0.60762000000000005</v>
      </c>
      <c r="AI214">
        <v>0.59894999999999998</v>
      </c>
      <c r="AJ214">
        <v>0.59036</v>
      </c>
    </row>
    <row r="215" spans="1:36">
      <c r="A215" t="s">
        <v>440</v>
      </c>
      <c r="B215" s="63">
        <v>3</v>
      </c>
      <c r="C215" s="63">
        <v>54</v>
      </c>
      <c r="D215">
        <v>4.0832300000000004</v>
      </c>
      <c r="E215">
        <v>3.9478499999999999</v>
      </c>
      <c r="F215">
        <v>3.754</v>
      </c>
      <c r="G215">
        <v>3.7423299999999999</v>
      </c>
      <c r="H215">
        <v>3.77101</v>
      </c>
      <c r="I215">
        <v>3.5609799999999998</v>
      </c>
      <c r="J215">
        <v>3.4038900000000001</v>
      </c>
      <c r="K215">
        <v>3.3177699999999999</v>
      </c>
      <c r="L215">
        <v>3.25962</v>
      </c>
      <c r="M215">
        <v>3.2244299999999999</v>
      </c>
      <c r="N215">
        <v>3.20526</v>
      </c>
      <c r="O215">
        <v>3.1866300000000001</v>
      </c>
      <c r="P215">
        <v>3.1766000000000001</v>
      </c>
      <c r="Q215">
        <v>3.17136</v>
      </c>
      <c r="R215">
        <v>3.1710699999999998</v>
      </c>
      <c r="S215">
        <v>3.1727699999999999</v>
      </c>
      <c r="T215">
        <v>3.1834199999999999</v>
      </c>
      <c r="U215">
        <v>3.1930200000000002</v>
      </c>
      <c r="V215">
        <v>3.2015400000000001</v>
      </c>
      <c r="W215">
        <v>3.2238699999999998</v>
      </c>
      <c r="X215">
        <v>3.2318600000000002</v>
      </c>
      <c r="Y215">
        <v>3.2601100000000001</v>
      </c>
      <c r="Z215">
        <v>3.2756500000000002</v>
      </c>
      <c r="AA215">
        <v>3.2925</v>
      </c>
      <c r="AB215">
        <v>3.31027</v>
      </c>
      <c r="AC215">
        <v>3.32816</v>
      </c>
      <c r="AD215">
        <v>3.3489900000000001</v>
      </c>
      <c r="AE215">
        <v>3.3709799999999999</v>
      </c>
      <c r="AF215">
        <v>3.39432</v>
      </c>
      <c r="AG215">
        <v>3.4140000000000001</v>
      </c>
      <c r="AH215">
        <v>3.43316</v>
      </c>
      <c r="AI215">
        <v>3.44922</v>
      </c>
      <c r="AJ215">
        <v>3.4618600000000002</v>
      </c>
    </row>
    <row r="216" spans="1:36">
      <c r="A216" t="s">
        <v>441</v>
      </c>
      <c r="B216" s="63">
        <v>3</v>
      </c>
      <c r="C216" s="63">
        <v>55</v>
      </c>
      <c r="D216">
        <v>0.26554</v>
      </c>
      <c r="E216">
        <v>0.27958</v>
      </c>
      <c r="F216">
        <v>0.24737000000000001</v>
      </c>
      <c r="G216">
        <v>0.22042999999999999</v>
      </c>
      <c r="H216">
        <v>0.23472000000000001</v>
      </c>
      <c r="I216">
        <v>0.25624000000000002</v>
      </c>
      <c r="J216">
        <v>0.25996999999999998</v>
      </c>
      <c r="K216">
        <v>0.26466000000000001</v>
      </c>
      <c r="L216">
        <v>0.27312999999999998</v>
      </c>
      <c r="M216">
        <v>0.28021000000000001</v>
      </c>
      <c r="N216">
        <v>0.28555000000000003</v>
      </c>
      <c r="O216">
        <v>0.29054000000000002</v>
      </c>
      <c r="P216">
        <v>0.29141</v>
      </c>
      <c r="Q216">
        <v>0.29894999999999999</v>
      </c>
      <c r="R216">
        <v>0.30430000000000001</v>
      </c>
      <c r="S216">
        <v>0.31002999999999997</v>
      </c>
      <c r="T216">
        <v>0.31447000000000003</v>
      </c>
      <c r="U216">
        <v>0.31905</v>
      </c>
      <c r="V216">
        <v>0.32525999999999999</v>
      </c>
      <c r="W216">
        <v>0.3296</v>
      </c>
      <c r="X216">
        <v>0.33515</v>
      </c>
      <c r="Y216">
        <v>0.33556999999999998</v>
      </c>
      <c r="Z216">
        <v>0.33634999999999998</v>
      </c>
      <c r="AA216">
        <v>0.33765000000000001</v>
      </c>
      <c r="AB216">
        <v>0.34105000000000002</v>
      </c>
      <c r="AC216">
        <v>0.34444000000000002</v>
      </c>
      <c r="AD216">
        <v>0.34765000000000001</v>
      </c>
      <c r="AE216">
        <v>0.35121999999999998</v>
      </c>
      <c r="AF216">
        <v>0.35460000000000003</v>
      </c>
      <c r="AG216">
        <v>0.35827999999999999</v>
      </c>
      <c r="AH216">
        <v>0.36223</v>
      </c>
      <c r="AI216">
        <v>0.36608000000000002</v>
      </c>
      <c r="AJ216">
        <v>0.36970999999999998</v>
      </c>
    </row>
    <row r="217" spans="1:36">
      <c r="A217" t="s">
        <v>442</v>
      </c>
      <c r="B217" s="63"/>
      <c r="C217" s="63"/>
    </row>
    <row r="218" spans="1:36">
      <c r="A218" t="s">
        <v>467</v>
      </c>
      <c r="B218" t="s">
        <v>481</v>
      </c>
      <c r="C218" t="s">
        <v>482</v>
      </c>
    </row>
    <row r="219" spans="1:36">
      <c r="A219" t="s">
        <v>386</v>
      </c>
      <c r="B219" t="s">
        <v>474</v>
      </c>
      <c r="C219" t="s">
        <v>476</v>
      </c>
      <c r="D219">
        <v>2018</v>
      </c>
      <c r="E219">
        <v>2019</v>
      </c>
      <c r="F219">
        <v>2020</v>
      </c>
      <c r="G219">
        <v>2021</v>
      </c>
      <c r="H219">
        <v>2022</v>
      </c>
      <c r="I219">
        <v>2023</v>
      </c>
      <c r="J219">
        <v>2024</v>
      </c>
      <c r="K219">
        <v>2025</v>
      </c>
      <c r="L219">
        <v>2026</v>
      </c>
      <c r="M219">
        <v>2027</v>
      </c>
      <c r="N219">
        <v>2028</v>
      </c>
      <c r="O219">
        <v>2029</v>
      </c>
      <c r="P219">
        <v>2030</v>
      </c>
      <c r="Q219">
        <v>2031</v>
      </c>
      <c r="R219">
        <v>2032</v>
      </c>
      <c r="S219">
        <v>2033</v>
      </c>
      <c r="T219">
        <v>2034</v>
      </c>
      <c r="U219">
        <v>2035</v>
      </c>
      <c r="V219">
        <v>2036</v>
      </c>
      <c r="W219">
        <v>2037</v>
      </c>
      <c r="X219">
        <v>2038</v>
      </c>
      <c r="Y219">
        <v>2039</v>
      </c>
      <c r="Z219">
        <v>2040</v>
      </c>
      <c r="AA219">
        <v>2041</v>
      </c>
      <c r="AB219">
        <v>2042</v>
      </c>
      <c r="AC219">
        <v>2043</v>
      </c>
      <c r="AD219">
        <v>2044</v>
      </c>
      <c r="AE219">
        <v>2045</v>
      </c>
      <c r="AF219">
        <v>2046</v>
      </c>
      <c r="AG219">
        <v>2047</v>
      </c>
      <c r="AH219">
        <v>2048</v>
      </c>
      <c r="AI219">
        <v>2049</v>
      </c>
      <c r="AJ219">
        <v>2050</v>
      </c>
    </row>
    <row r="220" spans="1:36">
      <c r="A220" t="s">
        <v>387</v>
      </c>
      <c r="B220" s="63">
        <v>4</v>
      </c>
      <c r="C220" s="63">
        <v>100</v>
      </c>
      <c r="D220">
        <v>117.715</v>
      </c>
      <c r="E220">
        <v>119.08302</v>
      </c>
      <c r="F220">
        <v>122.30115000000001</v>
      </c>
      <c r="G220">
        <v>112.33721</v>
      </c>
      <c r="H220">
        <v>111.13386</v>
      </c>
      <c r="I220">
        <v>112.95593</v>
      </c>
      <c r="J220">
        <v>114.27258999999999</v>
      </c>
      <c r="K220">
        <v>117.09566</v>
      </c>
      <c r="L220">
        <v>119.85975999999999</v>
      </c>
      <c r="M220">
        <v>121.98009999999999</v>
      </c>
      <c r="N220">
        <v>124.18259</v>
      </c>
      <c r="O220">
        <v>125.97721</v>
      </c>
      <c r="P220">
        <v>127.72289000000001</v>
      </c>
      <c r="Q220">
        <v>129.41574</v>
      </c>
      <c r="R220">
        <v>130.76070000000001</v>
      </c>
      <c r="S220">
        <v>132.08046999999999</v>
      </c>
      <c r="T220">
        <v>133.44283999999999</v>
      </c>
      <c r="U220">
        <v>134.78647000000001</v>
      </c>
      <c r="V220">
        <v>136.43886000000001</v>
      </c>
      <c r="W220">
        <v>138.00300999999999</v>
      </c>
      <c r="X220">
        <v>139.67648</v>
      </c>
      <c r="Y220">
        <v>141.40767</v>
      </c>
      <c r="Z220">
        <v>143.18843000000001</v>
      </c>
      <c r="AA220">
        <v>144.96039999999999</v>
      </c>
      <c r="AB220">
        <v>146.55930000000001</v>
      </c>
      <c r="AC220">
        <v>148.20093</v>
      </c>
      <c r="AD220">
        <v>149.82741999999999</v>
      </c>
      <c r="AE220">
        <v>151.41131999999999</v>
      </c>
      <c r="AF220">
        <v>152.95340999999999</v>
      </c>
      <c r="AG220">
        <v>154.47103999999999</v>
      </c>
      <c r="AH220">
        <v>155.97789</v>
      </c>
      <c r="AI220">
        <v>157.49170000000001</v>
      </c>
      <c r="AJ220">
        <v>159.02536000000001</v>
      </c>
    </row>
    <row r="221" spans="1:36">
      <c r="A221" t="s">
        <v>388</v>
      </c>
      <c r="B221" s="63">
        <v>4</v>
      </c>
      <c r="C221" s="63">
        <v>2</v>
      </c>
      <c r="D221">
        <v>31.417750000000002</v>
      </c>
      <c r="E221">
        <v>31.890650000000001</v>
      </c>
      <c r="F221">
        <v>33.640079999999998</v>
      </c>
      <c r="G221">
        <v>29.917169999999999</v>
      </c>
      <c r="H221">
        <v>30.027850000000001</v>
      </c>
      <c r="I221">
        <v>32.03246</v>
      </c>
      <c r="J221">
        <v>32.195720000000001</v>
      </c>
      <c r="K221">
        <v>32.759659999999997</v>
      </c>
      <c r="L221">
        <v>33.356839999999998</v>
      </c>
      <c r="M221">
        <v>33.804789999999997</v>
      </c>
      <c r="N221">
        <v>34.254100000000001</v>
      </c>
      <c r="O221">
        <v>34.65005</v>
      </c>
      <c r="P221">
        <v>35.070390000000003</v>
      </c>
      <c r="Q221">
        <v>35.460430000000002</v>
      </c>
      <c r="R221">
        <v>35.778649999999999</v>
      </c>
      <c r="S221">
        <v>36.117919999999998</v>
      </c>
      <c r="T221">
        <v>36.517769999999999</v>
      </c>
      <c r="U221">
        <v>36.876049999999999</v>
      </c>
      <c r="V221">
        <v>37.315939999999998</v>
      </c>
      <c r="W221">
        <v>37.708939999999998</v>
      </c>
      <c r="X221">
        <v>38.148899999999998</v>
      </c>
      <c r="Y221">
        <v>38.607430000000001</v>
      </c>
      <c r="Z221">
        <v>39.037439999999997</v>
      </c>
      <c r="AA221">
        <v>39.458329999999997</v>
      </c>
      <c r="AB221">
        <v>39.827550000000002</v>
      </c>
      <c r="AC221">
        <v>40.200279999999999</v>
      </c>
      <c r="AD221">
        <v>40.5595</v>
      </c>
      <c r="AE221">
        <v>40.906440000000003</v>
      </c>
      <c r="AF221">
        <v>41.239780000000003</v>
      </c>
      <c r="AG221">
        <v>41.550780000000003</v>
      </c>
      <c r="AH221">
        <v>41.859349999999999</v>
      </c>
      <c r="AI221">
        <v>42.173070000000003</v>
      </c>
      <c r="AJ221">
        <v>42.484099999999998</v>
      </c>
    </row>
    <row r="222" spans="1:36">
      <c r="A222" t="s">
        <v>389</v>
      </c>
      <c r="B222" s="63">
        <v>4</v>
      </c>
      <c r="C222" s="63">
        <v>3</v>
      </c>
      <c r="D222">
        <v>12.468120000000001</v>
      </c>
      <c r="E222">
        <v>12.602589999999999</v>
      </c>
      <c r="F222">
        <v>13.089549999999999</v>
      </c>
      <c r="G222">
        <v>13.103899999999999</v>
      </c>
      <c r="H222">
        <v>12.96058</v>
      </c>
      <c r="I222">
        <v>12.412280000000001</v>
      </c>
      <c r="J222">
        <v>11.86126</v>
      </c>
      <c r="K222">
        <v>11.815939999999999</v>
      </c>
      <c r="L222">
        <v>11.90682</v>
      </c>
      <c r="M222">
        <v>11.95759</v>
      </c>
      <c r="N222">
        <v>12.09141</v>
      </c>
      <c r="O222">
        <v>12.19642</v>
      </c>
      <c r="P222">
        <v>12.33419</v>
      </c>
      <c r="Q222">
        <v>12.486499999999999</v>
      </c>
      <c r="R222">
        <v>12.621219999999999</v>
      </c>
      <c r="S222">
        <v>12.744300000000001</v>
      </c>
      <c r="T222">
        <v>12.88331</v>
      </c>
      <c r="U222">
        <v>13.01998</v>
      </c>
      <c r="V222">
        <v>13.19581</v>
      </c>
      <c r="W222">
        <v>13.369</v>
      </c>
      <c r="X222">
        <v>13.53523</v>
      </c>
      <c r="Y222">
        <v>13.69651</v>
      </c>
      <c r="Z222">
        <v>13.898289999999999</v>
      </c>
      <c r="AA222">
        <v>14.098800000000001</v>
      </c>
      <c r="AB222">
        <v>14.254949999999999</v>
      </c>
      <c r="AC222">
        <v>14.418049999999999</v>
      </c>
      <c r="AD222">
        <v>14.578010000000001</v>
      </c>
      <c r="AE222">
        <v>14.731450000000001</v>
      </c>
      <c r="AF222">
        <v>14.883369999999999</v>
      </c>
      <c r="AG222">
        <v>15.03302</v>
      </c>
      <c r="AH222">
        <v>15.178380000000001</v>
      </c>
      <c r="AI222">
        <v>15.32774</v>
      </c>
      <c r="AJ222">
        <v>15.477119999999999</v>
      </c>
    </row>
    <row r="223" spans="1:36">
      <c r="A223" t="s">
        <v>390</v>
      </c>
      <c r="B223" s="63">
        <v>4</v>
      </c>
      <c r="C223" s="63">
        <v>4</v>
      </c>
      <c r="D223">
        <v>47.397930000000002</v>
      </c>
      <c r="E223">
        <v>47.907580000000003</v>
      </c>
      <c r="F223">
        <v>48.575449999999996</v>
      </c>
      <c r="G223">
        <v>43.014159999999997</v>
      </c>
      <c r="H223">
        <v>41.973370000000003</v>
      </c>
      <c r="I223">
        <v>43.239629999999998</v>
      </c>
      <c r="J223">
        <v>45.889279999999999</v>
      </c>
      <c r="K223">
        <v>48.196480000000001</v>
      </c>
      <c r="L223">
        <v>49.822130000000001</v>
      </c>
      <c r="M223">
        <v>50.990340000000003</v>
      </c>
      <c r="N223">
        <v>52.042090000000002</v>
      </c>
      <c r="O223">
        <v>52.954430000000002</v>
      </c>
      <c r="P223">
        <v>53.763150000000003</v>
      </c>
      <c r="Q223">
        <v>54.503500000000003</v>
      </c>
      <c r="R223">
        <v>55.157200000000003</v>
      </c>
      <c r="S223">
        <v>55.831009999999999</v>
      </c>
      <c r="T223">
        <v>56.507040000000003</v>
      </c>
      <c r="U223">
        <v>57.14922</v>
      </c>
      <c r="V223">
        <v>57.853319999999997</v>
      </c>
      <c r="W223">
        <v>58.558579999999999</v>
      </c>
      <c r="X223">
        <v>59.272359999999999</v>
      </c>
      <c r="Y223">
        <v>59.999580000000002</v>
      </c>
      <c r="Z223">
        <v>60.698459999999997</v>
      </c>
      <c r="AA223">
        <v>61.402030000000003</v>
      </c>
      <c r="AB223">
        <v>62.10125</v>
      </c>
      <c r="AC223">
        <v>62.807090000000002</v>
      </c>
      <c r="AD223">
        <v>63.504829999999998</v>
      </c>
      <c r="AE223">
        <v>64.188509999999994</v>
      </c>
      <c r="AF223">
        <v>64.871409999999997</v>
      </c>
      <c r="AG223">
        <v>65.532899999999998</v>
      </c>
      <c r="AH223">
        <v>66.199389999999994</v>
      </c>
      <c r="AI223">
        <v>66.884960000000007</v>
      </c>
      <c r="AJ223">
        <v>67.587639999999993</v>
      </c>
    </row>
    <row r="224" spans="1:36">
      <c r="A224" t="s">
        <v>391</v>
      </c>
      <c r="B224" s="63">
        <v>4</v>
      </c>
      <c r="C224" s="63">
        <v>5</v>
      </c>
      <c r="D224">
        <v>26.43121</v>
      </c>
      <c r="E224">
        <v>26.682210000000001</v>
      </c>
      <c r="F224">
        <v>26.99607</v>
      </c>
      <c r="G224">
        <v>26.30198</v>
      </c>
      <c r="H224">
        <v>26.172059999999998</v>
      </c>
      <c r="I224">
        <v>25.271570000000001</v>
      </c>
      <c r="J224">
        <v>24.326329999999999</v>
      </c>
      <c r="K224">
        <v>24.32358</v>
      </c>
      <c r="L224">
        <v>24.773969999999998</v>
      </c>
      <c r="M224">
        <v>25.22739</v>
      </c>
      <c r="N224">
        <v>25.795000000000002</v>
      </c>
      <c r="O224">
        <v>26.176310000000001</v>
      </c>
      <c r="P224">
        <v>26.555160000000001</v>
      </c>
      <c r="Q224">
        <v>26.965309999999999</v>
      </c>
      <c r="R224">
        <v>27.20363</v>
      </c>
      <c r="S224">
        <v>27.387250000000002</v>
      </c>
      <c r="T224">
        <v>27.53472</v>
      </c>
      <c r="U224">
        <v>27.741219999999998</v>
      </c>
      <c r="V224">
        <v>28.073789999999999</v>
      </c>
      <c r="W224">
        <v>28.366479999999999</v>
      </c>
      <c r="X224">
        <v>28.72</v>
      </c>
      <c r="Y224">
        <v>29.104140000000001</v>
      </c>
      <c r="Z224">
        <v>29.55425</v>
      </c>
      <c r="AA224">
        <v>30.001239999999999</v>
      </c>
      <c r="AB224">
        <v>30.37555</v>
      </c>
      <c r="AC224">
        <v>30.775510000000001</v>
      </c>
      <c r="AD224">
        <v>31.185079999999999</v>
      </c>
      <c r="AE224">
        <v>31.584910000000001</v>
      </c>
      <c r="AF224">
        <v>31.958860000000001</v>
      </c>
      <c r="AG224">
        <v>32.354340000000001</v>
      </c>
      <c r="AH224">
        <v>32.740769999999998</v>
      </c>
      <c r="AI224">
        <v>33.105919999999998</v>
      </c>
      <c r="AJ224">
        <v>33.476500000000001</v>
      </c>
    </row>
    <row r="225" spans="1:36">
      <c r="A225" t="s">
        <v>392</v>
      </c>
      <c r="B225" s="63">
        <v>4</v>
      </c>
      <c r="C225" s="63">
        <v>6</v>
      </c>
      <c r="D225">
        <v>5.21617</v>
      </c>
      <c r="E225">
        <v>5.2428699999999999</v>
      </c>
      <c r="F225">
        <v>5.0546699999999998</v>
      </c>
      <c r="G225">
        <v>5.1441400000000002</v>
      </c>
      <c r="H225">
        <v>5.2461399999999996</v>
      </c>
      <c r="I225">
        <v>5.1553500000000003</v>
      </c>
      <c r="J225">
        <v>5.1195300000000001</v>
      </c>
      <c r="K225">
        <v>5.0817399999999999</v>
      </c>
      <c r="L225">
        <v>5.0855100000000002</v>
      </c>
      <c r="M225">
        <v>5.1211200000000003</v>
      </c>
      <c r="N225">
        <v>5.1669799999999997</v>
      </c>
      <c r="O225">
        <v>5.2165699999999999</v>
      </c>
      <c r="P225">
        <v>5.2823900000000004</v>
      </c>
      <c r="Q225">
        <v>5.3567299999999998</v>
      </c>
      <c r="R225">
        <v>5.4049500000000004</v>
      </c>
      <c r="S225">
        <v>5.4682700000000004</v>
      </c>
      <c r="T225">
        <v>5.5173699999999997</v>
      </c>
      <c r="U225">
        <v>5.5830000000000002</v>
      </c>
      <c r="V225">
        <v>5.6502499999999998</v>
      </c>
      <c r="W225">
        <v>5.7256400000000003</v>
      </c>
      <c r="X225">
        <v>5.78681</v>
      </c>
      <c r="Y225">
        <v>5.8385199999999999</v>
      </c>
      <c r="Z225">
        <v>5.9171500000000004</v>
      </c>
      <c r="AA225">
        <v>6.0041200000000003</v>
      </c>
      <c r="AB225">
        <v>6.0754700000000001</v>
      </c>
      <c r="AC225">
        <v>6.1528499999999999</v>
      </c>
      <c r="AD225">
        <v>6.2348400000000002</v>
      </c>
      <c r="AE225">
        <v>6.3182400000000003</v>
      </c>
      <c r="AF225">
        <v>6.4080300000000001</v>
      </c>
      <c r="AG225">
        <v>6.5079399999999996</v>
      </c>
      <c r="AH225">
        <v>6.6468600000000002</v>
      </c>
      <c r="AI225">
        <v>6.7956300000000001</v>
      </c>
      <c r="AJ225">
        <v>6.9450500000000002</v>
      </c>
    </row>
    <row r="226" spans="1:36">
      <c r="A226" t="s">
        <v>393</v>
      </c>
      <c r="B226" s="63">
        <v>4</v>
      </c>
      <c r="C226" s="63">
        <v>7</v>
      </c>
      <c r="D226">
        <v>2.3748200000000002</v>
      </c>
      <c r="E226">
        <v>2.3268200000000001</v>
      </c>
      <c r="F226">
        <v>2.1856</v>
      </c>
      <c r="G226">
        <v>2.3982399999999999</v>
      </c>
      <c r="H226">
        <v>2.4059900000000001</v>
      </c>
      <c r="I226">
        <v>2.23414</v>
      </c>
      <c r="J226">
        <v>2.1295999999999999</v>
      </c>
      <c r="K226">
        <v>2.1554899999999999</v>
      </c>
      <c r="L226">
        <v>2.1973099999999999</v>
      </c>
      <c r="M226">
        <v>2.2233700000000001</v>
      </c>
      <c r="N226">
        <v>2.2458399999999998</v>
      </c>
      <c r="O226">
        <v>2.2667999999999999</v>
      </c>
      <c r="P226">
        <v>2.2799399999999999</v>
      </c>
      <c r="Q226">
        <v>2.3092000000000001</v>
      </c>
      <c r="R226">
        <v>2.32558</v>
      </c>
      <c r="S226">
        <v>2.3331499999999998</v>
      </c>
      <c r="T226">
        <v>2.3443900000000002</v>
      </c>
      <c r="U226">
        <v>2.3441000000000001</v>
      </c>
      <c r="V226">
        <v>2.3437000000000001</v>
      </c>
      <c r="W226">
        <v>2.3370000000000002</v>
      </c>
      <c r="X226">
        <v>2.33561</v>
      </c>
      <c r="Y226">
        <v>2.31365</v>
      </c>
      <c r="Z226">
        <v>2.30661</v>
      </c>
      <c r="AA226">
        <v>2.29922</v>
      </c>
      <c r="AB226">
        <v>2.2807300000000001</v>
      </c>
      <c r="AC226">
        <v>2.2636599999999998</v>
      </c>
      <c r="AD226">
        <v>2.24708</v>
      </c>
      <c r="AE226">
        <v>2.2297099999999999</v>
      </c>
      <c r="AF226">
        <v>2.2091599999999998</v>
      </c>
      <c r="AG226">
        <v>2.1896100000000001</v>
      </c>
      <c r="AH226">
        <v>2.1694</v>
      </c>
      <c r="AI226">
        <v>2.1484999999999999</v>
      </c>
      <c r="AJ226">
        <v>2.1274600000000001</v>
      </c>
    </row>
    <row r="227" spans="1:36">
      <c r="A227" t="s">
        <v>394</v>
      </c>
      <c r="B227" s="63">
        <v>4</v>
      </c>
      <c r="C227" s="63">
        <v>8</v>
      </c>
      <c r="D227">
        <v>7.3767300000000002</v>
      </c>
      <c r="E227">
        <v>7.04582</v>
      </c>
      <c r="F227">
        <v>7.3661300000000001</v>
      </c>
      <c r="G227">
        <v>7.6632199999999999</v>
      </c>
      <c r="H227">
        <v>7.3268800000000001</v>
      </c>
      <c r="I227">
        <v>7.1307299999999998</v>
      </c>
      <c r="J227">
        <v>7.2629900000000003</v>
      </c>
      <c r="K227">
        <v>7.4458099999999998</v>
      </c>
      <c r="L227">
        <v>7.2486300000000004</v>
      </c>
      <c r="M227">
        <v>7.1530399999999998</v>
      </c>
      <c r="N227">
        <v>7.29697</v>
      </c>
      <c r="O227">
        <v>7.4411800000000001</v>
      </c>
      <c r="P227">
        <v>7.4970999999999997</v>
      </c>
      <c r="Q227">
        <v>7.52393</v>
      </c>
      <c r="R227">
        <v>7.5867000000000004</v>
      </c>
      <c r="S227">
        <v>7.6927000000000003</v>
      </c>
      <c r="T227">
        <v>7.7419000000000002</v>
      </c>
      <c r="U227">
        <v>7.7595000000000001</v>
      </c>
      <c r="V227">
        <v>7.6146200000000004</v>
      </c>
      <c r="W227">
        <v>7.4769399999999999</v>
      </c>
      <c r="X227">
        <v>7.33805</v>
      </c>
      <c r="Y227">
        <v>7.2713900000000002</v>
      </c>
      <c r="Z227">
        <v>7.2264200000000001</v>
      </c>
      <c r="AA227">
        <v>7.3208299999999999</v>
      </c>
      <c r="AB227">
        <v>7.4320000000000004</v>
      </c>
      <c r="AC227">
        <v>7.5203800000000003</v>
      </c>
      <c r="AD227">
        <v>7.5790600000000001</v>
      </c>
      <c r="AE227">
        <v>7.5926400000000003</v>
      </c>
      <c r="AF227">
        <v>7.59673</v>
      </c>
      <c r="AG227">
        <v>7.6392199999999999</v>
      </c>
      <c r="AH227">
        <v>7.6873899999999997</v>
      </c>
      <c r="AI227">
        <v>7.74376</v>
      </c>
      <c r="AJ227">
        <v>7.8528399999999996</v>
      </c>
    </row>
    <row r="228" spans="1:36">
      <c r="A228" t="s">
        <v>395</v>
      </c>
      <c r="B228" s="63">
        <v>4</v>
      </c>
      <c r="C228" s="63">
        <v>9</v>
      </c>
      <c r="D228">
        <v>5.5886399999999998</v>
      </c>
      <c r="E228">
        <v>5.2356699999999998</v>
      </c>
      <c r="F228">
        <v>5.0578200000000004</v>
      </c>
      <c r="G228">
        <v>5.1178999999999997</v>
      </c>
      <c r="H228">
        <v>4.9895300000000002</v>
      </c>
      <c r="I228">
        <v>4.6257200000000003</v>
      </c>
      <c r="J228">
        <v>4.5775600000000001</v>
      </c>
      <c r="K228">
        <v>4.6941199999999998</v>
      </c>
      <c r="L228">
        <v>4.8655999999999997</v>
      </c>
      <c r="M228">
        <v>4.9661900000000001</v>
      </c>
      <c r="N228">
        <v>5.0065499999999998</v>
      </c>
      <c r="O228">
        <v>5.1002799999999997</v>
      </c>
      <c r="P228">
        <v>5.1823600000000001</v>
      </c>
      <c r="Q228">
        <v>5.2686700000000002</v>
      </c>
      <c r="R228">
        <v>5.4185600000000003</v>
      </c>
      <c r="S228">
        <v>5.48414</v>
      </c>
      <c r="T228">
        <v>5.5681200000000004</v>
      </c>
      <c r="U228">
        <v>5.7092000000000001</v>
      </c>
      <c r="V228">
        <v>5.8713600000000001</v>
      </c>
      <c r="W228">
        <v>6.0158199999999997</v>
      </c>
      <c r="X228">
        <v>6.2055999999999996</v>
      </c>
      <c r="Y228">
        <v>6.3741300000000001</v>
      </c>
      <c r="Z228">
        <v>6.5051600000000001</v>
      </c>
      <c r="AA228">
        <v>6.7031799999999997</v>
      </c>
      <c r="AB228">
        <v>6.9022100000000002</v>
      </c>
      <c r="AC228">
        <v>7.0476599999999996</v>
      </c>
      <c r="AD228">
        <v>7.1969399999999997</v>
      </c>
      <c r="AE228">
        <v>7.3061100000000003</v>
      </c>
      <c r="AF228">
        <v>7.4298000000000002</v>
      </c>
      <c r="AG228">
        <v>7.5884099999999997</v>
      </c>
      <c r="AH228">
        <v>7.75969</v>
      </c>
      <c r="AI228">
        <v>7.8791099999999998</v>
      </c>
      <c r="AJ228">
        <v>8.1478199999999994</v>
      </c>
    </row>
    <row r="229" spans="1:36">
      <c r="A229" t="s">
        <v>396</v>
      </c>
      <c r="B229" s="63">
        <v>4</v>
      </c>
      <c r="C229" s="63">
        <v>10</v>
      </c>
      <c r="D229">
        <v>9.5543999999999993</v>
      </c>
      <c r="E229">
        <v>9.6134199999999996</v>
      </c>
      <c r="F229">
        <v>9.1991499999999995</v>
      </c>
      <c r="G229">
        <v>9.2808600000000006</v>
      </c>
      <c r="H229">
        <v>8.3195399999999999</v>
      </c>
      <c r="I229">
        <v>7.8139000000000003</v>
      </c>
      <c r="J229">
        <v>7.7804099999999998</v>
      </c>
      <c r="K229">
        <v>7.8687800000000001</v>
      </c>
      <c r="L229">
        <v>7.9558</v>
      </c>
      <c r="M229">
        <v>8.0229099999999995</v>
      </c>
      <c r="N229">
        <v>8.0878099999999993</v>
      </c>
      <c r="O229">
        <v>8.1488300000000002</v>
      </c>
      <c r="P229">
        <v>8.2111499999999999</v>
      </c>
      <c r="Q229">
        <v>8.2751699999999992</v>
      </c>
      <c r="R229">
        <v>8.3319200000000002</v>
      </c>
      <c r="S229">
        <v>8.3839100000000002</v>
      </c>
      <c r="T229">
        <v>8.4272200000000002</v>
      </c>
      <c r="U229">
        <v>8.5216700000000003</v>
      </c>
      <c r="V229">
        <v>8.6066400000000005</v>
      </c>
      <c r="W229">
        <v>8.6854700000000005</v>
      </c>
      <c r="X229">
        <v>8.8044600000000006</v>
      </c>
      <c r="Y229">
        <v>8.9028200000000002</v>
      </c>
      <c r="Z229">
        <v>9.0052599999999998</v>
      </c>
      <c r="AA229">
        <v>9.1253899999999994</v>
      </c>
      <c r="AB229">
        <v>9.2249300000000005</v>
      </c>
      <c r="AC229">
        <v>9.3464500000000008</v>
      </c>
      <c r="AD229">
        <v>9.4711599999999994</v>
      </c>
      <c r="AE229">
        <v>9.6058800000000009</v>
      </c>
      <c r="AF229">
        <v>9.7343100000000007</v>
      </c>
      <c r="AG229">
        <v>9.8562999999999992</v>
      </c>
      <c r="AH229">
        <v>9.9600899999999992</v>
      </c>
      <c r="AI229">
        <v>10.049329999999999</v>
      </c>
      <c r="AJ229">
        <v>10.16194</v>
      </c>
    </row>
    <row r="230" spans="1:36">
      <c r="A230" t="s">
        <v>397</v>
      </c>
      <c r="B230" s="63">
        <v>4</v>
      </c>
      <c r="C230" s="63">
        <v>11</v>
      </c>
      <c r="D230">
        <v>2.5302199999999999</v>
      </c>
      <c r="E230">
        <v>2.5242800000000001</v>
      </c>
      <c r="F230">
        <v>2.29697</v>
      </c>
      <c r="G230">
        <v>2.10717</v>
      </c>
      <c r="H230">
        <v>1.86873</v>
      </c>
      <c r="I230">
        <v>1.7722800000000001</v>
      </c>
      <c r="J230">
        <v>1.6887700000000001</v>
      </c>
      <c r="K230">
        <v>1.6744600000000001</v>
      </c>
      <c r="L230">
        <v>1.6477999999999999</v>
      </c>
      <c r="M230">
        <v>1.62205</v>
      </c>
      <c r="N230">
        <v>1.58636</v>
      </c>
      <c r="O230">
        <v>1.5606</v>
      </c>
      <c r="P230">
        <v>1.54213</v>
      </c>
      <c r="Q230">
        <v>1.53582</v>
      </c>
      <c r="R230">
        <v>1.52471</v>
      </c>
      <c r="S230">
        <v>1.52033</v>
      </c>
      <c r="T230">
        <v>1.5103500000000001</v>
      </c>
      <c r="U230">
        <v>1.51847</v>
      </c>
      <c r="V230">
        <v>1.5212300000000001</v>
      </c>
      <c r="W230">
        <v>1.52495</v>
      </c>
      <c r="X230">
        <v>1.5443499999999999</v>
      </c>
      <c r="Y230">
        <v>1.56603</v>
      </c>
      <c r="Z230">
        <v>1.58335</v>
      </c>
      <c r="AA230">
        <v>1.60449</v>
      </c>
      <c r="AB230">
        <v>1.6151899999999999</v>
      </c>
      <c r="AC230">
        <v>1.64988</v>
      </c>
      <c r="AD230">
        <v>1.6881299999999999</v>
      </c>
      <c r="AE230">
        <v>1.72933</v>
      </c>
      <c r="AF230">
        <v>1.76183</v>
      </c>
      <c r="AG230">
        <v>1.7841100000000001</v>
      </c>
      <c r="AH230">
        <v>1.8001799999999999</v>
      </c>
      <c r="AI230">
        <v>1.8005599999999999</v>
      </c>
      <c r="AJ230">
        <v>1.8063499999999999</v>
      </c>
    </row>
    <row r="231" spans="1:36">
      <c r="A231" t="s">
        <v>398</v>
      </c>
      <c r="B231" s="63">
        <v>4</v>
      </c>
      <c r="C231" s="63">
        <v>12</v>
      </c>
      <c r="D231">
        <v>3.6516099999999998</v>
      </c>
      <c r="E231">
        <v>3.60521</v>
      </c>
      <c r="F231">
        <v>3.6906300000000001</v>
      </c>
      <c r="G231">
        <v>3.5868699999999998</v>
      </c>
      <c r="H231">
        <v>3.1297199999999998</v>
      </c>
      <c r="I231">
        <v>2.9371200000000002</v>
      </c>
      <c r="J231">
        <v>2.9847299999999999</v>
      </c>
      <c r="K231">
        <v>3.04365</v>
      </c>
      <c r="L231">
        <v>3.1088300000000002</v>
      </c>
      <c r="M231">
        <v>3.1623800000000002</v>
      </c>
      <c r="N231">
        <v>3.2153</v>
      </c>
      <c r="O231">
        <v>3.26248</v>
      </c>
      <c r="P231">
        <v>3.2963399999999998</v>
      </c>
      <c r="Q231">
        <v>3.33081</v>
      </c>
      <c r="R231">
        <v>3.3638599999999999</v>
      </c>
      <c r="S231">
        <v>3.3896099999999998</v>
      </c>
      <c r="T231">
        <v>3.4141499999999998</v>
      </c>
      <c r="U231">
        <v>3.4522200000000001</v>
      </c>
      <c r="V231">
        <v>3.4863599999999999</v>
      </c>
      <c r="W231">
        <v>3.5210400000000002</v>
      </c>
      <c r="X231">
        <v>3.56094</v>
      </c>
      <c r="Y231">
        <v>3.59613</v>
      </c>
      <c r="Z231">
        <v>3.6275900000000001</v>
      </c>
      <c r="AA231">
        <v>3.66588</v>
      </c>
      <c r="AB231">
        <v>3.7026300000000001</v>
      </c>
      <c r="AC231">
        <v>3.73658</v>
      </c>
      <c r="AD231">
        <v>3.7714300000000001</v>
      </c>
      <c r="AE231">
        <v>3.8109199999999999</v>
      </c>
      <c r="AF231">
        <v>3.8548100000000001</v>
      </c>
      <c r="AG231">
        <v>3.8997600000000001</v>
      </c>
      <c r="AH231">
        <v>3.93885</v>
      </c>
      <c r="AI231">
        <v>3.97994</v>
      </c>
      <c r="AJ231">
        <v>4.0289099999999998</v>
      </c>
    </row>
    <row r="232" spans="1:36">
      <c r="A232" t="s">
        <v>399</v>
      </c>
      <c r="B232" s="63">
        <v>4</v>
      </c>
      <c r="C232" s="63">
        <v>13</v>
      </c>
      <c r="D232">
        <v>3.3725700000000001</v>
      </c>
      <c r="E232">
        <v>3.4839199999999999</v>
      </c>
      <c r="F232">
        <v>3.2115499999999999</v>
      </c>
      <c r="G232">
        <v>3.5868099999999998</v>
      </c>
      <c r="H232">
        <v>3.3210899999999999</v>
      </c>
      <c r="I232">
        <v>3.1044999999999998</v>
      </c>
      <c r="J232">
        <v>3.1069100000000001</v>
      </c>
      <c r="K232">
        <v>3.1506699999999999</v>
      </c>
      <c r="L232">
        <v>3.1991700000000001</v>
      </c>
      <c r="M232">
        <v>3.23847</v>
      </c>
      <c r="N232">
        <v>3.2861400000000001</v>
      </c>
      <c r="O232">
        <v>3.3257500000000002</v>
      </c>
      <c r="P232">
        <v>3.3726799999999999</v>
      </c>
      <c r="Q232">
        <v>3.40855</v>
      </c>
      <c r="R232">
        <v>3.4433500000000001</v>
      </c>
      <c r="S232">
        <v>3.4739800000000001</v>
      </c>
      <c r="T232">
        <v>3.50271</v>
      </c>
      <c r="U232">
        <v>3.55098</v>
      </c>
      <c r="V232">
        <v>3.5990500000000001</v>
      </c>
      <c r="W232">
        <v>3.6394700000000002</v>
      </c>
      <c r="X232">
        <v>3.6991700000000001</v>
      </c>
      <c r="Y232">
        <v>3.7406600000000001</v>
      </c>
      <c r="Z232">
        <v>3.79433</v>
      </c>
      <c r="AA232">
        <v>3.8550200000000001</v>
      </c>
      <c r="AB232">
        <v>3.9071099999999999</v>
      </c>
      <c r="AC232">
        <v>3.9599799999999998</v>
      </c>
      <c r="AD232">
        <v>4.01159</v>
      </c>
      <c r="AE232">
        <v>4.0656299999999996</v>
      </c>
      <c r="AF232">
        <v>4.1176700000000004</v>
      </c>
      <c r="AG232">
        <v>4.1724300000000003</v>
      </c>
      <c r="AH232">
        <v>4.2210599999999996</v>
      </c>
      <c r="AI232">
        <v>4.26884</v>
      </c>
      <c r="AJ232">
        <v>4.3266799999999996</v>
      </c>
    </row>
    <row r="233" spans="1:36">
      <c r="A233" t="s">
        <v>400</v>
      </c>
      <c r="B233" s="63">
        <v>4</v>
      </c>
      <c r="C233" s="63">
        <v>14</v>
      </c>
      <c r="D233">
        <v>10.95036</v>
      </c>
      <c r="E233">
        <v>10.506309999999999</v>
      </c>
      <c r="F233">
        <v>9.5695200000000007</v>
      </c>
      <c r="G233">
        <v>9.4801599999999997</v>
      </c>
      <c r="H233">
        <v>9.3238400000000006</v>
      </c>
      <c r="I233">
        <v>8.9781899999999997</v>
      </c>
      <c r="J233">
        <v>8.8598800000000004</v>
      </c>
      <c r="K233">
        <v>8.9302100000000006</v>
      </c>
      <c r="L233">
        <v>8.9743899999999996</v>
      </c>
      <c r="M233">
        <v>9.0334500000000002</v>
      </c>
      <c r="N233">
        <v>9.1930999999999994</v>
      </c>
      <c r="O233">
        <v>9.3783499999999993</v>
      </c>
      <c r="P233">
        <v>9.5891900000000003</v>
      </c>
      <c r="Q233">
        <v>9.8080700000000007</v>
      </c>
      <c r="R233">
        <v>9.9060600000000001</v>
      </c>
      <c r="S233">
        <v>9.9448600000000003</v>
      </c>
      <c r="T233">
        <v>9.9773200000000006</v>
      </c>
      <c r="U233">
        <v>10.02402</v>
      </c>
      <c r="V233">
        <v>10.05064</v>
      </c>
      <c r="W233">
        <v>10.06349</v>
      </c>
      <c r="X233">
        <v>10.116400000000001</v>
      </c>
      <c r="Y233">
        <v>10.14073</v>
      </c>
      <c r="Z233">
        <v>10.257529999999999</v>
      </c>
      <c r="AA233">
        <v>10.34479</v>
      </c>
      <c r="AB233">
        <v>10.331799999999999</v>
      </c>
      <c r="AC233">
        <v>10.39106</v>
      </c>
      <c r="AD233">
        <v>10.461830000000001</v>
      </c>
      <c r="AE233">
        <v>10.63165</v>
      </c>
      <c r="AF233">
        <v>10.79532</v>
      </c>
      <c r="AG233">
        <v>10.94703</v>
      </c>
      <c r="AH233">
        <v>11.065569999999999</v>
      </c>
      <c r="AI233">
        <v>11.24661</v>
      </c>
      <c r="AJ233">
        <v>11.41802</v>
      </c>
    </row>
    <row r="234" spans="1:36">
      <c r="A234" t="s">
        <v>401</v>
      </c>
      <c r="B234" s="63">
        <v>4</v>
      </c>
      <c r="C234" s="63">
        <v>15</v>
      </c>
      <c r="D234">
        <v>2.0045199999999999</v>
      </c>
      <c r="E234">
        <v>1.87768</v>
      </c>
      <c r="F234">
        <v>1.7345699999999999</v>
      </c>
      <c r="G234">
        <v>1.8329299999999999</v>
      </c>
      <c r="H234">
        <v>1.9289000000000001</v>
      </c>
      <c r="I234">
        <v>2.1775000000000002</v>
      </c>
      <c r="J234">
        <v>2.0475599999999998</v>
      </c>
      <c r="K234">
        <v>2.0556100000000002</v>
      </c>
      <c r="L234">
        <v>2.1547999999999998</v>
      </c>
      <c r="M234">
        <v>2.1025299999999998</v>
      </c>
      <c r="N234">
        <v>2.0916800000000002</v>
      </c>
      <c r="O234">
        <v>2.1063900000000002</v>
      </c>
      <c r="P234">
        <v>2.1106799999999999</v>
      </c>
      <c r="Q234">
        <v>2.1030099999999998</v>
      </c>
      <c r="R234">
        <v>2.11436</v>
      </c>
      <c r="S234">
        <v>2.1461199999999998</v>
      </c>
      <c r="T234">
        <v>2.15903</v>
      </c>
      <c r="U234">
        <v>2.1783199999999998</v>
      </c>
      <c r="V234">
        <v>2.2037</v>
      </c>
      <c r="W234">
        <v>2.2203599999999999</v>
      </c>
      <c r="X234">
        <v>2.2441599999999999</v>
      </c>
      <c r="Y234">
        <v>2.2754500000000002</v>
      </c>
      <c r="Z234">
        <v>2.3175400000000002</v>
      </c>
      <c r="AA234">
        <v>2.3504299999999998</v>
      </c>
      <c r="AB234">
        <v>2.37412</v>
      </c>
      <c r="AC234">
        <v>2.3965299999999998</v>
      </c>
      <c r="AD234">
        <v>2.4339200000000001</v>
      </c>
      <c r="AE234">
        <v>2.4729999999999999</v>
      </c>
      <c r="AF234">
        <v>2.4979499999999999</v>
      </c>
      <c r="AG234">
        <v>2.5196299999999998</v>
      </c>
      <c r="AH234">
        <v>2.5371299999999999</v>
      </c>
      <c r="AI234">
        <v>2.5529500000000001</v>
      </c>
      <c r="AJ234">
        <v>2.5626099999999998</v>
      </c>
    </row>
    <row r="235" spans="1:36">
      <c r="A235" t="s">
        <v>402</v>
      </c>
      <c r="B235" s="63">
        <v>4</v>
      </c>
      <c r="C235" s="63">
        <v>16</v>
      </c>
      <c r="D235">
        <v>15.691610000000001</v>
      </c>
      <c r="E235">
        <v>15.831670000000001</v>
      </c>
      <c r="F235">
        <v>14.129300000000001</v>
      </c>
      <c r="G235">
        <v>9.5220699999999994</v>
      </c>
      <c r="H235">
        <v>8.9535800000000005</v>
      </c>
      <c r="I235">
        <v>12.16751</v>
      </c>
      <c r="J235">
        <v>10.76821</v>
      </c>
      <c r="K235">
        <v>11.15114</v>
      </c>
      <c r="L235">
        <v>10.98062</v>
      </c>
      <c r="M235">
        <v>10.685219999999999</v>
      </c>
      <c r="N235">
        <v>10.52257</v>
      </c>
      <c r="O235">
        <v>10.26385</v>
      </c>
      <c r="P235">
        <v>10.198359999999999</v>
      </c>
      <c r="Q235">
        <v>10.13922</v>
      </c>
      <c r="R235">
        <v>10.083629999999999</v>
      </c>
      <c r="S235">
        <v>10.04166</v>
      </c>
      <c r="T235">
        <v>9.9846900000000005</v>
      </c>
      <c r="U235">
        <v>10.22587</v>
      </c>
      <c r="V235">
        <v>10.32446</v>
      </c>
      <c r="W235">
        <v>10.468780000000001</v>
      </c>
      <c r="X235">
        <v>10.62767</v>
      </c>
      <c r="Y235">
        <v>10.76661</v>
      </c>
      <c r="Z235">
        <v>10.97701</v>
      </c>
      <c r="AA235">
        <v>11.072419999999999</v>
      </c>
      <c r="AB235">
        <v>11.234310000000001</v>
      </c>
      <c r="AC235">
        <v>11.2921</v>
      </c>
      <c r="AD235">
        <v>11.529719999999999</v>
      </c>
      <c r="AE235">
        <v>11.72465</v>
      </c>
      <c r="AF235">
        <v>11.94103</v>
      </c>
      <c r="AG235">
        <v>11.889139999999999</v>
      </c>
      <c r="AH235">
        <v>11.852449999999999</v>
      </c>
      <c r="AI235">
        <v>11.905519999999999</v>
      </c>
      <c r="AJ235">
        <v>11.750870000000001</v>
      </c>
    </row>
    <row r="236" spans="1:36">
      <c r="A236" t="s">
        <v>403</v>
      </c>
      <c r="B236" s="63">
        <v>4</v>
      </c>
      <c r="C236" s="63">
        <v>17</v>
      </c>
      <c r="D236">
        <v>10.86176</v>
      </c>
      <c r="E236">
        <v>7.8435199999999998</v>
      </c>
      <c r="F236">
        <v>8.0476200000000002</v>
      </c>
      <c r="G236">
        <v>8.8430999999999997</v>
      </c>
      <c r="H236">
        <v>9.0714900000000007</v>
      </c>
      <c r="I236">
        <v>8.6798800000000007</v>
      </c>
      <c r="J236">
        <v>9.8204799999999999</v>
      </c>
      <c r="K236">
        <v>9.2179000000000002</v>
      </c>
      <c r="L236">
        <v>9.1105</v>
      </c>
      <c r="M236">
        <v>9.0473099999999995</v>
      </c>
      <c r="N236">
        <v>8.9043799999999997</v>
      </c>
      <c r="O236">
        <v>8.8532299999999999</v>
      </c>
      <c r="P236">
        <v>8.7795799999999993</v>
      </c>
      <c r="Q236">
        <v>8.6671800000000001</v>
      </c>
      <c r="R236">
        <v>8.4012799999999999</v>
      </c>
      <c r="S236">
        <v>8.1019100000000002</v>
      </c>
      <c r="T236">
        <v>8.13659</v>
      </c>
      <c r="U236">
        <v>8.1668500000000002</v>
      </c>
      <c r="V236">
        <v>7.9672799999999997</v>
      </c>
      <c r="W236">
        <v>7.82789</v>
      </c>
      <c r="X236">
        <v>7.9847099999999998</v>
      </c>
      <c r="Y236">
        <v>7.8520300000000001</v>
      </c>
      <c r="Z236">
        <v>7.7306800000000004</v>
      </c>
      <c r="AA236">
        <v>7.6513900000000001</v>
      </c>
      <c r="AB236">
        <v>7.6524099999999997</v>
      </c>
      <c r="AC236">
        <v>7.5971399999999996</v>
      </c>
      <c r="AD236">
        <v>7.5457799999999997</v>
      </c>
      <c r="AE236">
        <v>7.55776</v>
      </c>
      <c r="AF236">
        <v>7.5547599999999999</v>
      </c>
      <c r="AG236">
        <v>7.5453000000000001</v>
      </c>
      <c r="AH236">
        <v>7.7263299999999999</v>
      </c>
      <c r="AI236">
        <v>7.7566699999999997</v>
      </c>
      <c r="AJ236">
        <v>7.8684099999999999</v>
      </c>
    </row>
    <row r="237" spans="1:36">
      <c r="A237" t="s">
        <v>404</v>
      </c>
      <c r="B237" s="63">
        <v>4</v>
      </c>
      <c r="C237" s="63">
        <v>18</v>
      </c>
      <c r="D237">
        <v>3.3515600000000001</v>
      </c>
      <c r="E237">
        <v>3.2135199999999999</v>
      </c>
      <c r="F237">
        <v>3.0304500000000001</v>
      </c>
      <c r="G237">
        <v>2.47804</v>
      </c>
      <c r="H237">
        <v>2.4661200000000001</v>
      </c>
      <c r="I237">
        <v>3.2561499999999999</v>
      </c>
      <c r="J237">
        <v>4.2173800000000004</v>
      </c>
      <c r="K237">
        <v>4.5735599999999996</v>
      </c>
      <c r="L237">
        <v>4.2901999999999996</v>
      </c>
      <c r="M237">
        <v>3.9578600000000002</v>
      </c>
      <c r="N237">
        <v>3.9685299999999999</v>
      </c>
      <c r="O237">
        <v>4.2095399999999996</v>
      </c>
      <c r="P237">
        <v>4.4899800000000001</v>
      </c>
      <c r="Q237">
        <v>4.6657000000000002</v>
      </c>
      <c r="R237">
        <v>4.7335599999999998</v>
      </c>
      <c r="S237">
        <v>4.7826399999999998</v>
      </c>
      <c r="T237">
        <v>4.8540999999999999</v>
      </c>
      <c r="U237">
        <v>5.0166300000000001</v>
      </c>
      <c r="V237">
        <v>5.23109</v>
      </c>
      <c r="W237">
        <v>5.4021299999999997</v>
      </c>
      <c r="X237">
        <v>5.6001200000000004</v>
      </c>
      <c r="Y237">
        <v>5.7776800000000001</v>
      </c>
      <c r="Z237">
        <v>5.9898300000000004</v>
      </c>
      <c r="AA237">
        <v>6.2337999999999996</v>
      </c>
      <c r="AB237">
        <v>6.44848</v>
      </c>
      <c r="AC237">
        <v>6.7403500000000003</v>
      </c>
      <c r="AD237">
        <v>7.0229900000000001</v>
      </c>
      <c r="AE237">
        <v>7.3014900000000003</v>
      </c>
      <c r="AF237">
        <v>7.5459399999999999</v>
      </c>
      <c r="AG237">
        <v>7.7926900000000003</v>
      </c>
      <c r="AH237">
        <v>8.0378600000000002</v>
      </c>
      <c r="AI237">
        <v>8.2435899999999993</v>
      </c>
      <c r="AJ237">
        <v>8.4752100000000006</v>
      </c>
    </row>
    <row r="238" spans="1:36">
      <c r="A238" t="s">
        <v>405</v>
      </c>
      <c r="B238" s="63">
        <v>4</v>
      </c>
      <c r="C238" s="63">
        <v>19</v>
      </c>
      <c r="D238">
        <v>6.3396699999999999</v>
      </c>
      <c r="E238">
        <v>6.5975900000000003</v>
      </c>
      <c r="F238">
        <v>6.6529999999999996</v>
      </c>
      <c r="G238">
        <v>6.0676500000000004</v>
      </c>
      <c r="H238">
        <v>5.9939600000000004</v>
      </c>
      <c r="I238">
        <v>6.7241099999999996</v>
      </c>
      <c r="J238">
        <v>7.4397900000000003</v>
      </c>
      <c r="K238">
        <v>7.9303699999999999</v>
      </c>
      <c r="L238">
        <v>8.4780700000000007</v>
      </c>
      <c r="M238">
        <v>8.8475199999999994</v>
      </c>
      <c r="N238">
        <v>9.1142099999999999</v>
      </c>
      <c r="O238">
        <v>9.3685200000000002</v>
      </c>
      <c r="P238">
        <v>9.5816099999999995</v>
      </c>
      <c r="Q238">
        <v>9.8223599999999998</v>
      </c>
      <c r="R238">
        <v>10.09661</v>
      </c>
      <c r="S238">
        <v>10.324260000000001</v>
      </c>
      <c r="T238">
        <v>10.56212</v>
      </c>
      <c r="U238">
        <v>10.82826</v>
      </c>
      <c r="V238">
        <v>11.037520000000001</v>
      </c>
      <c r="W238">
        <v>11.22499</v>
      </c>
      <c r="X238">
        <v>11.461980000000001</v>
      </c>
      <c r="Y238">
        <v>11.596410000000001</v>
      </c>
      <c r="Z238">
        <v>11.70964</v>
      </c>
      <c r="AA238">
        <v>11.89451</v>
      </c>
      <c r="AB238">
        <v>11.995839999999999</v>
      </c>
      <c r="AC238">
        <v>12.11429</v>
      </c>
      <c r="AD238">
        <v>12.19994</v>
      </c>
      <c r="AE238">
        <v>12.26206</v>
      </c>
      <c r="AF238">
        <v>12.307689999999999</v>
      </c>
      <c r="AG238">
        <v>12.37987</v>
      </c>
      <c r="AH238">
        <v>12.42727</v>
      </c>
      <c r="AI238">
        <v>12.44247</v>
      </c>
      <c r="AJ238">
        <v>12.508380000000001</v>
      </c>
    </row>
    <row r="239" spans="1:36">
      <c r="A239" t="s">
        <v>406</v>
      </c>
      <c r="B239" s="63">
        <v>4</v>
      </c>
      <c r="C239" s="63">
        <v>20</v>
      </c>
      <c r="D239">
        <v>18.479970000000002</v>
      </c>
      <c r="E239">
        <v>18.650960000000001</v>
      </c>
      <c r="F239">
        <v>18.02636</v>
      </c>
      <c r="G239">
        <v>19.083850000000002</v>
      </c>
      <c r="H239">
        <v>19.40117</v>
      </c>
      <c r="I239">
        <v>20.176310000000001</v>
      </c>
      <c r="J239">
        <v>20.54307</v>
      </c>
      <c r="K239">
        <v>21.016079999999999</v>
      </c>
      <c r="L239">
        <v>21.530719999999999</v>
      </c>
      <c r="M239">
        <v>21.955860000000001</v>
      </c>
      <c r="N239">
        <v>22.363109999999999</v>
      </c>
      <c r="O239">
        <v>22.760439999999999</v>
      </c>
      <c r="P239">
        <v>23.158110000000001</v>
      </c>
      <c r="Q239">
        <v>23.57751</v>
      </c>
      <c r="R239">
        <v>24.072479999999999</v>
      </c>
      <c r="S239">
        <v>24.572199999999999</v>
      </c>
      <c r="T239">
        <v>25.121220000000001</v>
      </c>
      <c r="U239">
        <v>25.749549999999999</v>
      </c>
      <c r="V239">
        <v>26.487490000000001</v>
      </c>
      <c r="W239">
        <v>27.209620000000001</v>
      </c>
      <c r="X239">
        <v>27.971920000000001</v>
      </c>
      <c r="Y239">
        <v>28.816549999999999</v>
      </c>
      <c r="Z239">
        <v>29.651309999999999</v>
      </c>
      <c r="AA239">
        <v>30.539069999999999</v>
      </c>
      <c r="AB239">
        <v>31.49034</v>
      </c>
      <c r="AC239">
        <v>32.440779999999997</v>
      </c>
      <c r="AD239">
        <v>33.431100000000001</v>
      </c>
      <c r="AE239">
        <v>34.405630000000002</v>
      </c>
      <c r="AF239">
        <v>35.368870000000001</v>
      </c>
      <c r="AG239">
        <v>36.339889999999997</v>
      </c>
      <c r="AH239">
        <v>37.299579999999999</v>
      </c>
      <c r="AI239">
        <v>38.212670000000003</v>
      </c>
      <c r="AJ239">
        <v>39.122059999999998</v>
      </c>
    </row>
    <row r="240" spans="1:36">
      <c r="A240" t="s">
        <v>407</v>
      </c>
      <c r="B240" s="63">
        <v>4</v>
      </c>
      <c r="C240" s="63">
        <v>21</v>
      </c>
      <c r="D240">
        <v>9.4867399999999993</v>
      </c>
      <c r="E240">
        <v>9.7745899999999999</v>
      </c>
      <c r="F240">
        <v>9.6230799999999999</v>
      </c>
      <c r="G240">
        <v>10.093220000000001</v>
      </c>
      <c r="H240">
        <v>10.33297</v>
      </c>
      <c r="I240">
        <v>10.73508</v>
      </c>
      <c r="J240">
        <v>10.931979999999999</v>
      </c>
      <c r="K240">
        <v>11.163259999999999</v>
      </c>
      <c r="L240">
        <v>11.44096</v>
      </c>
      <c r="M240">
        <v>11.70309</v>
      </c>
      <c r="N240">
        <v>11.986840000000001</v>
      </c>
      <c r="O240">
        <v>12.26281</v>
      </c>
      <c r="P240">
        <v>12.55686</v>
      </c>
      <c r="Q240">
        <v>12.84259</v>
      </c>
      <c r="R240">
        <v>13.19933</v>
      </c>
      <c r="S240">
        <v>13.560420000000001</v>
      </c>
      <c r="T240">
        <v>13.938700000000001</v>
      </c>
      <c r="U240">
        <v>14.37265</v>
      </c>
      <c r="V240">
        <v>14.853619999999999</v>
      </c>
      <c r="W240">
        <v>15.366709999999999</v>
      </c>
      <c r="X240">
        <v>15.9337</v>
      </c>
      <c r="Y240">
        <v>16.514240000000001</v>
      </c>
      <c r="Z240">
        <v>17.123439999999999</v>
      </c>
      <c r="AA240">
        <v>17.79111</v>
      </c>
      <c r="AB240">
        <v>18.48216</v>
      </c>
      <c r="AC240">
        <v>19.1707</v>
      </c>
      <c r="AD240">
        <v>19.895589999999999</v>
      </c>
      <c r="AE240">
        <v>20.62425</v>
      </c>
      <c r="AF240">
        <v>21.33596</v>
      </c>
      <c r="AG240">
        <v>22.08784</v>
      </c>
      <c r="AH240">
        <v>22.808859999999999</v>
      </c>
      <c r="AI240">
        <v>23.467690000000001</v>
      </c>
      <c r="AJ240">
        <v>24.117719999999998</v>
      </c>
    </row>
    <row r="241" spans="1:36">
      <c r="A241" t="s">
        <v>408</v>
      </c>
      <c r="B241" s="63">
        <v>4</v>
      </c>
      <c r="C241" s="63">
        <v>22</v>
      </c>
      <c r="D241">
        <v>1.9790099999999999</v>
      </c>
      <c r="E241">
        <v>1.87331</v>
      </c>
      <c r="F241">
        <v>1.7850299999999999</v>
      </c>
      <c r="G241">
        <v>1.88289</v>
      </c>
      <c r="H241">
        <v>1.9474100000000001</v>
      </c>
      <c r="I241">
        <v>2.0062199999999999</v>
      </c>
      <c r="J241">
        <v>2.1670099999999999</v>
      </c>
      <c r="K241">
        <v>2.31324</v>
      </c>
      <c r="L241">
        <v>2.43621</v>
      </c>
      <c r="M241">
        <v>2.5204300000000002</v>
      </c>
      <c r="N241">
        <v>2.5963799999999999</v>
      </c>
      <c r="O241">
        <v>2.6525099999999999</v>
      </c>
      <c r="P241">
        <v>2.7104699999999999</v>
      </c>
      <c r="Q241">
        <v>2.7795399999999999</v>
      </c>
      <c r="R241">
        <v>2.8308200000000001</v>
      </c>
      <c r="S241">
        <v>2.89378</v>
      </c>
      <c r="T241">
        <v>2.9507599999999998</v>
      </c>
      <c r="U241">
        <v>3.0106199999999999</v>
      </c>
      <c r="V241">
        <v>3.0872099999999998</v>
      </c>
      <c r="W241">
        <v>3.1465200000000002</v>
      </c>
      <c r="X241">
        <v>3.1746099999999999</v>
      </c>
      <c r="Y241">
        <v>3.2375099999999999</v>
      </c>
      <c r="Z241">
        <v>3.26803</v>
      </c>
      <c r="AA241">
        <v>3.28857</v>
      </c>
      <c r="AB241">
        <v>3.33785</v>
      </c>
      <c r="AC241">
        <v>3.3967100000000001</v>
      </c>
      <c r="AD241">
        <v>3.4536600000000002</v>
      </c>
      <c r="AE241">
        <v>3.5130300000000001</v>
      </c>
      <c r="AF241">
        <v>3.57924</v>
      </c>
      <c r="AG241">
        <v>3.6332300000000002</v>
      </c>
      <c r="AH241">
        <v>3.6786599999999998</v>
      </c>
      <c r="AI241">
        <v>3.7278099999999998</v>
      </c>
      <c r="AJ241">
        <v>3.7826900000000001</v>
      </c>
    </row>
    <row r="242" spans="1:36">
      <c r="A242" t="s">
        <v>409</v>
      </c>
      <c r="B242" s="63">
        <v>4</v>
      </c>
      <c r="C242" s="63">
        <v>23</v>
      </c>
      <c r="D242">
        <v>5.0415900000000002</v>
      </c>
      <c r="E242">
        <v>5.1597400000000002</v>
      </c>
      <c r="F242">
        <v>4.8854600000000001</v>
      </c>
      <c r="G242">
        <v>5.3843800000000002</v>
      </c>
      <c r="H242">
        <v>5.3306800000000001</v>
      </c>
      <c r="I242">
        <v>5.66066</v>
      </c>
      <c r="J242">
        <v>5.6592799999999999</v>
      </c>
      <c r="K242">
        <v>5.7165600000000003</v>
      </c>
      <c r="L242">
        <v>5.8038999999999996</v>
      </c>
      <c r="M242">
        <v>5.8714700000000004</v>
      </c>
      <c r="N242">
        <v>5.8988699999999996</v>
      </c>
      <c r="O242">
        <v>5.9456699999999998</v>
      </c>
      <c r="P242">
        <v>5.9849300000000003</v>
      </c>
      <c r="Q242">
        <v>6.0332299999999996</v>
      </c>
      <c r="R242">
        <v>6.1004800000000001</v>
      </c>
      <c r="S242">
        <v>6.1454599999999999</v>
      </c>
      <c r="T242">
        <v>6.23062</v>
      </c>
      <c r="U242">
        <v>6.3373499999999998</v>
      </c>
      <c r="V242">
        <v>6.4742199999999999</v>
      </c>
      <c r="W242">
        <v>6.5830299999999999</v>
      </c>
      <c r="X242">
        <v>6.6938399999999998</v>
      </c>
      <c r="Y242">
        <v>6.8440200000000004</v>
      </c>
      <c r="Z242">
        <v>6.9804599999999999</v>
      </c>
      <c r="AA242">
        <v>7.1170099999999996</v>
      </c>
      <c r="AB242">
        <v>7.2737400000000001</v>
      </c>
      <c r="AC242">
        <v>7.4193100000000003</v>
      </c>
      <c r="AD242">
        <v>7.55288</v>
      </c>
      <c r="AE242">
        <v>7.6816800000000001</v>
      </c>
      <c r="AF242">
        <v>7.8071799999999998</v>
      </c>
      <c r="AG242">
        <v>7.9156700000000004</v>
      </c>
      <c r="AH242">
        <v>8.0493000000000006</v>
      </c>
      <c r="AI242">
        <v>8.1859900000000003</v>
      </c>
      <c r="AJ242">
        <v>8.3031799999999993</v>
      </c>
    </row>
    <row r="243" spans="1:36">
      <c r="A243" t="s">
        <v>410</v>
      </c>
      <c r="B243" s="63">
        <v>4</v>
      </c>
      <c r="C243" s="63">
        <v>24</v>
      </c>
      <c r="D243">
        <v>1.9726399999999999</v>
      </c>
      <c r="E243">
        <v>1.8433200000000001</v>
      </c>
      <c r="F243">
        <v>1.7327900000000001</v>
      </c>
      <c r="G243">
        <v>1.72336</v>
      </c>
      <c r="H243">
        <v>1.7901</v>
      </c>
      <c r="I243">
        <v>1.7743500000000001</v>
      </c>
      <c r="J243">
        <v>1.78481</v>
      </c>
      <c r="K243">
        <v>1.82301</v>
      </c>
      <c r="L243">
        <v>1.8496600000000001</v>
      </c>
      <c r="M243">
        <v>1.86087</v>
      </c>
      <c r="N243">
        <v>1.88103</v>
      </c>
      <c r="O243">
        <v>1.8994500000000001</v>
      </c>
      <c r="P243">
        <v>1.90585</v>
      </c>
      <c r="Q243">
        <v>1.92214</v>
      </c>
      <c r="R243">
        <v>1.9418500000000001</v>
      </c>
      <c r="S243">
        <v>1.97254</v>
      </c>
      <c r="T243">
        <v>2.0011399999999999</v>
      </c>
      <c r="U243">
        <v>2.0289199999999998</v>
      </c>
      <c r="V243">
        <v>2.0724499999999999</v>
      </c>
      <c r="W243">
        <v>2.1133600000000001</v>
      </c>
      <c r="X243">
        <v>2.1697700000000002</v>
      </c>
      <c r="Y243">
        <v>2.22079</v>
      </c>
      <c r="Z243">
        <v>2.2793800000000002</v>
      </c>
      <c r="AA243">
        <v>2.3423699999999998</v>
      </c>
      <c r="AB243">
        <v>2.3965999999999998</v>
      </c>
      <c r="AC243">
        <v>2.4540600000000001</v>
      </c>
      <c r="AD243">
        <v>2.5289600000000001</v>
      </c>
      <c r="AE243">
        <v>2.5866600000000002</v>
      </c>
      <c r="AF243">
        <v>2.6465000000000001</v>
      </c>
      <c r="AG243">
        <v>2.70316</v>
      </c>
      <c r="AH243">
        <v>2.76275</v>
      </c>
      <c r="AI243">
        <v>2.8311700000000002</v>
      </c>
      <c r="AJ243">
        <v>2.9184700000000001</v>
      </c>
    </row>
    <row r="244" spans="1:36">
      <c r="A244" t="s">
        <v>411</v>
      </c>
      <c r="B244" s="63">
        <v>4</v>
      </c>
      <c r="C244" s="63">
        <v>25</v>
      </c>
      <c r="D244">
        <v>42.85145</v>
      </c>
      <c r="E244">
        <v>44.39217</v>
      </c>
      <c r="F244">
        <v>35.107770000000002</v>
      </c>
      <c r="G244">
        <v>35.431240000000003</v>
      </c>
      <c r="H244">
        <v>36.643340000000002</v>
      </c>
      <c r="I244">
        <v>42.146450000000002</v>
      </c>
      <c r="J244">
        <v>43.117260000000002</v>
      </c>
      <c r="K244">
        <v>43.629300000000001</v>
      </c>
      <c r="L244">
        <v>43.383769999999998</v>
      </c>
      <c r="M244">
        <v>43.076599999999999</v>
      </c>
      <c r="N244">
        <v>43.087409999999998</v>
      </c>
      <c r="O244">
        <v>43.189399999999999</v>
      </c>
      <c r="P244">
        <v>43.350929999999998</v>
      </c>
      <c r="Q244">
        <v>43.484380000000002</v>
      </c>
      <c r="R244">
        <v>43.316760000000002</v>
      </c>
      <c r="S244">
        <v>43.209490000000002</v>
      </c>
      <c r="T244">
        <v>43.002510000000001</v>
      </c>
      <c r="U244">
        <v>42.877839999999999</v>
      </c>
      <c r="V244">
        <v>43.145069999999997</v>
      </c>
      <c r="W244">
        <v>43.157809999999998</v>
      </c>
      <c r="X244">
        <v>43.354950000000002</v>
      </c>
      <c r="Y244">
        <v>43.52487</v>
      </c>
      <c r="Z244">
        <v>43.865780000000001</v>
      </c>
      <c r="AA244">
        <v>44.275390000000002</v>
      </c>
      <c r="AB244">
        <v>44.558900000000001</v>
      </c>
      <c r="AC244">
        <v>44.928600000000003</v>
      </c>
      <c r="AD244">
        <v>45.330739999999999</v>
      </c>
      <c r="AE244">
        <v>45.7639</v>
      </c>
      <c r="AF244">
        <v>46.132530000000003</v>
      </c>
      <c r="AG244">
        <v>46.566839999999999</v>
      </c>
      <c r="AH244">
        <v>46.864150000000002</v>
      </c>
      <c r="AI244">
        <v>47.255949999999999</v>
      </c>
      <c r="AJ244">
        <v>47.747900000000001</v>
      </c>
    </row>
    <row r="245" spans="1:36">
      <c r="A245" t="s">
        <v>412</v>
      </c>
      <c r="B245" s="63">
        <v>4</v>
      </c>
      <c r="C245" s="63">
        <v>26</v>
      </c>
      <c r="D245">
        <v>2.88219</v>
      </c>
      <c r="E245">
        <v>2.8558599999999998</v>
      </c>
      <c r="F245">
        <v>2.78227</v>
      </c>
      <c r="G245">
        <v>2.1967500000000002</v>
      </c>
      <c r="H245">
        <v>2.0352600000000001</v>
      </c>
      <c r="I245">
        <v>2.2336999999999998</v>
      </c>
      <c r="J245">
        <v>2.3972199999999999</v>
      </c>
      <c r="K245">
        <v>2.4373200000000002</v>
      </c>
      <c r="L245">
        <v>2.4334199999999999</v>
      </c>
      <c r="M245">
        <v>2.4341300000000001</v>
      </c>
      <c r="N245">
        <v>2.4418600000000001</v>
      </c>
      <c r="O245">
        <v>2.4506299999999999</v>
      </c>
      <c r="P245">
        <v>2.4496000000000002</v>
      </c>
      <c r="Q245">
        <v>2.4609299999999998</v>
      </c>
      <c r="R245">
        <v>2.4584199999999998</v>
      </c>
      <c r="S245">
        <v>2.4596300000000002</v>
      </c>
      <c r="T245">
        <v>2.4564400000000002</v>
      </c>
      <c r="U245">
        <v>2.4432499999999999</v>
      </c>
      <c r="V245">
        <v>2.4506600000000001</v>
      </c>
      <c r="W245">
        <v>2.4356599999999999</v>
      </c>
      <c r="X245">
        <v>2.4470000000000001</v>
      </c>
      <c r="Y245">
        <v>2.4568599999999998</v>
      </c>
      <c r="Z245">
        <v>2.4344199999999998</v>
      </c>
      <c r="AA245">
        <v>2.40632</v>
      </c>
      <c r="AB245">
        <v>2.3951899999999999</v>
      </c>
      <c r="AC245">
        <v>2.39018</v>
      </c>
      <c r="AD245">
        <v>2.38273</v>
      </c>
      <c r="AE245">
        <v>2.37995</v>
      </c>
      <c r="AF245">
        <v>2.3733900000000001</v>
      </c>
      <c r="AG245">
        <v>2.36313</v>
      </c>
      <c r="AH245">
        <v>2.34904</v>
      </c>
      <c r="AI245">
        <v>2.33623</v>
      </c>
      <c r="AJ245">
        <v>2.3329599999999999</v>
      </c>
    </row>
    <row r="246" spans="1:36">
      <c r="A246" t="s">
        <v>413</v>
      </c>
      <c r="B246" s="63">
        <v>4</v>
      </c>
      <c r="C246" s="63">
        <v>27</v>
      </c>
      <c r="D246">
        <v>18.575469999999999</v>
      </c>
      <c r="E246">
        <v>18.30228</v>
      </c>
      <c r="F246">
        <v>17.31474</v>
      </c>
      <c r="G246">
        <v>16.085999999999999</v>
      </c>
      <c r="H246">
        <v>15.47081</v>
      </c>
      <c r="I246">
        <v>16.848009999999999</v>
      </c>
      <c r="J246">
        <v>17.67998</v>
      </c>
      <c r="K246">
        <v>18.012789999999999</v>
      </c>
      <c r="L246">
        <v>18.44584</v>
      </c>
      <c r="M246">
        <v>18.77441</v>
      </c>
      <c r="N246">
        <v>19.081019999999999</v>
      </c>
      <c r="O246">
        <v>19.413329999999998</v>
      </c>
      <c r="P246">
        <v>19.73584</v>
      </c>
      <c r="Q246">
        <v>20.111409999999999</v>
      </c>
      <c r="R246">
        <v>20.506630000000001</v>
      </c>
      <c r="S246">
        <v>20.859000000000002</v>
      </c>
      <c r="T246">
        <v>21.15</v>
      </c>
      <c r="U246">
        <v>21.573820000000001</v>
      </c>
      <c r="V246">
        <v>21.990659999999998</v>
      </c>
      <c r="W246">
        <v>22.38063</v>
      </c>
      <c r="X246">
        <v>22.832709999999999</v>
      </c>
      <c r="Y246">
        <v>23.215479999999999</v>
      </c>
      <c r="Z246">
        <v>23.62237</v>
      </c>
      <c r="AA246">
        <v>24.12313</v>
      </c>
      <c r="AB246">
        <v>24.525870000000001</v>
      </c>
      <c r="AC246">
        <v>24.99353</v>
      </c>
      <c r="AD246">
        <v>25.415880000000001</v>
      </c>
      <c r="AE246">
        <v>25.799469999999999</v>
      </c>
      <c r="AF246">
        <v>26.174499999999998</v>
      </c>
      <c r="AG246">
        <v>26.582529999999998</v>
      </c>
      <c r="AH246">
        <v>26.962969999999999</v>
      </c>
      <c r="AI246">
        <v>27.2989</v>
      </c>
      <c r="AJ246">
        <v>27.754650000000002</v>
      </c>
    </row>
    <row r="247" spans="1:36">
      <c r="A247" t="s">
        <v>414</v>
      </c>
      <c r="B247" s="63">
        <v>4</v>
      </c>
      <c r="C247" s="63">
        <v>28</v>
      </c>
      <c r="D247">
        <v>1.30884</v>
      </c>
      <c r="E247">
        <v>1.29179</v>
      </c>
      <c r="F247">
        <v>1.2130099999999999</v>
      </c>
      <c r="G247">
        <v>1.2264900000000001</v>
      </c>
      <c r="H247">
        <v>1.2188300000000001</v>
      </c>
      <c r="I247">
        <v>1.15811</v>
      </c>
      <c r="J247">
        <v>1.1187400000000001</v>
      </c>
      <c r="K247">
        <v>1.1011899999999999</v>
      </c>
      <c r="L247">
        <v>1.08558</v>
      </c>
      <c r="M247">
        <v>1.0732600000000001</v>
      </c>
      <c r="N247">
        <v>1.06358</v>
      </c>
      <c r="O247">
        <v>1.05671</v>
      </c>
      <c r="P247">
        <v>1.0468500000000001</v>
      </c>
      <c r="Q247">
        <v>1.0401199999999999</v>
      </c>
      <c r="R247">
        <v>1.0316700000000001</v>
      </c>
      <c r="S247">
        <v>1.0269600000000001</v>
      </c>
      <c r="T247">
        <v>1.0192699999999999</v>
      </c>
      <c r="U247">
        <v>1.01501</v>
      </c>
      <c r="V247">
        <v>1.0139199999999999</v>
      </c>
      <c r="W247">
        <v>1.00878</v>
      </c>
      <c r="X247">
        <v>1.0085200000000001</v>
      </c>
      <c r="Y247">
        <v>1.0095700000000001</v>
      </c>
      <c r="Z247">
        <v>1.0111600000000001</v>
      </c>
      <c r="AA247">
        <v>1.0130999999999999</v>
      </c>
      <c r="AB247">
        <v>1.01217</v>
      </c>
      <c r="AC247">
        <v>1.0115099999999999</v>
      </c>
      <c r="AD247">
        <v>1.01129</v>
      </c>
      <c r="AE247">
        <v>1.0122199999999999</v>
      </c>
      <c r="AF247">
        <v>1.0130699999999999</v>
      </c>
      <c r="AG247">
        <v>1.01322</v>
      </c>
      <c r="AH247">
        <v>1.0127999999999999</v>
      </c>
      <c r="AI247">
        <v>1.0116499999999999</v>
      </c>
      <c r="AJ247">
        <v>1.0096400000000001</v>
      </c>
    </row>
    <row r="248" spans="1:36">
      <c r="A248" t="s">
        <v>415</v>
      </c>
      <c r="B248" s="63">
        <v>4</v>
      </c>
      <c r="C248" s="63">
        <v>29</v>
      </c>
      <c r="D248">
        <v>0.17027999999999999</v>
      </c>
      <c r="E248">
        <v>0.17076</v>
      </c>
      <c r="F248">
        <v>0.14551</v>
      </c>
      <c r="G248">
        <v>0.14588999999999999</v>
      </c>
      <c r="H248">
        <v>0.13339999999999999</v>
      </c>
      <c r="I248">
        <v>0.12748000000000001</v>
      </c>
      <c r="J248">
        <v>0.12295</v>
      </c>
      <c r="K248">
        <v>0.11985</v>
      </c>
      <c r="L248">
        <v>0.11697</v>
      </c>
      <c r="M248">
        <v>0.11403000000000001</v>
      </c>
      <c r="N248">
        <v>0.11137</v>
      </c>
      <c r="O248">
        <v>0.10851</v>
      </c>
      <c r="P248">
        <v>0.10517</v>
      </c>
      <c r="Q248">
        <v>0.10353</v>
      </c>
      <c r="R248">
        <v>0.10145</v>
      </c>
      <c r="S248">
        <v>9.9299999999999999E-2</v>
      </c>
      <c r="T248">
        <v>9.7619999999999998E-2</v>
      </c>
      <c r="U248">
        <v>9.5250000000000001E-2</v>
      </c>
      <c r="V248">
        <v>9.4320000000000001E-2</v>
      </c>
      <c r="W248">
        <v>9.1800000000000007E-2</v>
      </c>
      <c r="X248">
        <v>8.9639999999999997E-2</v>
      </c>
      <c r="Y248">
        <v>8.8590000000000002E-2</v>
      </c>
      <c r="Z248">
        <v>8.609E-2</v>
      </c>
      <c r="AA248">
        <v>8.3640000000000006E-2</v>
      </c>
      <c r="AB248">
        <v>8.1860000000000002E-2</v>
      </c>
      <c r="AC248">
        <v>8.0130000000000007E-2</v>
      </c>
      <c r="AD248">
        <v>7.8299999999999995E-2</v>
      </c>
      <c r="AE248">
        <v>7.6579999999999995E-2</v>
      </c>
      <c r="AF248">
        <v>7.492E-2</v>
      </c>
      <c r="AG248">
        <v>7.3109999999999994E-2</v>
      </c>
      <c r="AH248">
        <v>7.1370000000000003E-2</v>
      </c>
      <c r="AI248">
        <v>6.9580000000000003E-2</v>
      </c>
      <c r="AJ248">
        <v>6.7750000000000005E-2</v>
      </c>
    </row>
    <row r="249" spans="1:36">
      <c r="A249" t="s">
        <v>416</v>
      </c>
      <c r="B249" s="63">
        <v>4</v>
      </c>
      <c r="C249" s="63">
        <v>30</v>
      </c>
      <c r="D249">
        <v>0.80045999999999995</v>
      </c>
      <c r="E249">
        <v>0.80086000000000002</v>
      </c>
      <c r="F249">
        <v>0.79895000000000005</v>
      </c>
      <c r="G249">
        <v>0.83758999999999995</v>
      </c>
      <c r="H249">
        <v>0.87782000000000004</v>
      </c>
      <c r="I249">
        <v>0.87588999999999995</v>
      </c>
      <c r="J249">
        <v>0.86882000000000004</v>
      </c>
      <c r="K249">
        <v>0.88019000000000003</v>
      </c>
      <c r="L249">
        <v>0.89498</v>
      </c>
      <c r="M249">
        <v>0.89983999999999997</v>
      </c>
      <c r="N249">
        <v>0.90281</v>
      </c>
      <c r="O249">
        <v>0.90863000000000005</v>
      </c>
      <c r="P249">
        <v>0.90978000000000003</v>
      </c>
      <c r="Q249">
        <v>0.91725999999999996</v>
      </c>
      <c r="R249">
        <v>0.92379999999999995</v>
      </c>
      <c r="S249">
        <v>0.92686000000000002</v>
      </c>
      <c r="T249">
        <v>0.92767999999999995</v>
      </c>
      <c r="U249">
        <v>0.93467999999999996</v>
      </c>
      <c r="V249">
        <v>0.93871000000000004</v>
      </c>
      <c r="W249">
        <v>0.94032000000000004</v>
      </c>
      <c r="X249">
        <v>0.93323</v>
      </c>
      <c r="Y249">
        <v>0.92781000000000002</v>
      </c>
      <c r="Z249">
        <v>0.92430000000000001</v>
      </c>
      <c r="AA249">
        <v>0.92120000000000002</v>
      </c>
      <c r="AB249">
        <v>0.91752999999999996</v>
      </c>
      <c r="AC249">
        <v>0.91325000000000001</v>
      </c>
      <c r="AD249">
        <v>0.90886999999999996</v>
      </c>
      <c r="AE249">
        <v>0.90503</v>
      </c>
      <c r="AF249">
        <v>0.90276999999999996</v>
      </c>
      <c r="AG249">
        <v>0.90098</v>
      </c>
      <c r="AH249">
        <v>0.89910999999999996</v>
      </c>
      <c r="AI249">
        <v>0.89717999999999998</v>
      </c>
      <c r="AJ249">
        <v>0.89498999999999995</v>
      </c>
    </row>
    <row r="250" spans="1:36">
      <c r="A250" t="s">
        <v>417</v>
      </c>
      <c r="B250" s="63">
        <v>4</v>
      </c>
      <c r="C250" s="63">
        <v>31</v>
      </c>
      <c r="D250">
        <v>0.17152000000000001</v>
      </c>
      <c r="E250">
        <v>0.17674999999999999</v>
      </c>
      <c r="F250">
        <v>0.15706999999999999</v>
      </c>
      <c r="G250">
        <v>0.13779</v>
      </c>
      <c r="H250">
        <v>0.14494000000000001</v>
      </c>
      <c r="I250">
        <v>0.15470999999999999</v>
      </c>
      <c r="J250">
        <v>0.15323999999999999</v>
      </c>
      <c r="K250">
        <v>0.15443000000000001</v>
      </c>
      <c r="L250">
        <v>0.15620000000000001</v>
      </c>
      <c r="M250">
        <v>0.15601999999999999</v>
      </c>
      <c r="N250">
        <v>0.15701999999999999</v>
      </c>
      <c r="O250">
        <v>0.15604000000000001</v>
      </c>
      <c r="P250">
        <v>0.15554999999999999</v>
      </c>
      <c r="Q250">
        <v>0.15473999999999999</v>
      </c>
      <c r="R250">
        <v>0.15387000000000001</v>
      </c>
      <c r="S250">
        <v>0.15332999999999999</v>
      </c>
      <c r="T250">
        <v>0.15154000000000001</v>
      </c>
      <c r="U250">
        <v>0.15093000000000001</v>
      </c>
      <c r="V250">
        <v>0.15049000000000001</v>
      </c>
      <c r="W250">
        <v>0.14996000000000001</v>
      </c>
      <c r="X250">
        <v>0.14704</v>
      </c>
      <c r="Y250">
        <v>0.14509</v>
      </c>
      <c r="Z250">
        <v>0.14182</v>
      </c>
      <c r="AA250">
        <v>0.13875000000000001</v>
      </c>
      <c r="AB250">
        <v>0.13694999999999999</v>
      </c>
      <c r="AC250">
        <v>0.13502</v>
      </c>
      <c r="AD250">
        <v>0.13297</v>
      </c>
      <c r="AE250">
        <v>0.13092999999999999</v>
      </c>
      <c r="AF250">
        <v>0.129</v>
      </c>
      <c r="AG250">
        <v>0.12698999999999999</v>
      </c>
      <c r="AH250">
        <v>0.12509999999999999</v>
      </c>
      <c r="AI250">
        <v>0.12311</v>
      </c>
      <c r="AJ250">
        <v>0.12099</v>
      </c>
    </row>
    <row r="251" spans="1:36">
      <c r="A251" t="s">
        <v>418</v>
      </c>
      <c r="B251" s="63">
        <v>4</v>
      </c>
      <c r="C251" s="63">
        <v>32</v>
      </c>
      <c r="D251">
        <v>6.0933599999999997</v>
      </c>
      <c r="E251">
        <v>6.2496700000000001</v>
      </c>
      <c r="F251">
        <v>6.0865299999999998</v>
      </c>
      <c r="G251">
        <v>6.2878800000000004</v>
      </c>
      <c r="H251">
        <v>6.3009700000000004</v>
      </c>
      <c r="I251">
        <v>6.3548200000000001</v>
      </c>
      <c r="J251">
        <v>6.3598999999999997</v>
      </c>
      <c r="K251">
        <v>6.4783499999999998</v>
      </c>
      <c r="L251">
        <v>6.6163299999999996</v>
      </c>
      <c r="M251">
        <v>6.6952400000000001</v>
      </c>
      <c r="N251">
        <v>6.7620300000000002</v>
      </c>
      <c r="O251">
        <v>6.8239900000000002</v>
      </c>
      <c r="P251">
        <v>6.8655600000000003</v>
      </c>
      <c r="Q251">
        <v>6.92842</v>
      </c>
      <c r="R251">
        <v>6.9542400000000004</v>
      </c>
      <c r="S251">
        <v>6.97464</v>
      </c>
      <c r="T251">
        <v>6.9641700000000002</v>
      </c>
      <c r="U251">
        <v>6.9729900000000002</v>
      </c>
      <c r="V251">
        <v>6.9974600000000002</v>
      </c>
      <c r="W251">
        <v>6.9866200000000003</v>
      </c>
      <c r="X251">
        <v>6.9462000000000002</v>
      </c>
      <c r="Y251">
        <v>6.8842100000000004</v>
      </c>
      <c r="Z251">
        <v>6.8245199999999997</v>
      </c>
      <c r="AA251">
        <v>6.7841899999999997</v>
      </c>
      <c r="AB251">
        <v>6.7706</v>
      </c>
      <c r="AC251">
        <v>6.7398199999999999</v>
      </c>
      <c r="AD251">
        <v>6.6978400000000002</v>
      </c>
      <c r="AE251">
        <v>6.6745299999999999</v>
      </c>
      <c r="AF251">
        <v>6.6598100000000002</v>
      </c>
      <c r="AG251">
        <v>6.6449800000000003</v>
      </c>
      <c r="AH251">
        <v>6.6309300000000002</v>
      </c>
      <c r="AI251">
        <v>6.6150200000000003</v>
      </c>
      <c r="AJ251">
        <v>6.5970800000000001</v>
      </c>
    </row>
    <row r="252" spans="1:36">
      <c r="A252" t="s">
        <v>419</v>
      </c>
      <c r="B252" s="63">
        <v>4</v>
      </c>
      <c r="C252" s="63">
        <v>33</v>
      </c>
      <c r="D252">
        <v>5.7827700000000002</v>
      </c>
      <c r="E252">
        <v>5.5254000000000003</v>
      </c>
      <c r="F252">
        <v>5.1315799999999996</v>
      </c>
      <c r="G252">
        <v>4.6537199999999999</v>
      </c>
      <c r="H252">
        <v>4.79162</v>
      </c>
      <c r="I252">
        <v>4.7613599999999998</v>
      </c>
      <c r="J252">
        <v>4.8410599999999997</v>
      </c>
      <c r="K252">
        <v>4.9482299999999997</v>
      </c>
      <c r="L252">
        <v>5.2292100000000001</v>
      </c>
      <c r="M252">
        <v>5.3241100000000001</v>
      </c>
      <c r="N252">
        <v>5.4046399999999997</v>
      </c>
      <c r="O252">
        <v>5.5324799999999996</v>
      </c>
      <c r="P252">
        <v>5.6220800000000004</v>
      </c>
      <c r="Q252">
        <v>5.7259099999999998</v>
      </c>
      <c r="R252">
        <v>5.8706100000000001</v>
      </c>
      <c r="S252">
        <v>5.9429600000000002</v>
      </c>
      <c r="T252">
        <v>6.03735</v>
      </c>
      <c r="U252">
        <v>6.1689699999999998</v>
      </c>
      <c r="V252">
        <v>6.3029799999999998</v>
      </c>
      <c r="W252">
        <v>6.4609300000000003</v>
      </c>
      <c r="X252">
        <v>6.6390799999999999</v>
      </c>
      <c r="Y252">
        <v>6.7745199999999999</v>
      </c>
      <c r="Z252">
        <v>6.9174899999999999</v>
      </c>
      <c r="AA252">
        <v>7.1263100000000001</v>
      </c>
      <c r="AB252">
        <v>7.3168199999999999</v>
      </c>
      <c r="AC252">
        <v>7.54779</v>
      </c>
      <c r="AD252">
        <v>7.7752699999999999</v>
      </c>
      <c r="AE252">
        <v>8.0018499999999992</v>
      </c>
      <c r="AF252">
        <v>8.1771399999999996</v>
      </c>
      <c r="AG252">
        <v>8.3519900000000007</v>
      </c>
      <c r="AH252">
        <v>8.5742100000000008</v>
      </c>
      <c r="AI252">
        <v>8.7567000000000004</v>
      </c>
      <c r="AJ252">
        <v>8.9763400000000004</v>
      </c>
    </row>
    <row r="253" spans="1:36">
      <c r="A253" t="s">
        <v>420</v>
      </c>
      <c r="B253" s="63">
        <v>4</v>
      </c>
      <c r="C253" s="63">
        <v>34</v>
      </c>
      <c r="D253">
        <v>3.2101000000000002</v>
      </c>
      <c r="E253">
        <v>3.0710500000000001</v>
      </c>
      <c r="F253">
        <v>2.7416100000000001</v>
      </c>
      <c r="G253">
        <v>2.9630999999999998</v>
      </c>
      <c r="H253">
        <v>2.9969700000000001</v>
      </c>
      <c r="I253">
        <v>2.89838</v>
      </c>
      <c r="J253">
        <v>2.8829099999999999</v>
      </c>
      <c r="K253">
        <v>2.8616799999999998</v>
      </c>
      <c r="L253">
        <v>2.8694700000000002</v>
      </c>
      <c r="M253">
        <v>2.90326</v>
      </c>
      <c r="N253">
        <v>2.93954</v>
      </c>
      <c r="O253">
        <v>2.9685100000000002</v>
      </c>
      <c r="P253">
        <v>3.0008499999999998</v>
      </c>
      <c r="Q253">
        <v>3.0410699999999999</v>
      </c>
      <c r="R253">
        <v>3.0887899999999999</v>
      </c>
      <c r="S253">
        <v>3.1363300000000001</v>
      </c>
      <c r="T253">
        <v>3.1941799999999998</v>
      </c>
      <c r="U253">
        <v>3.25149</v>
      </c>
      <c r="V253">
        <v>3.31379</v>
      </c>
      <c r="W253">
        <v>3.3594300000000001</v>
      </c>
      <c r="X253">
        <v>3.4214799999999999</v>
      </c>
      <c r="Y253">
        <v>3.4598200000000001</v>
      </c>
      <c r="Z253">
        <v>3.5123199999999999</v>
      </c>
      <c r="AA253">
        <v>3.5610200000000001</v>
      </c>
      <c r="AB253">
        <v>3.6011799999999998</v>
      </c>
      <c r="AC253">
        <v>3.6366800000000001</v>
      </c>
      <c r="AD253">
        <v>3.6688800000000001</v>
      </c>
      <c r="AE253">
        <v>3.6998000000000002</v>
      </c>
      <c r="AF253">
        <v>3.7259099999999998</v>
      </c>
      <c r="AG253">
        <v>3.7498800000000001</v>
      </c>
      <c r="AH253">
        <v>3.7698700000000001</v>
      </c>
      <c r="AI253">
        <v>3.7858800000000001</v>
      </c>
      <c r="AJ253">
        <v>3.7983500000000001</v>
      </c>
    </row>
    <row r="254" spans="1:36">
      <c r="A254" t="s">
        <v>421</v>
      </c>
      <c r="B254" s="63">
        <v>4</v>
      </c>
      <c r="C254" s="63">
        <v>35</v>
      </c>
      <c r="D254">
        <v>6.3422700000000001</v>
      </c>
      <c r="E254">
        <v>6.0884400000000003</v>
      </c>
      <c r="F254">
        <v>5.3311500000000001</v>
      </c>
      <c r="G254">
        <v>5.4577400000000003</v>
      </c>
      <c r="H254">
        <v>5.6911800000000001</v>
      </c>
      <c r="I254">
        <v>5.4877900000000004</v>
      </c>
      <c r="J254">
        <v>5.4633200000000004</v>
      </c>
      <c r="K254">
        <v>5.4777899999999997</v>
      </c>
      <c r="L254">
        <v>5.4347700000000003</v>
      </c>
      <c r="M254">
        <v>5.4598699999999996</v>
      </c>
      <c r="N254">
        <v>5.4836600000000004</v>
      </c>
      <c r="O254">
        <v>5.4828799999999998</v>
      </c>
      <c r="P254">
        <v>5.4972899999999996</v>
      </c>
      <c r="Q254">
        <v>5.5110900000000003</v>
      </c>
      <c r="R254">
        <v>5.4995799999999999</v>
      </c>
      <c r="S254">
        <v>5.49613</v>
      </c>
      <c r="T254">
        <v>5.48543</v>
      </c>
      <c r="U254">
        <v>5.4856499999999997</v>
      </c>
      <c r="V254">
        <v>5.4877399999999996</v>
      </c>
      <c r="W254">
        <v>5.4760499999999999</v>
      </c>
      <c r="X254">
        <v>5.4684200000000001</v>
      </c>
      <c r="Y254">
        <v>5.47288</v>
      </c>
      <c r="Z254">
        <v>5.4701599999999999</v>
      </c>
      <c r="AA254">
        <v>5.4676400000000003</v>
      </c>
      <c r="AB254">
        <v>5.4641500000000001</v>
      </c>
      <c r="AC254">
        <v>5.4594399999999998</v>
      </c>
      <c r="AD254">
        <v>5.4537599999999999</v>
      </c>
      <c r="AE254">
        <v>5.4489599999999996</v>
      </c>
      <c r="AF254">
        <v>5.4447099999999997</v>
      </c>
      <c r="AG254">
        <v>5.4376899999999999</v>
      </c>
      <c r="AH254">
        <v>5.4286099999999999</v>
      </c>
      <c r="AI254">
        <v>5.4180700000000002</v>
      </c>
      <c r="AJ254">
        <v>5.40463</v>
      </c>
    </row>
    <row r="255" spans="1:36">
      <c r="A255" t="s">
        <v>422</v>
      </c>
      <c r="B255" s="63">
        <v>4</v>
      </c>
      <c r="C255" s="63">
        <v>36</v>
      </c>
      <c r="D255">
        <v>26.17605</v>
      </c>
      <c r="E255">
        <v>25.921140000000001</v>
      </c>
      <c r="F255">
        <v>23.589500000000001</v>
      </c>
      <c r="G255">
        <v>23.68093</v>
      </c>
      <c r="H255">
        <v>23.009899999999998</v>
      </c>
      <c r="I255">
        <v>23.120239999999999</v>
      </c>
      <c r="J255">
        <v>23.77196</v>
      </c>
      <c r="K255">
        <v>24.514579999999999</v>
      </c>
      <c r="L255">
        <v>25.291070000000001</v>
      </c>
      <c r="M255">
        <v>25.871189999999999</v>
      </c>
      <c r="N255">
        <v>26.22043</v>
      </c>
      <c r="O255">
        <v>26.581890000000001</v>
      </c>
      <c r="P255">
        <v>26.98122</v>
      </c>
      <c r="Q255">
        <v>27.528009999999998</v>
      </c>
      <c r="R255">
        <v>28.1721</v>
      </c>
      <c r="S255">
        <v>28.656610000000001</v>
      </c>
      <c r="T255">
        <v>29.080200000000001</v>
      </c>
      <c r="U255">
        <v>29.759399999999999</v>
      </c>
      <c r="V255">
        <v>30.509530000000002</v>
      </c>
      <c r="W255">
        <v>31.16544</v>
      </c>
      <c r="X255">
        <v>31.94378</v>
      </c>
      <c r="Y255">
        <v>32.474989999999998</v>
      </c>
      <c r="Z255">
        <v>32.930660000000003</v>
      </c>
      <c r="AA255">
        <v>33.60183</v>
      </c>
      <c r="AB255">
        <v>34.093609999999998</v>
      </c>
      <c r="AC255">
        <v>34.649090000000001</v>
      </c>
      <c r="AD255">
        <v>35.074379999999998</v>
      </c>
      <c r="AE255">
        <v>35.335270000000001</v>
      </c>
      <c r="AF255">
        <v>35.50412</v>
      </c>
      <c r="AG255">
        <v>35.707999999999998</v>
      </c>
      <c r="AH255">
        <v>35.854529999999997</v>
      </c>
      <c r="AI255">
        <v>35.83943</v>
      </c>
      <c r="AJ255">
        <v>36.219810000000003</v>
      </c>
    </row>
    <row r="256" spans="1:36">
      <c r="A256" t="s">
        <v>423</v>
      </c>
      <c r="B256" s="63">
        <v>4</v>
      </c>
      <c r="C256" s="63">
        <v>37</v>
      </c>
      <c r="D256">
        <v>56.768459999999997</v>
      </c>
      <c r="E256">
        <v>56.001609999999999</v>
      </c>
      <c r="F256">
        <v>49.579369999999997</v>
      </c>
      <c r="G256">
        <v>54.536270000000002</v>
      </c>
      <c r="H256">
        <v>55.147010000000002</v>
      </c>
      <c r="I256">
        <v>54.957450000000001</v>
      </c>
      <c r="J256">
        <v>54.868540000000003</v>
      </c>
      <c r="K256">
        <v>56.1492</v>
      </c>
      <c r="L256">
        <v>57.766820000000003</v>
      </c>
      <c r="M256">
        <v>59.228540000000002</v>
      </c>
      <c r="N256">
        <v>60.075130000000001</v>
      </c>
      <c r="O256">
        <v>61.250920000000001</v>
      </c>
      <c r="P256">
        <v>62.353949999999998</v>
      </c>
      <c r="Q256">
        <v>63.462569999999999</v>
      </c>
      <c r="R256">
        <v>65.008120000000005</v>
      </c>
      <c r="S256">
        <v>66.235810000000001</v>
      </c>
      <c r="T256">
        <v>67.484219999999993</v>
      </c>
      <c r="U256">
        <v>68.965680000000006</v>
      </c>
      <c r="V256">
        <v>70.43835</v>
      </c>
      <c r="W256">
        <v>71.611689999999996</v>
      </c>
      <c r="X256">
        <v>72.801990000000004</v>
      </c>
      <c r="Y256">
        <v>73.852950000000007</v>
      </c>
      <c r="Z256">
        <v>74.593279999999993</v>
      </c>
      <c r="AA256">
        <v>75.492679999999993</v>
      </c>
      <c r="AB256">
        <v>76.406170000000003</v>
      </c>
      <c r="AC256">
        <v>77.148060000000001</v>
      </c>
      <c r="AD256">
        <v>77.870800000000003</v>
      </c>
      <c r="AE256">
        <v>78.436769999999996</v>
      </c>
      <c r="AF256">
        <v>79.178629999999998</v>
      </c>
      <c r="AG256">
        <v>79.955680000000001</v>
      </c>
      <c r="AH256">
        <v>80.799469999999999</v>
      </c>
      <c r="AI256">
        <v>81.381010000000003</v>
      </c>
      <c r="AJ256">
        <v>82.406729999999996</v>
      </c>
    </row>
    <row r="257" spans="1:36">
      <c r="A257" t="s">
        <v>424</v>
      </c>
      <c r="B257" s="63">
        <v>4</v>
      </c>
      <c r="C257" s="63">
        <v>38</v>
      </c>
      <c r="D257">
        <v>28.99727</v>
      </c>
      <c r="E257">
        <v>29.506889999999999</v>
      </c>
      <c r="F257">
        <v>29.577729999999999</v>
      </c>
      <c r="G257">
        <v>31.39142</v>
      </c>
      <c r="H257">
        <v>31.423310000000001</v>
      </c>
      <c r="I257">
        <v>31.827269999999999</v>
      </c>
      <c r="J257">
        <v>33.225749999999998</v>
      </c>
      <c r="K257">
        <v>34.236820000000002</v>
      </c>
      <c r="L257">
        <v>35.721490000000003</v>
      </c>
      <c r="M257">
        <v>37.17313</v>
      </c>
      <c r="N257">
        <v>38.431100000000001</v>
      </c>
      <c r="O257">
        <v>39.36016</v>
      </c>
      <c r="P257">
        <v>40.230609999999999</v>
      </c>
      <c r="Q257">
        <v>41.251759999999997</v>
      </c>
      <c r="R257">
        <v>42.19652</v>
      </c>
      <c r="S257">
        <v>43.177599999999998</v>
      </c>
      <c r="T257">
        <v>44.185229999999997</v>
      </c>
      <c r="U257">
        <v>45.333060000000003</v>
      </c>
      <c r="V257">
        <v>46.690480000000001</v>
      </c>
      <c r="W257">
        <v>48.153860000000002</v>
      </c>
      <c r="X257">
        <v>49.748089999999998</v>
      </c>
      <c r="Y257">
        <v>51.299109999999999</v>
      </c>
      <c r="Z257">
        <v>53.053519999999999</v>
      </c>
      <c r="AA257">
        <v>54.799579999999999</v>
      </c>
      <c r="AB257">
        <v>56.341259999999998</v>
      </c>
      <c r="AC257">
        <v>58.011380000000003</v>
      </c>
      <c r="AD257">
        <v>59.706879999999998</v>
      </c>
      <c r="AE257">
        <v>61.38017</v>
      </c>
      <c r="AF257">
        <v>63.075420000000001</v>
      </c>
      <c r="AG257">
        <v>64.826340000000002</v>
      </c>
      <c r="AH257">
        <v>66.577680000000001</v>
      </c>
      <c r="AI257">
        <v>68.518969999999996</v>
      </c>
      <c r="AJ257">
        <v>70.638660000000002</v>
      </c>
    </row>
    <row r="258" spans="1:36">
      <c r="A258" t="s">
        <v>425</v>
      </c>
      <c r="B258" s="63">
        <v>4</v>
      </c>
      <c r="C258" s="63">
        <v>39</v>
      </c>
      <c r="D258">
        <v>61.71743</v>
      </c>
      <c r="E258">
        <v>60.594700000000003</v>
      </c>
      <c r="F258">
        <v>51.716929999999998</v>
      </c>
      <c r="G258">
        <v>56.816780000000001</v>
      </c>
      <c r="H258">
        <v>63.678289999999997</v>
      </c>
      <c r="I258">
        <v>67.841949999999997</v>
      </c>
      <c r="J258">
        <v>72.384540000000001</v>
      </c>
      <c r="K258">
        <v>72.649770000000004</v>
      </c>
      <c r="L258">
        <v>73.198220000000006</v>
      </c>
      <c r="M258">
        <v>73.372</v>
      </c>
      <c r="N258">
        <v>73.672870000000003</v>
      </c>
      <c r="O258">
        <v>73.987399999999994</v>
      </c>
      <c r="P258">
        <v>74.766890000000004</v>
      </c>
      <c r="Q258">
        <v>75.181299999999993</v>
      </c>
      <c r="R258">
        <v>76.709890000000001</v>
      </c>
      <c r="S258">
        <v>78.56935</v>
      </c>
      <c r="T258">
        <v>79.480729999999994</v>
      </c>
      <c r="U258">
        <v>80.349580000000003</v>
      </c>
      <c r="V258">
        <v>80.967820000000003</v>
      </c>
      <c r="W258">
        <v>81.133650000000003</v>
      </c>
      <c r="X258">
        <v>81.495850000000004</v>
      </c>
      <c r="Y258">
        <v>81.865309999999994</v>
      </c>
      <c r="Z258">
        <v>82.529989999999998</v>
      </c>
      <c r="AA258">
        <v>83.544489999999996</v>
      </c>
      <c r="AB258">
        <v>84.553049999999999</v>
      </c>
      <c r="AC258">
        <v>85.522869999999998</v>
      </c>
      <c r="AD258">
        <v>86.33708</v>
      </c>
      <c r="AE258">
        <v>87.162239999999997</v>
      </c>
      <c r="AF258">
        <v>88.226330000000004</v>
      </c>
      <c r="AG258">
        <v>89.275390000000002</v>
      </c>
      <c r="AH258">
        <v>90.308620000000005</v>
      </c>
      <c r="AI258">
        <v>91.250720000000001</v>
      </c>
      <c r="AJ258">
        <v>92.215289999999996</v>
      </c>
    </row>
    <row r="259" spans="1:36">
      <c r="A259" t="s">
        <v>426</v>
      </c>
      <c r="B259" s="63">
        <v>4</v>
      </c>
      <c r="C259" s="63">
        <v>40</v>
      </c>
      <c r="D259">
        <v>11.80402</v>
      </c>
      <c r="E259">
        <v>11.75667</v>
      </c>
      <c r="F259">
        <v>11.209</v>
      </c>
      <c r="G259">
        <v>11.790290000000001</v>
      </c>
      <c r="H259">
        <v>11.51507</v>
      </c>
      <c r="I259">
        <v>11.43675</v>
      </c>
      <c r="J259">
        <v>11.415699999999999</v>
      </c>
      <c r="K259">
        <v>11.77004</v>
      </c>
      <c r="L259">
        <v>12.22174</v>
      </c>
      <c r="M259">
        <v>12.548389999999999</v>
      </c>
      <c r="N259">
        <v>12.759639999999999</v>
      </c>
      <c r="O259">
        <v>12.87209</v>
      </c>
      <c r="P259">
        <v>12.993930000000001</v>
      </c>
      <c r="Q259">
        <v>13.02228</v>
      </c>
      <c r="R259">
        <v>13.161379999999999</v>
      </c>
      <c r="S259">
        <v>13.37276</v>
      </c>
      <c r="T259">
        <v>13.580260000000001</v>
      </c>
      <c r="U259">
        <v>13.83624</v>
      </c>
      <c r="V259">
        <v>14.13302</v>
      </c>
      <c r="W259">
        <v>14.35385</v>
      </c>
      <c r="X259">
        <v>14.650309999999999</v>
      </c>
      <c r="Y259">
        <v>14.925230000000001</v>
      </c>
      <c r="Z259">
        <v>15.2278</v>
      </c>
      <c r="AA259">
        <v>15.54236</v>
      </c>
      <c r="AB259">
        <v>15.79785</v>
      </c>
      <c r="AC259">
        <v>16.06588</v>
      </c>
      <c r="AD259">
        <v>16.344460000000002</v>
      </c>
      <c r="AE259">
        <v>16.64292</v>
      </c>
      <c r="AF259">
        <v>16.947700000000001</v>
      </c>
      <c r="AG259">
        <v>17.27318</v>
      </c>
      <c r="AH259">
        <v>17.602440000000001</v>
      </c>
      <c r="AI259">
        <v>17.93383</v>
      </c>
      <c r="AJ259">
        <v>18.336559999999999</v>
      </c>
    </row>
    <row r="260" spans="1:36">
      <c r="A260" t="s">
        <v>427</v>
      </c>
      <c r="B260" s="63">
        <v>4</v>
      </c>
      <c r="C260" s="63">
        <v>41</v>
      </c>
      <c r="D260">
        <v>11.572150000000001</v>
      </c>
      <c r="E260">
        <v>11.30147</v>
      </c>
      <c r="F260">
        <v>10.74654</v>
      </c>
      <c r="G260">
        <v>11.158010000000001</v>
      </c>
      <c r="H260">
        <v>11.035780000000001</v>
      </c>
      <c r="I260">
        <v>10.58305</v>
      </c>
      <c r="J260">
        <v>10.78167</v>
      </c>
      <c r="K260">
        <v>10.315469999999999</v>
      </c>
      <c r="L260">
        <v>9.9809199999999993</v>
      </c>
      <c r="M260">
        <v>9.7918000000000003</v>
      </c>
      <c r="N260">
        <v>9.8230000000000004</v>
      </c>
      <c r="O260">
        <v>9.9302399999999995</v>
      </c>
      <c r="P260">
        <v>10.091290000000001</v>
      </c>
      <c r="Q260">
        <v>10.23413</v>
      </c>
      <c r="R260">
        <v>10.411899999999999</v>
      </c>
      <c r="S260">
        <v>10.60741</v>
      </c>
      <c r="T260">
        <v>10.806900000000001</v>
      </c>
      <c r="U260">
        <v>10.9283</v>
      </c>
      <c r="V260">
        <v>11.04705</v>
      </c>
      <c r="W260">
        <v>11.150679999999999</v>
      </c>
      <c r="X260">
        <v>11.268929999999999</v>
      </c>
      <c r="Y260">
        <v>11.3889</v>
      </c>
      <c r="Z260">
        <v>11.563840000000001</v>
      </c>
      <c r="AA260">
        <v>11.69894</v>
      </c>
      <c r="AB260">
        <v>11.89284</v>
      </c>
      <c r="AC260">
        <v>12.108449999999999</v>
      </c>
      <c r="AD260">
        <v>12.311579999999999</v>
      </c>
      <c r="AE260">
        <v>12.51093</v>
      </c>
      <c r="AF260">
        <v>12.69253</v>
      </c>
      <c r="AG260">
        <v>12.9138</v>
      </c>
      <c r="AH260">
        <v>13.15169</v>
      </c>
      <c r="AI260">
        <v>13.40924</v>
      </c>
      <c r="AJ260">
        <v>13.71876</v>
      </c>
    </row>
    <row r="261" spans="1:36">
      <c r="A261" t="s">
        <v>428</v>
      </c>
      <c r="B261" s="63">
        <v>4</v>
      </c>
      <c r="C261" s="63">
        <v>42</v>
      </c>
      <c r="D261">
        <v>35.70382</v>
      </c>
      <c r="E261">
        <v>33.712139999999998</v>
      </c>
      <c r="F261">
        <v>36.89658</v>
      </c>
      <c r="G261">
        <v>34.397739999999999</v>
      </c>
      <c r="H261">
        <v>34.446660000000001</v>
      </c>
      <c r="I261">
        <v>35.115690000000001</v>
      </c>
      <c r="J261">
        <v>34.896000000000001</v>
      </c>
      <c r="K261">
        <v>35.308259999999997</v>
      </c>
      <c r="L261">
        <v>35.882269999999998</v>
      </c>
      <c r="M261">
        <v>36.346649999999997</v>
      </c>
      <c r="N261">
        <v>36.880180000000003</v>
      </c>
      <c r="O261">
        <v>37.31664</v>
      </c>
      <c r="P261">
        <v>37.811320000000002</v>
      </c>
      <c r="Q261">
        <v>38.430300000000003</v>
      </c>
      <c r="R261">
        <v>38.890830000000001</v>
      </c>
      <c r="S261">
        <v>39.216360000000002</v>
      </c>
      <c r="T261">
        <v>39.487389999999998</v>
      </c>
      <c r="U261">
        <v>39.801650000000002</v>
      </c>
      <c r="V261">
        <v>40.089219999999997</v>
      </c>
      <c r="W261">
        <v>40.416609999999999</v>
      </c>
      <c r="X261">
        <v>40.760190000000001</v>
      </c>
      <c r="Y261">
        <v>41.135089999999998</v>
      </c>
      <c r="Z261">
        <v>41.437669999999997</v>
      </c>
      <c r="AA261">
        <v>41.746769999999998</v>
      </c>
      <c r="AB261">
        <v>42.060760000000002</v>
      </c>
      <c r="AC261">
        <v>42.370519999999999</v>
      </c>
      <c r="AD261">
        <v>42.67154</v>
      </c>
      <c r="AE261">
        <v>42.956659999999999</v>
      </c>
      <c r="AF261">
        <v>43.23236</v>
      </c>
      <c r="AG261">
        <v>43.486820000000002</v>
      </c>
      <c r="AH261">
        <v>43.731560000000002</v>
      </c>
      <c r="AI261">
        <v>43.96367</v>
      </c>
      <c r="AJ261">
        <v>44.192169999999997</v>
      </c>
    </row>
    <row r="262" spans="1:36">
      <c r="A262" t="s">
        <v>429</v>
      </c>
      <c r="B262" s="63">
        <v>4</v>
      </c>
      <c r="C262" s="63">
        <v>43</v>
      </c>
      <c r="D262">
        <v>18.776289999999999</v>
      </c>
      <c r="E262">
        <v>19.101369999999999</v>
      </c>
      <c r="F262">
        <v>19.449719999999999</v>
      </c>
      <c r="G262">
        <v>19.285450000000001</v>
      </c>
      <c r="H262">
        <v>18.444600000000001</v>
      </c>
      <c r="I262">
        <v>18.233049999999999</v>
      </c>
      <c r="J262">
        <v>18.14021</v>
      </c>
      <c r="K262">
        <v>18.34881</v>
      </c>
      <c r="L262">
        <v>18.60446</v>
      </c>
      <c r="M262">
        <v>18.834199999999999</v>
      </c>
      <c r="N262">
        <v>19.113240000000001</v>
      </c>
      <c r="O262">
        <v>19.326059999999998</v>
      </c>
      <c r="P262">
        <v>19.573409999999999</v>
      </c>
      <c r="Q262">
        <v>19.894860000000001</v>
      </c>
      <c r="R262">
        <v>20.13306</v>
      </c>
      <c r="S262">
        <v>20.298670000000001</v>
      </c>
      <c r="T262">
        <v>20.449639999999999</v>
      </c>
      <c r="U262">
        <v>20.61393</v>
      </c>
      <c r="V262">
        <v>20.76313</v>
      </c>
      <c r="W262">
        <v>20.94342</v>
      </c>
      <c r="X262">
        <v>21.125620000000001</v>
      </c>
      <c r="Y262">
        <v>21.317959999999999</v>
      </c>
      <c r="Z262">
        <v>21.480630000000001</v>
      </c>
      <c r="AA262">
        <v>21.648289999999999</v>
      </c>
      <c r="AB262">
        <v>21.824950000000001</v>
      </c>
      <c r="AC262">
        <v>22.002310000000001</v>
      </c>
      <c r="AD262">
        <v>22.17858</v>
      </c>
      <c r="AE262">
        <v>22.34862</v>
      </c>
      <c r="AF262">
        <v>22.51708</v>
      </c>
      <c r="AG262">
        <v>22.679490000000001</v>
      </c>
      <c r="AH262">
        <v>22.841360000000002</v>
      </c>
      <c r="AI262">
        <v>22.99972</v>
      </c>
      <c r="AJ262">
        <v>23.160219999999999</v>
      </c>
    </row>
    <row r="263" spans="1:36">
      <c r="A263" t="s">
        <v>430</v>
      </c>
      <c r="B263" s="63">
        <v>4</v>
      </c>
      <c r="C263" s="63">
        <v>44</v>
      </c>
      <c r="D263">
        <v>2.2950200000000001</v>
      </c>
      <c r="E263">
        <v>2.1143399999999999</v>
      </c>
      <c r="F263">
        <v>2.3121200000000002</v>
      </c>
      <c r="G263">
        <v>2.4766699999999999</v>
      </c>
      <c r="H263">
        <v>2.4366599999999998</v>
      </c>
      <c r="I263">
        <v>2.4795400000000001</v>
      </c>
      <c r="J263">
        <v>2.53267</v>
      </c>
      <c r="K263">
        <v>2.6837599999999999</v>
      </c>
      <c r="L263">
        <v>2.8703799999999999</v>
      </c>
      <c r="M263">
        <v>2.9997400000000001</v>
      </c>
      <c r="N263">
        <v>3.08432</v>
      </c>
      <c r="O263">
        <v>3.1488100000000001</v>
      </c>
      <c r="P263">
        <v>3.2051099999999999</v>
      </c>
      <c r="Q263">
        <v>3.20364</v>
      </c>
      <c r="R263">
        <v>3.2852999999999999</v>
      </c>
      <c r="S263">
        <v>3.4315099999999998</v>
      </c>
      <c r="T263">
        <v>3.5166599999999999</v>
      </c>
      <c r="U263">
        <v>3.5752899999999999</v>
      </c>
      <c r="V263">
        <v>3.5399400000000001</v>
      </c>
      <c r="W263">
        <v>3.53769</v>
      </c>
      <c r="X263">
        <v>3.5458099999999999</v>
      </c>
      <c r="Y263">
        <v>3.6212900000000001</v>
      </c>
      <c r="Z263">
        <v>3.6960500000000001</v>
      </c>
      <c r="AA263">
        <v>3.8123300000000002</v>
      </c>
      <c r="AB263">
        <v>3.9773999999999998</v>
      </c>
      <c r="AC263">
        <v>4.1285299999999996</v>
      </c>
      <c r="AD263">
        <v>4.2449899999999996</v>
      </c>
      <c r="AE263">
        <v>4.3603800000000001</v>
      </c>
      <c r="AF263">
        <v>4.4838899999999997</v>
      </c>
      <c r="AG263">
        <v>4.6259199999999998</v>
      </c>
      <c r="AH263">
        <v>4.7853300000000001</v>
      </c>
      <c r="AI263">
        <v>4.9502499999999996</v>
      </c>
      <c r="AJ263">
        <v>5.1113900000000001</v>
      </c>
    </row>
    <row r="264" spans="1:36">
      <c r="A264" t="s">
        <v>431</v>
      </c>
      <c r="B264" s="63">
        <v>4</v>
      </c>
      <c r="C264" s="63">
        <v>45</v>
      </c>
      <c r="D264">
        <v>0.63963000000000003</v>
      </c>
      <c r="E264">
        <v>0.61917999999999995</v>
      </c>
      <c r="F264">
        <v>0.48093999999999998</v>
      </c>
      <c r="G264">
        <v>0.48542999999999997</v>
      </c>
      <c r="H264">
        <v>0.49767</v>
      </c>
      <c r="I264">
        <v>0.43274000000000001</v>
      </c>
      <c r="J264">
        <v>0.45583000000000001</v>
      </c>
      <c r="K264">
        <v>0.43145</v>
      </c>
      <c r="L264">
        <v>0.45595999999999998</v>
      </c>
      <c r="M264">
        <v>0.45284000000000002</v>
      </c>
      <c r="N264">
        <v>0.43786000000000003</v>
      </c>
      <c r="O264">
        <v>0.40306999999999998</v>
      </c>
      <c r="P264">
        <v>0.38583000000000001</v>
      </c>
      <c r="Q264">
        <v>0.38186999999999999</v>
      </c>
      <c r="R264">
        <v>0.38396000000000002</v>
      </c>
      <c r="S264">
        <v>0.39361000000000002</v>
      </c>
      <c r="T264">
        <v>0.39755000000000001</v>
      </c>
      <c r="U264">
        <v>0.40092</v>
      </c>
      <c r="V264">
        <v>0.39616000000000001</v>
      </c>
      <c r="W264">
        <v>0.40190999999999999</v>
      </c>
      <c r="X264">
        <v>0.40168999999999999</v>
      </c>
      <c r="Y264">
        <v>0.41571000000000002</v>
      </c>
      <c r="Z264">
        <v>0.42404999999999998</v>
      </c>
      <c r="AA264">
        <v>0.43519000000000002</v>
      </c>
      <c r="AB264">
        <v>0.44794</v>
      </c>
      <c r="AC264">
        <v>0.46654000000000001</v>
      </c>
      <c r="AD264">
        <v>0.48407</v>
      </c>
      <c r="AE264">
        <v>0.49678</v>
      </c>
      <c r="AF264">
        <v>0.50875000000000004</v>
      </c>
      <c r="AG264">
        <v>0.52037999999999995</v>
      </c>
      <c r="AH264">
        <v>0.52525999999999995</v>
      </c>
      <c r="AI264">
        <v>0.54403000000000001</v>
      </c>
      <c r="AJ264">
        <v>0.54920999999999998</v>
      </c>
    </row>
    <row r="265" spans="1:36">
      <c r="A265" t="s">
        <v>432</v>
      </c>
      <c r="B265" s="63">
        <v>4</v>
      </c>
      <c r="C265" s="63">
        <v>46</v>
      </c>
      <c r="D265">
        <v>19.852709999999998</v>
      </c>
      <c r="E265">
        <v>20.491630000000001</v>
      </c>
      <c r="F265">
        <v>17.895959999999999</v>
      </c>
      <c r="G265">
        <v>17.25394</v>
      </c>
      <c r="H265">
        <v>18.423110000000001</v>
      </c>
      <c r="I265">
        <v>19.4649</v>
      </c>
      <c r="J265">
        <v>19.192540000000001</v>
      </c>
      <c r="K265">
        <v>19.174160000000001</v>
      </c>
      <c r="L265">
        <v>19.250640000000001</v>
      </c>
      <c r="M265">
        <v>18.994599999999998</v>
      </c>
      <c r="N265">
        <v>18.700900000000001</v>
      </c>
      <c r="O265">
        <v>18.28266</v>
      </c>
      <c r="P265">
        <v>18.005410000000001</v>
      </c>
      <c r="Q265">
        <v>17.821680000000001</v>
      </c>
      <c r="R265">
        <v>17.787369999999999</v>
      </c>
      <c r="S265">
        <v>17.771509999999999</v>
      </c>
      <c r="T265">
        <v>17.624749999999999</v>
      </c>
      <c r="U265">
        <v>17.594860000000001</v>
      </c>
      <c r="V265">
        <v>17.502680000000002</v>
      </c>
      <c r="W265">
        <v>17.362020000000001</v>
      </c>
      <c r="X265">
        <v>17.267690000000002</v>
      </c>
      <c r="Y265">
        <v>17.274419999999999</v>
      </c>
      <c r="Z265">
        <v>17.248270000000002</v>
      </c>
      <c r="AA265">
        <v>17.186029999999999</v>
      </c>
      <c r="AB265">
        <v>17.063749999999999</v>
      </c>
      <c r="AC265">
        <v>16.940770000000001</v>
      </c>
      <c r="AD265">
        <v>16.85088</v>
      </c>
      <c r="AE265">
        <v>16.706859999999999</v>
      </c>
      <c r="AF265">
        <v>16.547889999999999</v>
      </c>
      <c r="AG265">
        <v>16.370010000000001</v>
      </c>
      <c r="AH265">
        <v>16.245699999999999</v>
      </c>
      <c r="AI265">
        <v>16.04918</v>
      </c>
      <c r="AJ265">
        <v>15.88707</v>
      </c>
    </row>
    <row r="266" spans="1:36">
      <c r="A266" t="s">
        <v>433</v>
      </c>
      <c r="B266" s="63">
        <v>4</v>
      </c>
      <c r="C266" s="63">
        <v>47</v>
      </c>
      <c r="D266">
        <v>7.7166199999999998</v>
      </c>
      <c r="E266">
        <v>7.6496599999999999</v>
      </c>
      <c r="F266">
        <v>6.9868499999999996</v>
      </c>
      <c r="G266">
        <v>6.9271799999999999</v>
      </c>
      <c r="H266">
        <v>7.2115900000000002</v>
      </c>
      <c r="I266">
        <v>7.069</v>
      </c>
      <c r="J266">
        <v>6.8455300000000001</v>
      </c>
      <c r="K266">
        <v>6.5679999999999996</v>
      </c>
      <c r="L266">
        <v>6.2922700000000003</v>
      </c>
      <c r="M266">
        <v>5.9564399999999997</v>
      </c>
      <c r="N266">
        <v>5.70662</v>
      </c>
      <c r="O266">
        <v>5.5602499999999999</v>
      </c>
      <c r="P266">
        <v>5.4793399999999997</v>
      </c>
      <c r="Q266">
        <v>5.4192</v>
      </c>
      <c r="R266">
        <v>5.3669799999999999</v>
      </c>
      <c r="S266">
        <v>5.3164100000000003</v>
      </c>
      <c r="T266">
        <v>5.2695600000000002</v>
      </c>
      <c r="U266">
        <v>5.2515799999999997</v>
      </c>
      <c r="V266">
        <v>5.2393900000000002</v>
      </c>
      <c r="W266">
        <v>5.2195400000000003</v>
      </c>
      <c r="X266">
        <v>5.2435099999999997</v>
      </c>
      <c r="Y266">
        <v>5.2520600000000002</v>
      </c>
      <c r="Z266">
        <v>5.2502300000000002</v>
      </c>
      <c r="AA266">
        <v>5.2593800000000002</v>
      </c>
      <c r="AB266">
        <v>5.2343799999999998</v>
      </c>
      <c r="AC266">
        <v>5.2372100000000001</v>
      </c>
      <c r="AD266">
        <v>5.2093299999999996</v>
      </c>
      <c r="AE266">
        <v>5.17232</v>
      </c>
      <c r="AF266">
        <v>5.1148300000000004</v>
      </c>
      <c r="AG266">
        <v>5.0437799999999999</v>
      </c>
      <c r="AH266">
        <v>4.9389500000000002</v>
      </c>
      <c r="AI266">
        <v>4.8321300000000003</v>
      </c>
      <c r="AJ266">
        <v>4.7561099999999996</v>
      </c>
    </row>
    <row r="267" spans="1:36">
      <c r="A267" t="s">
        <v>434</v>
      </c>
      <c r="B267" s="63">
        <v>4</v>
      </c>
      <c r="C267" s="63">
        <v>48</v>
      </c>
      <c r="D267">
        <v>99.295779999999993</v>
      </c>
      <c r="E267">
        <v>99.800929999999994</v>
      </c>
      <c r="F267">
        <v>101.00991999999999</v>
      </c>
      <c r="G267">
        <v>101.4866</v>
      </c>
      <c r="H267">
        <v>92.286240000000006</v>
      </c>
      <c r="I267">
        <v>92.79271</v>
      </c>
      <c r="J267">
        <v>92.766450000000006</v>
      </c>
      <c r="K267">
        <v>94.294989999999999</v>
      </c>
      <c r="L267">
        <v>96.519940000000005</v>
      </c>
      <c r="M267">
        <v>96.433199999999999</v>
      </c>
      <c r="N267">
        <v>98.425290000000004</v>
      </c>
      <c r="O267">
        <v>102.61318</v>
      </c>
      <c r="P267">
        <v>106.15021</v>
      </c>
      <c r="Q267">
        <v>107.67607</v>
      </c>
      <c r="R267">
        <v>108.01503</v>
      </c>
      <c r="S267">
        <v>108.2056</v>
      </c>
      <c r="T267">
        <v>108.73931</v>
      </c>
      <c r="U267">
        <v>109.87492</v>
      </c>
      <c r="V267">
        <v>110.96963</v>
      </c>
      <c r="W267">
        <v>111.47242</v>
      </c>
      <c r="X267">
        <v>112.57986</v>
      </c>
      <c r="Y267">
        <v>113.48189000000001</v>
      </c>
      <c r="Z267">
        <v>114.33362</v>
      </c>
      <c r="AA267">
        <v>115.58947999999999</v>
      </c>
      <c r="AB267">
        <v>117.18594</v>
      </c>
      <c r="AC267">
        <v>118.75481000000001</v>
      </c>
      <c r="AD267">
        <v>119.97548999999999</v>
      </c>
      <c r="AE267">
        <v>121.25566999999999</v>
      </c>
      <c r="AF267">
        <v>122.68437</v>
      </c>
      <c r="AG267">
        <v>123.80728999999999</v>
      </c>
      <c r="AH267">
        <v>124.90289</v>
      </c>
      <c r="AI267">
        <v>126.02925</v>
      </c>
      <c r="AJ267">
        <v>127.57006</v>
      </c>
    </row>
    <row r="268" spans="1:36">
      <c r="A268" t="s">
        <v>435</v>
      </c>
      <c r="B268" s="63">
        <v>4</v>
      </c>
      <c r="C268" s="63">
        <v>49</v>
      </c>
      <c r="D268">
        <v>5.5276300000000003</v>
      </c>
      <c r="E268">
        <v>6.6959900000000001</v>
      </c>
      <c r="F268">
        <v>5.8552999999999997</v>
      </c>
      <c r="G268">
        <v>2.9531000000000001</v>
      </c>
      <c r="H268">
        <v>3.7635100000000001</v>
      </c>
      <c r="I268">
        <v>4.9022600000000001</v>
      </c>
      <c r="J268">
        <v>3.7310400000000001</v>
      </c>
      <c r="K268">
        <v>3.98488</v>
      </c>
      <c r="L268">
        <v>4.1929400000000001</v>
      </c>
      <c r="M268">
        <v>3.9394800000000001</v>
      </c>
      <c r="N268">
        <v>3.9261699999999999</v>
      </c>
      <c r="O268">
        <v>3.87459</v>
      </c>
      <c r="P268">
        <v>3.84321</v>
      </c>
      <c r="Q268">
        <v>3.8344900000000002</v>
      </c>
      <c r="R268">
        <v>3.8262100000000001</v>
      </c>
      <c r="S268">
        <v>3.8170199999999999</v>
      </c>
      <c r="T268">
        <v>3.7993600000000001</v>
      </c>
      <c r="U268">
        <v>3.8816899999999999</v>
      </c>
      <c r="V268">
        <v>3.9255499999999999</v>
      </c>
      <c r="W268">
        <v>3.9852599999999998</v>
      </c>
      <c r="X268">
        <v>4.0266299999999999</v>
      </c>
      <c r="Y268">
        <v>4.0859199999999998</v>
      </c>
      <c r="Z268">
        <v>4.1675399999999998</v>
      </c>
      <c r="AA268">
        <v>4.1847099999999999</v>
      </c>
      <c r="AB268">
        <v>4.2496799999999997</v>
      </c>
      <c r="AC268">
        <v>4.2502500000000003</v>
      </c>
      <c r="AD268">
        <v>4.3391700000000002</v>
      </c>
      <c r="AE268">
        <v>4.4189499999999997</v>
      </c>
      <c r="AF268">
        <v>4.4806299999999997</v>
      </c>
      <c r="AG268">
        <v>4.4551299999999996</v>
      </c>
      <c r="AH268">
        <v>4.4310700000000001</v>
      </c>
      <c r="AI268">
        <v>4.4546900000000003</v>
      </c>
      <c r="AJ268">
        <v>4.3856700000000002</v>
      </c>
    </row>
    <row r="269" spans="1:36">
      <c r="A269" t="s">
        <v>436</v>
      </c>
      <c r="B269" s="63">
        <v>4</v>
      </c>
      <c r="C269" s="63">
        <v>50</v>
      </c>
      <c r="D269">
        <v>10.16409</v>
      </c>
      <c r="E269">
        <v>9.1357599999999994</v>
      </c>
      <c r="F269">
        <v>8.2740299999999998</v>
      </c>
      <c r="G269">
        <v>6.5688399999999998</v>
      </c>
      <c r="H269">
        <v>7.8613499999999998</v>
      </c>
      <c r="I269">
        <v>7.26525</v>
      </c>
      <c r="J269">
        <v>7.0371699999999997</v>
      </c>
      <c r="K269">
        <v>7.1662600000000003</v>
      </c>
      <c r="L269">
        <v>6.7876799999999999</v>
      </c>
      <c r="M269">
        <v>6.7457399999999996</v>
      </c>
      <c r="N269">
        <v>6.5964099999999997</v>
      </c>
      <c r="O269">
        <v>6.3892600000000002</v>
      </c>
      <c r="P269">
        <v>6.3551500000000001</v>
      </c>
      <c r="Q269">
        <v>6.3047300000000002</v>
      </c>
      <c r="R269">
        <v>6.2574199999999998</v>
      </c>
      <c r="S269">
        <v>6.22464</v>
      </c>
      <c r="T269">
        <v>6.1853300000000004</v>
      </c>
      <c r="U269">
        <v>6.3441799999999997</v>
      </c>
      <c r="V269">
        <v>6.3989099999999999</v>
      </c>
      <c r="W269">
        <v>6.4835200000000004</v>
      </c>
      <c r="X269">
        <v>6.6010400000000002</v>
      </c>
      <c r="Y269">
        <v>6.6806900000000002</v>
      </c>
      <c r="Z269">
        <v>6.8094599999999996</v>
      </c>
      <c r="AA269">
        <v>6.8877100000000002</v>
      </c>
      <c r="AB269">
        <v>6.9846300000000001</v>
      </c>
      <c r="AC269">
        <v>7.0418500000000002</v>
      </c>
      <c r="AD269">
        <v>7.19055</v>
      </c>
      <c r="AE269">
        <v>7.3056999999999999</v>
      </c>
      <c r="AF269">
        <v>7.4603999999999999</v>
      </c>
      <c r="AG269">
        <v>7.4340099999999998</v>
      </c>
      <c r="AH269">
        <v>7.4213699999999996</v>
      </c>
      <c r="AI269">
        <v>7.4508299999999998</v>
      </c>
      <c r="AJ269">
        <v>7.3651999999999997</v>
      </c>
    </row>
    <row r="270" spans="1:36">
      <c r="A270" t="s">
        <v>437</v>
      </c>
      <c r="B270" s="63">
        <v>4</v>
      </c>
      <c r="C270" s="63">
        <v>51</v>
      </c>
      <c r="D270">
        <v>0.28064</v>
      </c>
      <c r="E270">
        <v>0.29274</v>
      </c>
      <c r="F270">
        <v>0.30591000000000002</v>
      </c>
      <c r="G270">
        <v>0.31497999999999998</v>
      </c>
      <c r="H270">
        <v>0.33034999999999998</v>
      </c>
      <c r="I270">
        <v>0.35754999999999998</v>
      </c>
      <c r="J270">
        <v>0.34345999999999999</v>
      </c>
      <c r="K270">
        <v>0.33998</v>
      </c>
      <c r="L270">
        <v>0.35055999999999998</v>
      </c>
      <c r="M270">
        <v>0.34647</v>
      </c>
      <c r="N270">
        <v>0.34355999999999998</v>
      </c>
      <c r="O270">
        <v>0.34360000000000002</v>
      </c>
      <c r="P270">
        <v>0.34514</v>
      </c>
      <c r="Q270">
        <v>0.34336</v>
      </c>
      <c r="R270">
        <v>0.34444999999999998</v>
      </c>
      <c r="S270">
        <v>0.34982999999999997</v>
      </c>
      <c r="T270">
        <v>0.35213</v>
      </c>
      <c r="U270">
        <v>0.35544999999999999</v>
      </c>
      <c r="V270">
        <v>0.35963000000000001</v>
      </c>
      <c r="W270">
        <v>0.36270999999999998</v>
      </c>
      <c r="X270">
        <v>0.36719000000000002</v>
      </c>
      <c r="Y270">
        <v>0.37247999999999998</v>
      </c>
      <c r="Z270">
        <v>0.38005</v>
      </c>
      <c r="AA270">
        <v>0.38650000000000001</v>
      </c>
      <c r="AB270">
        <v>0.39097999999999999</v>
      </c>
      <c r="AC270">
        <v>0.39541999999999999</v>
      </c>
      <c r="AD270">
        <v>0.40204000000000001</v>
      </c>
      <c r="AE270">
        <v>0.40928999999999999</v>
      </c>
      <c r="AF270">
        <v>0.41492000000000001</v>
      </c>
      <c r="AG270">
        <v>0.41966999999999999</v>
      </c>
      <c r="AH270">
        <v>0.42360999999999999</v>
      </c>
      <c r="AI270">
        <v>0.42724000000000001</v>
      </c>
      <c r="AJ270">
        <v>0.42984</v>
      </c>
    </row>
    <row r="271" spans="1:36">
      <c r="A271" t="s">
        <v>438</v>
      </c>
      <c r="B271" s="63">
        <v>4</v>
      </c>
      <c r="C271" s="63">
        <v>52</v>
      </c>
      <c r="D271">
        <v>1.72384</v>
      </c>
      <c r="E271">
        <v>1.5849299999999999</v>
      </c>
      <c r="F271">
        <v>1.4286000000000001</v>
      </c>
      <c r="G271">
        <v>1.51789</v>
      </c>
      <c r="H271">
        <v>1.67547</v>
      </c>
      <c r="I271">
        <v>1.8199399999999999</v>
      </c>
      <c r="J271">
        <v>1.7040999999999999</v>
      </c>
      <c r="K271">
        <v>1.7156400000000001</v>
      </c>
      <c r="L271">
        <v>1.8042400000000001</v>
      </c>
      <c r="M271">
        <v>1.75607</v>
      </c>
      <c r="N271">
        <v>1.7481199999999999</v>
      </c>
      <c r="O271">
        <v>1.7627999999999999</v>
      </c>
      <c r="P271">
        <v>1.76555</v>
      </c>
      <c r="Q271">
        <v>1.7596499999999999</v>
      </c>
      <c r="R271">
        <v>1.7699199999999999</v>
      </c>
      <c r="S271">
        <v>1.7963</v>
      </c>
      <c r="T271">
        <v>1.8069</v>
      </c>
      <c r="U271">
        <v>1.82287</v>
      </c>
      <c r="V271">
        <v>1.8440700000000001</v>
      </c>
      <c r="W271">
        <v>1.85764</v>
      </c>
      <c r="X271">
        <v>1.87697</v>
      </c>
      <c r="Y271">
        <v>1.9029700000000001</v>
      </c>
      <c r="Z271">
        <v>1.9374899999999999</v>
      </c>
      <c r="AA271">
        <v>1.96393</v>
      </c>
      <c r="AB271">
        <v>1.9831399999999999</v>
      </c>
      <c r="AC271">
        <v>2.0011199999999998</v>
      </c>
      <c r="AD271">
        <v>2.0318800000000001</v>
      </c>
      <c r="AE271">
        <v>2.0637099999999999</v>
      </c>
      <c r="AF271">
        <v>2.0830299999999999</v>
      </c>
      <c r="AG271">
        <v>2.0999500000000002</v>
      </c>
      <c r="AH271">
        <v>2.1135199999999998</v>
      </c>
      <c r="AI271">
        <v>2.1257100000000002</v>
      </c>
      <c r="AJ271">
        <v>2.1327699999999998</v>
      </c>
    </row>
    <row r="272" spans="1:36">
      <c r="A272" t="s">
        <v>439</v>
      </c>
      <c r="B272" s="63">
        <v>4</v>
      </c>
      <c r="C272" s="63">
        <v>53</v>
      </c>
      <c r="D272">
        <v>0.219</v>
      </c>
      <c r="E272">
        <v>0.22217999999999999</v>
      </c>
      <c r="F272">
        <v>0.20594999999999999</v>
      </c>
      <c r="G272">
        <v>0.20680000000000001</v>
      </c>
      <c r="H272">
        <v>0.20709</v>
      </c>
      <c r="I272">
        <v>0.20207</v>
      </c>
      <c r="J272">
        <v>0.19849</v>
      </c>
      <c r="K272">
        <v>0.19628000000000001</v>
      </c>
      <c r="L272">
        <v>0.19322</v>
      </c>
      <c r="M272">
        <v>0.19006000000000001</v>
      </c>
      <c r="N272">
        <v>0.18687999999999999</v>
      </c>
      <c r="O272">
        <v>0.18395</v>
      </c>
      <c r="P272">
        <v>0.18043999999999999</v>
      </c>
      <c r="Q272">
        <v>0.17724000000000001</v>
      </c>
      <c r="R272">
        <v>0.17349999999999999</v>
      </c>
      <c r="S272">
        <v>0.17032</v>
      </c>
      <c r="T272">
        <v>0.16664000000000001</v>
      </c>
      <c r="U272">
        <v>0.16347</v>
      </c>
      <c r="V272">
        <v>0.16084000000000001</v>
      </c>
      <c r="W272">
        <v>0.15762999999999999</v>
      </c>
      <c r="X272">
        <v>0.15508</v>
      </c>
      <c r="Y272">
        <v>0.15264</v>
      </c>
      <c r="Z272">
        <v>0.15045</v>
      </c>
      <c r="AA272">
        <v>0.14829999999999999</v>
      </c>
      <c r="AB272">
        <v>0.14573</v>
      </c>
      <c r="AC272">
        <v>0.14327000000000001</v>
      </c>
      <c r="AD272">
        <v>0.14083999999999999</v>
      </c>
      <c r="AE272">
        <v>0.13850999999999999</v>
      </c>
      <c r="AF272">
        <v>0.13621</v>
      </c>
      <c r="AG272">
        <v>0.13392999999999999</v>
      </c>
      <c r="AH272">
        <v>0.13164999999999999</v>
      </c>
      <c r="AI272">
        <v>0.12941</v>
      </c>
      <c r="AJ272">
        <v>0.12720000000000001</v>
      </c>
    </row>
    <row r="273" spans="1:36">
      <c r="A273" t="s">
        <v>440</v>
      </c>
      <c r="B273" s="63">
        <v>4</v>
      </c>
      <c r="C273" s="63">
        <v>54</v>
      </c>
      <c r="D273">
        <v>0.88353999999999999</v>
      </c>
      <c r="E273">
        <v>0.86106000000000005</v>
      </c>
      <c r="F273">
        <v>0.82808999999999999</v>
      </c>
      <c r="G273">
        <v>0.83826999999999996</v>
      </c>
      <c r="H273">
        <v>0.84504000000000001</v>
      </c>
      <c r="I273">
        <v>0.79668000000000005</v>
      </c>
      <c r="J273">
        <v>0.76568000000000003</v>
      </c>
      <c r="K273">
        <v>0.75251000000000001</v>
      </c>
      <c r="L273">
        <v>0.74197999999999997</v>
      </c>
      <c r="M273">
        <v>0.73445000000000005</v>
      </c>
      <c r="N273">
        <v>0.72929999999999995</v>
      </c>
      <c r="O273">
        <v>0.72633999999999999</v>
      </c>
      <c r="P273">
        <v>0.72140000000000004</v>
      </c>
      <c r="Q273">
        <v>0.71889000000000003</v>
      </c>
      <c r="R273">
        <v>0.71545000000000003</v>
      </c>
      <c r="S273">
        <v>0.71472000000000002</v>
      </c>
      <c r="T273">
        <v>0.71189999999999998</v>
      </c>
      <c r="U273">
        <v>0.71153999999999995</v>
      </c>
      <c r="V273">
        <v>0.71340000000000003</v>
      </c>
      <c r="W273">
        <v>0.71233000000000002</v>
      </c>
      <c r="X273">
        <v>0.71482999999999997</v>
      </c>
      <c r="Y273">
        <v>0.71836</v>
      </c>
      <c r="Z273">
        <v>0.72209999999999996</v>
      </c>
      <c r="AA273">
        <v>0.72609999999999997</v>
      </c>
      <c r="AB273">
        <v>0.72806000000000004</v>
      </c>
      <c r="AC273">
        <v>0.73012999999999995</v>
      </c>
      <c r="AD273">
        <v>0.73255999999999999</v>
      </c>
      <c r="AE273">
        <v>0.73589000000000004</v>
      </c>
      <c r="AF273">
        <v>0.73914000000000002</v>
      </c>
      <c r="AG273">
        <v>0.74173</v>
      </c>
      <c r="AH273">
        <v>0.74383999999999995</v>
      </c>
      <c r="AI273">
        <v>0.74526000000000003</v>
      </c>
      <c r="AJ273">
        <v>0.74590000000000001</v>
      </c>
    </row>
    <row r="274" spans="1:36">
      <c r="A274" t="s">
        <v>441</v>
      </c>
      <c r="B274" s="63">
        <v>4</v>
      </c>
      <c r="C274" s="63">
        <v>55</v>
      </c>
      <c r="D274">
        <v>0.17152000000000001</v>
      </c>
      <c r="E274">
        <v>0.17674999999999999</v>
      </c>
      <c r="F274">
        <v>0.15706999999999999</v>
      </c>
      <c r="G274">
        <v>0.13779</v>
      </c>
      <c r="H274">
        <v>0.14494000000000001</v>
      </c>
      <c r="I274">
        <v>0.15470999999999999</v>
      </c>
      <c r="J274">
        <v>0.15323999999999999</v>
      </c>
      <c r="K274">
        <v>0.15443000000000001</v>
      </c>
      <c r="L274">
        <v>0.15620000000000001</v>
      </c>
      <c r="M274">
        <v>0.15601999999999999</v>
      </c>
      <c r="N274">
        <v>0.15701999999999999</v>
      </c>
      <c r="O274">
        <v>0.15604000000000001</v>
      </c>
      <c r="P274">
        <v>0.15554999999999999</v>
      </c>
      <c r="Q274">
        <v>0.15473999999999999</v>
      </c>
      <c r="R274">
        <v>0.15387000000000001</v>
      </c>
      <c r="S274">
        <v>0.15332999999999999</v>
      </c>
      <c r="T274">
        <v>0.15154000000000001</v>
      </c>
      <c r="U274">
        <v>0.15093000000000001</v>
      </c>
      <c r="V274">
        <v>0.15049000000000001</v>
      </c>
      <c r="W274">
        <v>0.14996000000000001</v>
      </c>
      <c r="X274">
        <v>0.14704</v>
      </c>
      <c r="Y274">
        <v>0.14509</v>
      </c>
      <c r="Z274">
        <v>0.14182</v>
      </c>
      <c r="AA274">
        <v>0.13875000000000001</v>
      </c>
      <c r="AB274">
        <v>0.13694999999999999</v>
      </c>
      <c r="AC274">
        <v>0.13502</v>
      </c>
      <c r="AD274">
        <v>0.13297</v>
      </c>
      <c r="AE274">
        <v>0.13092999999999999</v>
      </c>
      <c r="AF274">
        <v>0.129</v>
      </c>
      <c r="AG274">
        <v>0.12698999999999999</v>
      </c>
      <c r="AH274">
        <v>0.12509999999999999</v>
      </c>
      <c r="AI274">
        <v>0.12311</v>
      </c>
      <c r="AJ274">
        <v>0.12099</v>
      </c>
    </row>
    <row r="275" spans="1:36">
      <c r="A275" t="s">
        <v>442</v>
      </c>
      <c r="B275" s="63"/>
      <c r="C275" s="63"/>
    </row>
    <row r="276" spans="1:36">
      <c r="A276" t="s">
        <v>468</v>
      </c>
      <c r="B276" t="s">
        <v>481</v>
      </c>
      <c r="C276" t="s">
        <v>482</v>
      </c>
    </row>
    <row r="277" spans="1:36">
      <c r="A277" t="s">
        <v>386</v>
      </c>
      <c r="B277" t="s">
        <v>474</v>
      </c>
      <c r="C277" t="s">
        <v>476</v>
      </c>
      <c r="D277">
        <v>2018</v>
      </c>
      <c r="E277">
        <v>2019</v>
      </c>
      <c r="F277">
        <v>2020</v>
      </c>
      <c r="G277">
        <v>2021</v>
      </c>
      <c r="H277">
        <v>2022</v>
      </c>
      <c r="I277">
        <v>2023</v>
      </c>
      <c r="J277">
        <v>2024</v>
      </c>
      <c r="K277">
        <v>2025</v>
      </c>
      <c r="L277">
        <v>2026</v>
      </c>
      <c r="M277">
        <v>2027</v>
      </c>
      <c r="N277">
        <v>2028</v>
      </c>
      <c r="O277">
        <v>2029</v>
      </c>
      <c r="P277">
        <v>2030</v>
      </c>
      <c r="Q277">
        <v>2031</v>
      </c>
      <c r="R277">
        <v>2032</v>
      </c>
      <c r="S277">
        <v>2033</v>
      </c>
      <c r="T277">
        <v>2034</v>
      </c>
      <c r="U277">
        <v>2035</v>
      </c>
      <c r="V277">
        <v>2036</v>
      </c>
      <c r="W277">
        <v>2037</v>
      </c>
      <c r="X277">
        <v>2038</v>
      </c>
      <c r="Y277">
        <v>2039</v>
      </c>
      <c r="Z277">
        <v>2040</v>
      </c>
      <c r="AA277">
        <v>2041</v>
      </c>
      <c r="AB277">
        <v>2042</v>
      </c>
      <c r="AC277">
        <v>2043</v>
      </c>
      <c r="AD277">
        <v>2044</v>
      </c>
      <c r="AE277">
        <v>2045</v>
      </c>
      <c r="AF277">
        <v>2046</v>
      </c>
      <c r="AG277">
        <v>2047</v>
      </c>
      <c r="AH277">
        <v>2048</v>
      </c>
      <c r="AI277">
        <v>2049</v>
      </c>
      <c r="AJ277">
        <v>2050</v>
      </c>
    </row>
    <row r="278" spans="1:36">
      <c r="A278" t="s">
        <v>387</v>
      </c>
      <c r="B278" s="63">
        <v>5</v>
      </c>
      <c r="C278" s="63">
        <v>100</v>
      </c>
      <c r="D278">
        <v>102.87669</v>
      </c>
      <c r="E278">
        <v>104.30575</v>
      </c>
      <c r="F278">
        <v>106.44062</v>
      </c>
      <c r="G278">
        <v>98.990660000000005</v>
      </c>
      <c r="H278">
        <v>97.823840000000004</v>
      </c>
      <c r="I278">
        <v>98.129980000000003</v>
      </c>
      <c r="J278">
        <v>99.481039999999993</v>
      </c>
      <c r="K278">
        <v>102.16913</v>
      </c>
      <c r="L278">
        <v>104.88283</v>
      </c>
      <c r="M278">
        <v>107.01956</v>
      </c>
      <c r="N278">
        <v>109.16955</v>
      </c>
      <c r="O278">
        <v>110.96237000000001</v>
      </c>
      <c r="P278">
        <v>112.51241</v>
      </c>
      <c r="Q278">
        <v>114.11613</v>
      </c>
      <c r="R278">
        <v>115.40003</v>
      </c>
      <c r="S278">
        <v>116.62041000000001</v>
      </c>
      <c r="T278">
        <v>117.84677000000001</v>
      </c>
      <c r="U278">
        <v>119.15219999999999</v>
      </c>
      <c r="V278">
        <v>120.67386999999999</v>
      </c>
      <c r="W278">
        <v>122.14922</v>
      </c>
      <c r="X278">
        <v>123.667</v>
      </c>
      <c r="Y278">
        <v>125.28737</v>
      </c>
      <c r="Z278">
        <v>126.84735999999999</v>
      </c>
      <c r="AA278">
        <v>128.40341000000001</v>
      </c>
      <c r="AB278">
        <v>129.95262</v>
      </c>
      <c r="AC278">
        <v>131.53716</v>
      </c>
      <c r="AD278">
        <v>133.11878999999999</v>
      </c>
      <c r="AE278">
        <v>134.65492</v>
      </c>
      <c r="AF278">
        <v>136.14746</v>
      </c>
      <c r="AG278">
        <v>137.63843</v>
      </c>
      <c r="AH278">
        <v>139.13908000000001</v>
      </c>
      <c r="AI278">
        <v>140.62807000000001</v>
      </c>
      <c r="AJ278">
        <v>142.14232000000001</v>
      </c>
    </row>
    <row r="279" spans="1:36">
      <c r="A279" t="s">
        <v>388</v>
      </c>
      <c r="B279" s="63">
        <v>5</v>
      </c>
      <c r="C279" s="63">
        <v>2</v>
      </c>
      <c r="D279">
        <v>6.7178699999999996</v>
      </c>
      <c r="E279">
        <v>6.9371</v>
      </c>
      <c r="F279">
        <v>7.4527700000000001</v>
      </c>
      <c r="G279">
        <v>6.7789999999999999</v>
      </c>
      <c r="H279">
        <v>6.9042899999999996</v>
      </c>
      <c r="I279">
        <v>7.4556399999999998</v>
      </c>
      <c r="J279">
        <v>7.6201100000000004</v>
      </c>
      <c r="K279">
        <v>7.8626300000000002</v>
      </c>
      <c r="L279">
        <v>8.1017899999999994</v>
      </c>
      <c r="M279">
        <v>8.3140900000000002</v>
      </c>
      <c r="N279">
        <v>8.5444800000000001</v>
      </c>
      <c r="O279">
        <v>8.7848000000000006</v>
      </c>
      <c r="P279">
        <v>8.9915400000000005</v>
      </c>
      <c r="Q279">
        <v>9.2163699999999995</v>
      </c>
      <c r="R279">
        <v>9.4207599999999996</v>
      </c>
      <c r="S279">
        <v>9.6456400000000002</v>
      </c>
      <c r="T279">
        <v>9.8655299999999997</v>
      </c>
      <c r="U279">
        <v>10.09707</v>
      </c>
      <c r="V279">
        <v>10.38228</v>
      </c>
      <c r="W279">
        <v>10.609540000000001</v>
      </c>
      <c r="X279">
        <v>10.85094</v>
      </c>
      <c r="Y279">
        <v>11.125590000000001</v>
      </c>
      <c r="Z279">
        <v>11.36806</v>
      </c>
      <c r="AA279">
        <v>11.61145</v>
      </c>
      <c r="AB279">
        <v>11.86642</v>
      </c>
      <c r="AC279">
        <v>12.12501</v>
      </c>
      <c r="AD279">
        <v>12.37635</v>
      </c>
      <c r="AE279">
        <v>12.62912</v>
      </c>
      <c r="AF279">
        <v>12.88367</v>
      </c>
      <c r="AG279">
        <v>13.132910000000001</v>
      </c>
      <c r="AH279">
        <v>13.38813</v>
      </c>
      <c r="AI279">
        <v>13.648</v>
      </c>
      <c r="AJ279">
        <v>13.91018</v>
      </c>
    </row>
    <row r="280" spans="1:36">
      <c r="A280" t="s">
        <v>389</v>
      </c>
      <c r="B280" s="63">
        <v>5</v>
      </c>
      <c r="C280" s="63">
        <v>3</v>
      </c>
      <c r="D280">
        <v>8.4612099999999995</v>
      </c>
      <c r="E280">
        <v>8.5490399999999998</v>
      </c>
      <c r="F280">
        <v>8.8558000000000003</v>
      </c>
      <c r="G280">
        <v>8.8307500000000001</v>
      </c>
      <c r="H280">
        <v>8.7224299999999992</v>
      </c>
      <c r="I280">
        <v>8.2991700000000002</v>
      </c>
      <c r="J280">
        <v>7.9086699999999999</v>
      </c>
      <c r="K280">
        <v>7.8529999999999998</v>
      </c>
      <c r="L280">
        <v>7.8561500000000004</v>
      </c>
      <c r="M280">
        <v>7.8406399999999996</v>
      </c>
      <c r="N280">
        <v>7.8555000000000001</v>
      </c>
      <c r="O280">
        <v>7.8685</v>
      </c>
      <c r="P280">
        <v>7.8781499999999998</v>
      </c>
      <c r="Q280">
        <v>7.8983600000000003</v>
      </c>
      <c r="R280">
        <v>7.9211099999999997</v>
      </c>
      <c r="S280">
        <v>7.9622999999999999</v>
      </c>
      <c r="T280">
        <v>7.9833299999999996</v>
      </c>
      <c r="U280">
        <v>8.0324000000000009</v>
      </c>
      <c r="V280">
        <v>8.0886899999999997</v>
      </c>
      <c r="W280">
        <v>8.1461100000000002</v>
      </c>
      <c r="X280">
        <v>8.1941600000000001</v>
      </c>
      <c r="Y280">
        <v>8.27074</v>
      </c>
      <c r="Z280">
        <v>8.3311299999999999</v>
      </c>
      <c r="AA280">
        <v>8.3892900000000008</v>
      </c>
      <c r="AB280">
        <v>8.4349000000000007</v>
      </c>
      <c r="AC280">
        <v>8.48217</v>
      </c>
      <c r="AD280">
        <v>8.5276999999999994</v>
      </c>
      <c r="AE280">
        <v>8.5690200000000001</v>
      </c>
      <c r="AF280">
        <v>8.6099300000000003</v>
      </c>
      <c r="AG280">
        <v>8.6445900000000009</v>
      </c>
      <c r="AH280">
        <v>8.6780600000000003</v>
      </c>
      <c r="AI280">
        <v>8.7128700000000006</v>
      </c>
      <c r="AJ280">
        <v>8.7469800000000006</v>
      </c>
    </row>
    <row r="281" spans="1:36">
      <c r="A281" t="s">
        <v>390</v>
      </c>
      <c r="B281" s="63">
        <v>5</v>
      </c>
      <c r="C281" s="63">
        <v>4</v>
      </c>
      <c r="D281">
        <v>50.919829999999997</v>
      </c>
      <c r="E281">
        <v>51.352200000000003</v>
      </c>
      <c r="F281">
        <v>51.951599999999999</v>
      </c>
      <c r="G281">
        <v>45.900849999999998</v>
      </c>
      <c r="H281">
        <v>44.690010000000001</v>
      </c>
      <c r="I281">
        <v>45.935220000000001</v>
      </c>
      <c r="J281">
        <v>48.640990000000002</v>
      </c>
      <c r="K281">
        <v>50.972239999999999</v>
      </c>
      <c r="L281">
        <v>52.573630000000001</v>
      </c>
      <c r="M281">
        <v>53.685969999999998</v>
      </c>
      <c r="N281">
        <v>54.670740000000002</v>
      </c>
      <c r="O281">
        <v>55.5047</v>
      </c>
      <c r="P281">
        <v>56.226289999999999</v>
      </c>
      <c r="Q281">
        <v>56.873040000000003</v>
      </c>
      <c r="R281">
        <v>57.426380000000002</v>
      </c>
      <c r="S281">
        <v>57.997860000000003</v>
      </c>
      <c r="T281">
        <v>58.568800000000003</v>
      </c>
      <c r="U281">
        <v>59.101889999999997</v>
      </c>
      <c r="V281">
        <v>59.696190000000001</v>
      </c>
      <c r="W281">
        <v>60.288730000000001</v>
      </c>
      <c r="X281">
        <v>60.887070000000001</v>
      </c>
      <c r="Y281">
        <v>61.496209999999998</v>
      </c>
      <c r="Z281">
        <v>62.073320000000002</v>
      </c>
      <c r="AA281">
        <v>62.652349999999998</v>
      </c>
      <c r="AB281">
        <v>63.224040000000002</v>
      </c>
      <c r="AC281">
        <v>63.799590000000002</v>
      </c>
      <c r="AD281">
        <v>64.36403</v>
      </c>
      <c r="AE281">
        <v>64.911410000000004</v>
      </c>
      <c r="AF281">
        <v>65.45523</v>
      </c>
      <c r="AG281">
        <v>65.974739999999997</v>
      </c>
      <c r="AH281">
        <v>66.496619999999993</v>
      </c>
      <c r="AI281">
        <v>67.034949999999995</v>
      </c>
      <c r="AJ281">
        <v>67.587639999999993</v>
      </c>
    </row>
    <row r="282" spans="1:36">
      <c r="A282" t="s">
        <v>391</v>
      </c>
      <c r="B282" s="63">
        <v>5</v>
      </c>
      <c r="C282" s="63">
        <v>5</v>
      </c>
      <c r="D282">
        <v>36.77778</v>
      </c>
      <c r="E282">
        <v>37.467410000000001</v>
      </c>
      <c r="F282">
        <v>38.18045</v>
      </c>
      <c r="G282">
        <v>37.480060000000002</v>
      </c>
      <c r="H282">
        <v>37.507109999999997</v>
      </c>
      <c r="I282">
        <v>36.43994</v>
      </c>
      <c r="J282">
        <v>35.311279999999996</v>
      </c>
      <c r="K282">
        <v>35.481250000000003</v>
      </c>
      <c r="L282">
        <v>36.351260000000003</v>
      </c>
      <c r="M282">
        <v>37.17886</v>
      </c>
      <c r="N282">
        <v>38.09883</v>
      </c>
      <c r="O282">
        <v>38.804369999999999</v>
      </c>
      <c r="P282">
        <v>39.416420000000002</v>
      </c>
      <c r="Q282">
        <v>40.128369999999997</v>
      </c>
      <c r="R282">
        <v>40.631779999999999</v>
      </c>
      <c r="S282">
        <v>41.014609999999998</v>
      </c>
      <c r="T282">
        <v>41.429110000000001</v>
      </c>
      <c r="U282">
        <v>41.920839999999998</v>
      </c>
      <c r="V282">
        <v>42.506709999999998</v>
      </c>
      <c r="W282">
        <v>43.104840000000003</v>
      </c>
      <c r="X282">
        <v>43.734839999999998</v>
      </c>
      <c r="Y282">
        <v>44.394829999999999</v>
      </c>
      <c r="Z282">
        <v>45.074840000000002</v>
      </c>
      <c r="AA282">
        <v>45.750309999999999</v>
      </c>
      <c r="AB282">
        <v>46.42727</v>
      </c>
      <c r="AC282">
        <v>47.130389999999998</v>
      </c>
      <c r="AD282">
        <v>47.850720000000003</v>
      </c>
      <c r="AE282">
        <v>48.545360000000002</v>
      </c>
      <c r="AF282">
        <v>49.198639999999997</v>
      </c>
      <c r="AG282">
        <v>49.886189999999999</v>
      </c>
      <c r="AH282">
        <v>50.576279999999997</v>
      </c>
      <c r="AI282">
        <v>51.232250000000001</v>
      </c>
      <c r="AJ282">
        <v>51.89752</v>
      </c>
    </row>
    <row r="283" spans="1:36">
      <c r="A283" t="s">
        <v>392</v>
      </c>
      <c r="B283" s="63">
        <v>5</v>
      </c>
      <c r="C283" s="63">
        <v>6</v>
      </c>
      <c r="D283">
        <v>40.724460000000001</v>
      </c>
      <c r="E283">
        <v>39.84628</v>
      </c>
      <c r="F283">
        <v>37.374139999999997</v>
      </c>
      <c r="G283">
        <v>36.637369999999997</v>
      </c>
      <c r="H283">
        <v>36.050719999999998</v>
      </c>
      <c r="I283">
        <v>34.335909999999998</v>
      </c>
      <c r="J283">
        <v>33.025480000000002</v>
      </c>
      <c r="K283">
        <v>31.593309999999999</v>
      </c>
      <c r="L283">
        <v>30.516079999999999</v>
      </c>
      <c r="M283">
        <v>29.580079999999999</v>
      </c>
      <c r="N283">
        <v>28.690020000000001</v>
      </c>
      <c r="O283">
        <v>27.905999999999999</v>
      </c>
      <c r="P283">
        <v>27.23603</v>
      </c>
      <c r="Q283">
        <v>26.594470000000001</v>
      </c>
      <c r="R283">
        <v>25.991569999999999</v>
      </c>
      <c r="S283">
        <v>25.44849</v>
      </c>
      <c r="T283">
        <v>24.92145</v>
      </c>
      <c r="U283">
        <v>24.363499999999998</v>
      </c>
      <c r="V283">
        <v>23.843859999999999</v>
      </c>
      <c r="W283">
        <v>23.370049999999999</v>
      </c>
      <c r="X283">
        <v>22.93496</v>
      </c>
      <c r="Y283">
        <v>22.424469999999999</v>
      </c>
      <c r="Z283">
        <v>21.975940000000001</v>
      </c>
      <c r="AA283">
        <v>21.565639999999998</v>
      </c>
      <c r="AB283">
        <v>21.13653</v>
      </c>
      <c r="AC283">
        <v>20.74071</v>
      </c>
      <c r="AD283">
        <v>20.36918</v>
      </c>
      <c r="AE283">
        <v>20.010380000000001</v>
      </c>
      <c r="AF283">
        <v>19.667369999999998</v>
      </c>
      <c r="AG283">
        <v>19.355149999999998</v>
      </c>
      <c r="AH283">
        <v>19.161339999999999</v>
      </c>
      <c r="AI283">
        <v>18.99025</v>
      </c>
      <c r="AJ283">
        <v>18.814109999999999</v>
      </c>
    </row>
    <row r="284" spans="1:36">
      <c r="A284" t="s">
        <v>393</v>
      </c>
      <c r="B284" s="63">
        <v>5</v>
      </c>
      <c r="C284" s="63">
        <v>7</v>
      </c>
      <c r="D284">
        <v>25.26538</v>
      </c>
      <c r="E284">
        <v>24.738309999999998</v>
      </c>
      <c r="F284">
        <v>23.17841</v>
      </c>
      <c r="G284">
        <v>25.355309999999999</v>
      </c>
      <c r="H284">
        <v>25.210080000000001</v>
      </c>
      <c r="I284">
        <v>23.297499999999999</v>
      </c>
      <c r="J284">
        <v>21.992920000000002</v>
      </c>
      <c r="K284">
        <v>22.286190000000001</v>
      </c>
      <c r="L284">
        <v>22.771070000000002</v>
      </c>
      <c r="M284">
        <v>23.104009999999999</v>
      </c>
      <c r="N284">
        <v>23.443709999999999</v>
      </c>
      <c r="O284">
        <v>23.770890000000001</v>
      </c>
      <c r="P284">
        <v>23.991330000000001</v>
      </c>
      <c r="Q284">
        <v>24.247630000000001</v>
      </c>
      <c r="R284">
        <v>24.498419999999999</v>
      </c>
      <c r="S284">
        <v>24.675229999999999</v>
      </c>
      <c r="T284">
        <v>24.760719999999999</v>
      </c>
      <c r="U284">
        <v>24.848710000000001</v>
      </c>
      <c r="V284">
        <v>24.911200000000001</v>
      </c>
      <c r="W284">
        <v>24.85323</v>
      </c>
      <c r="X284">
        <v>24.748270000000002</v>
      </c>
      <c r="Y284">
        <v>24.6373</v>
      </c>
      <c r="Z284">
        <v>24.520430000000001</v>
      </c>
      <c r="AA284">
        <v>24.405480000000001</v>
      </c>
      <c r="AB284">
        <v>24.25177</v>
      </c>
      <c r="AC284">
        <v>24.104869999999998</v>
      </c>
      <c r="AD284">
        <v>23.957000000000001</v>
      </c>
      <c r="AE284">
        <v>23.802869999999999</v>
      </c>
      <c r="AF284">
        <v>23.63355</v>
      </c>
      <c r="AG284">
        <v>23.462340000000001</v>
      </c>
      <c r="AH284">
        <v>23.29515</v>
      </c>
      <c r="AI284">
        <v>23.12135</v>
      </c>
      <c r="AJ284">
        <v>22.948260000000001</v>
      </c>
    </row>
    <row r="285" spans="1:36">
      <c r="A285" t="s">
        <v>394</v>
      </c>
      <c r="B285" s="63">
        <v>5</v>
      </c>
      <c r="C285" s="63">
        <v>8</v>
      </c>
      <c r="D285">
        <v>21.804600000000001</v>
      </c>
      <c r="E285">
        <v>20.932040000000001</v>
      </c>
      <c r="F285">
        <v>22.158639999999998</v>
      </c>
      <c r="G285">
        <v>23.28772</v>
      </c>
      <c r="H285">
        <v>22.46097</v>
      </c>
      <c r="I285">
        <v>22.06371</v>
      </c>
      <c r="J285">
        <v>22.617789999999999</v>
      </c>
      <c r="K285">
        <v>23.227650000000001</v>
      </c>
      <c r="L285">
        <v>22.72232</v>
      </c>
      <c r="M285">
        <v>22.4346</v>
      </c>
      <c r="N285">
        <v>22.870809999999999</v>
      </c>
      <c r="O285">
        <v>23.470389999999998</v>
      </c>
      <c r="P285">
        <v>23.839009999999998</v>
      </c>
      <c r="Q285">
        <v>24.09676</v>
      </c>
      <c r="R285">
        <v>24.43769</v>
      </c>
      <c r="S285">
        <v>24.891369999999998</v>
      </c>
      <c r="T285">
        <v>25.23649</v>
      </c>
      <c r="U285">
        <v>25.401330000000002</v>
      </c>
      <c r="V285">
        <v>24.974720000000001</v>
      </c>
      <c r="W285">
        <v>24.544619999999998</v>
      </c>
      <c r="X285">
        <v>24.214169999999999</v>
      </c>
      <c r="Y285">
        <v>24.117999999999999</v>
      </c>
      <c r="Z285">
        <v>23.98339</v>
      </c>
      <c r="AA285">
        <v>24.31175</v>
      </c>
      <c r="AB285">
        <v>24.756329999999998</v>
      </c>
      <c r="AC285">
        <v>25.122129999999999</v>
      </c>
      <c r="AD285">
        <v>25.39424</v>
      </c>
      <c r="AE285">
        <v>25.525289999999998</v>
      </c>
      <c r="AF285">
        <v>25.61703</v>
      </c>
      <c r="AG285">
        <v>25.829840000000001</v>
      </c>
      <c r="AH285">
        <v>26.071960000000001</v>
      </c>
      <c r="AI285">
        <v>26.3432</v>
      </c>
      <c r="AJ285">
        <v>26.796600000000002</v>
      </c>
    </row>
    <row r="286" spans="1:36">
      <c r="A286" t="s">
        <v>395</v>
      </c>
      <c r="B286" s="63">
        <v>5</v>
      </c>
      <c r="C286" s="63">
        <v>9</v>
      </c>
      <c r="D286">
        <v>13.2416</v>
      </c>
      <c r="E286">
        <v>12.456799999999999</v>
      </c>
      <c r="F286">
        <v>12.050649999999999</v>
      </c>
      <c r="G286">
        <v>12.19117</v>
      </c>
      <c r="H286">
        <v>11.84179</v>
      </c>
      <c r="I286">
        <v>10.91948</v>
      </c>
      <c r="J286">
        <v>10.734769999999999</v>
      </c>
      <c r="K286">
        <v>10.953110000000001</v>
      </c>
      <c r="L286">
        <v>11.26998</v>
      </c>
      <c r="M286">
        <v>11.403740000000001</v>
      </c>
      <c r="N286">
        <v>11.410550000000001</v>
      </c>
      <c r="O286">
        <v>11.55471</v>
      </c>
      <c r="P286">
        <v>11.64828</v>
      </c>
      <c r="Q286">
        <v>11.76782</v>
      </c>
      <c r="R286">
        <v>12.041679999999999</v>
      </c>
      <c r="S286">
        <v>12.144030000000001</v>
      </c>
      <c r="T286">
        <v>12.264900000000001</v>
      </c>
      <c r="U286">
        <v>12.5059</v>
      </c>
      <c r="V286">
        <v>12.784840000000001</v>
      </c>
      <c r="W286">
        <v>13.060309999999999</v>
      </c>
      <c r="X286">
        <v>13.42811</v>
      </c>
      <c r="Y286">
        <v>13.7522</v>
      </c>
      <c r="Z286">
        <v>13.96237</v>
      </c>
      <c r="AA286">
        <v>14.313219999999999</v>
      </c>
      <c r="AB286">
        <v>14.67545</v>
      </c>
      <c r="AC286">
        <v>14.924060000000001</v>
      </c>
      <c r="AD286">
        <v>15.183249999999999</v>
      </c>
      <c r="AE286">
        <v>15.353999999999999</v>
      </c>
      <c r="AF286">
        <v>15.552060000000001</v>
      </c>
      <c r="AG286">
        <v>15.818390000000001</v>
      </c>
      <c r="AH286">
        <v>16.111270000000001</v>
      </c>
      <c r="AI286">
        <v>16.29513</v>
      </c>
      <c r="AJ286">
        <v>16.7852</v>
      </c>
    </row>
    <row r="287" spans="1:36">
      <c r="A287" t="s">
        <v>396</v>
      </c>
      <c r="B287" s="63">
        <v>5</v>
      </c>
      <c r="C287" s="63">
        <v>10</v>
      </c>
      <c r="D287">
        <v>30.54447</v>
      </c>
      <c r="E287">
        <v>30.920200000000001</v>
      </c>
      <c r="F287">
        <v>29.489570000000001</v>
      </c>
      <c r="G287">
        <v>28.842500000000001</v>
      </c>
      <c r="H287">
        <v>25.881440000000001</v>
      </c>
      <c r="I287">
        <v>24.60585</v>
      </c>
      <c r="J287">
        <v>24.277650000000001</v>
      </c>
      <c r="K287">
        <v>24.52449</v>
      </c>
      <c r="L287">
        <v>24.737739999999999</v>
      </c>
      <c r="M287">
        <v>24.915479999999999</v>
      </c>
      <c r="N287">
        <v>24.99643</v>
      </c>
      <c r="O287">
        <v>25.119240000000001</v>
      </c>
      <c r="P287">
        <v>25.21086</v>
      </c>
      <c r="Q287">
        <v>25.435600000000001</v>
      </c>
      <c r="R287">
        <v>25.674160000000001</v>
      </c>
      <c r="S287">
        <v>25.885770000000001</v>
      </c>
      <c r="T287">
        <v>26.089359999999999</v>
      </c>
      <c r="U287">
        <v>26.365600000000001</v>
      </c>
      <c r="V287">
        <v>26.58381</v>
      </c>
      <c r="W287">
        <v>26.836970000000001</v>
      </c>
      <c r="X287">
        <v>27.222339999999999</v>
      </c>
      <c r="Y287">
        <v>27.606470000000002</v>
      </c>
      <c r="Z287">
        <v>27.961349999999999</v>
      </c>
      <c r="AA287">
        <v>28.377199999999998</v>
      </c>
      <c r="AB287">
        <v>28.695979999999999</v>
      </c>
      <c r="AC287">
        <v>29.19746</v>
      </c>
      <c r="AD287">
        <v>29.732030000000002</v>
      </c>
      <c r="AE287">
        <v>30.304490000000001</v>
      </c>
      <c r="AF287">
        <v>30.822130000000001</v>
      </c>
      <c r="AG287">
        <v>31.269439999999999</v>
      </c>
      <c r="AH287">
        <v>31.645579999999999</v>
      </c>
      <c r="AI287">
        <v>31.904979999999998</v>
      </c>
      <c r="AJ287">
        <v>32.247300000000003</v>
      </c>
    </row>
    <row r="288" spans="1:36">
      <c r="A288" t="s">
        <v>397</v>
      </c>
      <c r="B288" s="63">
        <v>5</v>
      </c>
      <c r="C288" s="63">
        <v>11</v>
      </c>
      <c r="D288">
        <v>16.013169999999999</v>
      </c>
      <c r="E288">
        <v>16.255199999999999</v>
      </c>
      <c r="F288">
        <v>15.06584</v>
      </c>
      <c r="G288">
        <v>13.99756</v>
      </c>
      <c r="H288">
        <v>12.59829</v>
      </c>
      <c r="I288">
        <v>12.178369999999999</v>
      </c>
      <c r="J288">
        <v>11.734540000000001</v>
      </c>
      <c r="K288">
        <v>11.716379999999999</v>
      </c>
      <c r="L288">
        <v>11.664490000000001</v>
      </c>
      <c r="M288">
        <v>11.61745</v>
      </c>
      <c r="N288">
        <v>11.46744</v>
      </c>
      <c r="O288">
        <v>11.366020000000001</v>
      </c>
      <c r="P288">
        <v>11.28614</v>
      </c>
      <c r="Q288">
        <v>11.328200000000001</v>
      </c>
      <c r="R288">
        <v>11.36689</v>
      </c>
      <c r="S288">
        <v>11.415789999999999</v>
      </c>
      <c r="T288">
        <v>11.44453</v>
      </c>
      <c r="U288">
        <v>11.52713</v>
      </c>
      <c r="V288">
        <v>11.56413</v>
      </c>
      <c r="W288">
        <v>11.635210000000001</v>
      </c>
      <c r="X288">
        <v>11.805440000000001</v>
      </c>
      <c r="Y288">
        <v>11.98237</v>
      </c>
      <c r="Z288">
        <v>12.136950000000001</v>
      </c>
      <c r="AA288">
        <v>12.32208</v>
      </c>
      <c r="AB288">
        <v>12.4314</v>
      </c>
      <c r="AC288">
        <v>12.72669</v>
      </c>
      <c r="AD288">
        <v>13.05237</v>
      </c>
      <c r="AE288">
        <v>13.399279999999999</v>
      </c>
      <c r="AF288">
        <v>13.68056</v>
      </c>
      <c r="AG288">
        <v>13.88616</v>
      </c>
      <c r="AH288">
        <v>14.045400000000001</v>
      </c>
      <c r="AI288">
        <v>14.0832</v>
      </c>
      <c r="AJ288">
        <v>14.16412</v>
      </c>
    </row>
    <row r="289" spans="1:36">
      <c r="A289" t="s">
        <v>398</v>
      </c>
      <c r="B289" s="63">
        <v>5</v>
      </c>
      <c r="C289" s="63">
        <v>12</v>
      </c>
      <c r="D289">
        <v>8.4696300000000004</v>
      </c>
      <c r="E289">
        <v>8.3732900000000008</v>
      </c>
      <c r="F289">
        <v>8.6148299999999995</v>
      </c>
      <c r="G289">
        <v>8.3705800000000004</v>
      </c>
      <c r="H289">
        <v>7.3059700000000003</v>
      </c>
      <c r="I289">
        <v>6.8530100000000003</v>
      </c>
      <c r="J289">
        <v>6.9668200000000002</v>
      </c>
      <c r="K289">
        <v>7.1397700000000004</v>
      </c>
      <c r="L289">
        <v>7.3136200000000002</v>
      </c>
      <c r="M289">
        <v>7.4548899999999998</v>
      </c>
      <c r="N289">
        <v>7.5892900000000001</v>
      </c>
      <c r="O289">
        <v>7.7100499999999998</v>
      </c>
      <c r="P289">
        <v>7.8040799999999999</v>
      </c>
      <c r="Q289">
        <v>7.89351</v>
      </c>
      <c r="R289">
        <v>7.9952899999999998</v>
      </c>
      <c r="S289">
        <v>8.0789100000000005</v>
      </c>
      <c r="T289">
        <v>8.1632599999999993</v>
      </c>
      <c r="U289">
        <v>8.2579100000000007</v>
      </c>
      <c r="V289">
        <v>8.3460099999999997</v>
      </c>
      <c r="W289">
        <v>8.4292200000000008</v>
      </c>
      <c r="X289">
        <v>8.53369</v>
      </c>
      <c r="Y289">
        <v>8.6322799999999997</v>
      </c>
      <c r="Z289">
        <v>8.7307699999999997</v>
      </c>
      <c r="AA289">
        <v>8.8464100000000006</v>
      </c>
      <c r="AB289">
        <v>8.9455299999999998</v>
      </c>
      <c r="AC289">
        <v>9.0391700000000004</v>
      </c>
      <c r="AD289">
        <v>9.1359899999999996</v>
      </c>
      <c r="AE289">
        <v>9.2464200000000005</v>
      </c>
      <c r="AF289">
        <v>9.3686900000000009</v>
      </c>
      <c r="AG289">
        <v>9.4939599999999995</v>
      </c>
      <c r="AH289">
        <v>9.6037300000000005</v>
      </c>
      <c r="AI289">
        <v>9.7192900000000009</v>
      </c>
      <c r="AJ289">
        <v>9.8549699999999998</v>
      </c>
    </row>
    <row r="290" spans="1:36">
      <c r="A290" t="s">
        <v>399</v>
      </c>
      <c r="B290" s="63">
        <v>5</v>
      </c>
      <c r="C290" s="63">
        <v>13</v>
      </c>
      <c r="D290">
        <v>6.0616700000000003</v>
      </c>
      <c r="E290">
        <v>6.2917100000000001</v>
      </c>
      <c r="F290">
        <v>5.8088899999999999</v>
      </c>
      <c r="G290">
        <v>6.4743700000000004</v>
      </c>
      <c r="H290">
        <v>5.9771900000000002</v>
      </c>
      <c r="I290">
        <v>5.5744699999999998</v>
      </c>
      <c r="J290">
        <v>5.5762900000000002</v>
      </c>
      <c r="K290">
        <v>5.6683399999999997</v>
      </c>
      <c r="L290">
        <v>5.7596299999999996</v>
      </c>
      <c r="M290">
        <v>5.84314</v>
      </c>
      <c r="N290">
        <v>5.9396899999999997</v>
      </c>
      <c r="O290">
        <v>6.0431800000000004</v>
      </c>
      <c r="P290">
        <v>6.1206399999999999</v>
      </c>
      <c r="Q290">
        <v>6.2138900000000001</v>
      </c>
      <c r="R290">
        <v>6.3119800000000001</v>
      </c>
      <c r="S290">
        <v>6.39107</v>
      </c>
      <c r="T290">
        <v>6.4815800000000001</v>
      </c>
      <c r="U290">
        <v>6.5805699999999998</v>
      </c>
      <c r="V290">
        <v>6.6736700000000004</v>
      </c>
      <c r="W290">
        <v>6.7725400000000002</v>
      </c>
      <c r="X290">
        <v>6.8832199999999997</v>
      </c>
      <c r="Y290">
        <v>6.9918199999999997</v>
      </c>
      <c r="Z290">
        <v>7.0936300000000001</v>
      </c>
      <c r="AA290">
        <v>7.20871</v>
      </c>
      <c r="AB290">
        <v>7.3190499999999998</v>
      </c>
      <c r="AC290">
        <v>7.4316000000000004</v>
      </c>
      <c r="AD290">
        <v>7.5436699999999997</v>
      </c>
      <c r="AE290">
        <v>7.6588000000000003</v>
      </c>
      <c r="AF290">
        <v>7.7728799999999998</v>
      </c>
      <c r="AG290">
        <v>7.8893300000000002</v>
      </c>
      <c r="AH290">
        <v>7.9964500000000003</v>
      </c>
      <c r="AI290">
        <v>8.1024999999999991</v>
      </c>
      <c r="AJ290">
        <v>8.2282100000000007</v>
      </c>
    </row>
    <row r="291" spans="1:36">
      <c r="A291" t="s">
        <v>400</v>
      </c>
      <c r="B291" s="63">
        <v>5</v>
      </c>
      <c r="C291" s="63">
        <v>14</v>
      </c>
      <c r="D291">
        <v>11.45092</v>
      </c>
      <c r="E291">
        <v>10.98367</v>
      </c>
      <c r="F291">
        <v>10.004</v>
      </c>
      <c r="G291">
        <v>9.8988600000000009</v>
      </c>
      <c r="H291">
        <v>9.6924899999999994</v>
      </c>
      <c r="I291">
        <v>9.2751999999999999</v>
      </c>
      <c r="J291">
        <v>9.1095000000000006</v>
      </c>
      <c r="K291">
        <v>9.1304400000000001</v>
      </c>
      <c r="L291">
        <v>9.1351499999999994</v>
      </c>
      <c r="M291">
        <v>9.1603499999999993</v>
      </c>
      <c r="N291">
        <v>9.2859200000000008</v>
      </c>
      <c r="O291">
        <v>9.4322800000000004</v>
      </c>
      <c r="P291">
        <v>9.5951500000000003</v>
      </c>
      <c r="Q291">
        <v>9.7751900000000003</v>
      </c>
      <c r="R291">
        <v>9.8312500000000007</v>
      </c>
      <c r="S291">
        <v>9.8124300000000009</v>
      </c>
      <c r="T291">
        <v>9.80654</v>
      </c>
      <c r="U291">
        <v>9.8026400000000002</v>
      </c>
      <c r="V291">
        <v>9.7572899999999994</v>
      </c>
      <c r="W291">
        <v>9.7262900000000005</v>
      </c>
      <c r="X291">
        <v>9.7069299999999998</v>
      </c>
      <c r="Y291">
        <v>9.6797000000000004</v>
      </c>
      <c r="Z291">
        <v>9.72532</v>
      </c>
      <c r="AA291">
        <v>9.7420600000000004</v>
      </c>
      <c r="AB291">
        <v>9.6715599999999995</v>
      </c>
      <c r="AC291">
        <v>9.6672700000000003</v>
      </c>
      <c r="AD291">
        <v>9.6751100000000001</v>
      </c>
      <c r="AE291">
        <v>9.7710899999999992</v>
      </c>
      <c r="AF291">
        <v>9.8615300000000001</v>
      </c>
      <c r="AG291">
        <v>9.9382400000000004</v>
      </c>
      <c r="AH291">
        <v>9.98461</v>
      </c>
      <c r="AI291">
        <v>10.085900000000001</v>
      </c>
      <c r="AJ291">
        <v>10.17703</v>
      </c>
    </row>
    <row r="292" spans="1:36">
      <c r="A292" t="s">
        <v>401</v>
      </c>
      <c r="B292" s="63">
        <v>5</v>
      </c>
      <c r="C292" s="63">
        <v>15</v>
      </c>
      <c r="D292">
        <v>6.5615899999999998</v>
      </c>
      <c r="E292">
        <v>6.19672</v>
      </c>
      <c r="F292">
        <v>5.7567899999999996</v>
      </c>
      <c r="G292">
        <v>6.0042299999999997</v>
      </c>
      <c r="H292">
        <v>6.3246700000000002</v>
      </c>
      <c r="I292">
        <v>7.1010900000000001</v>
      </c>
      <c r="J292">
        <v>6.6148400000000001</v>
      </c>
      <c r="K292">
        <v>6.5673700000000004</v>
      </c>
      <c r="L292">
        <v>6.8883400000000004</v>
      </c>
      <c r="M292">
        <v>6.7610799999999998</v>
      </c>
      <c r="N292">
        <v>6.7110700000000003</v>
      </c>
      <c r="O292">
        <v>6.7952599999999999</v>
      </c>
      <c r="P292">
        <v>6.7752600000000003</v>
      </c>
      <c r="Q292">
        <v>6.8058399999999999</v>
      </c>
      <c r="R292">
        <v>6.8245899999999997</v>
      </c>
      <c r="S292">
        <v>6.8552099999999996</v>
      </c>
      <c r="T292">
        <v>6.8495299999999997</v>
      </c>
      <c r="U292">
        <v>6.8314000000000004</v>
      </c>
      <c r="V292">
        <v>6.8660600000000001</v>
      </c>
      <c r="W292">
        <v>6.8842299999999996</v>
      </c>
      <c r="X292">
        <v>6.8037599999999996</v>
      </c>
      <c r="Y292">
        <v>6.8211700000000004</v>
      </c>
      <c r="Z292">
        <v>6.7969900000000001</v>
      </c>
      <c r="AA292">
        <v>6.7448699999999997</v>
      </c>
      <c r="AB292">
        <v>6.7257800000000003</v>
      </c>
      <c r="AC292">
        <v>6.7009299999999996</v>
      </c>
      <c r="AD292">
        <v>6.7093499999999997</v>
      </c>
      <c r="AE292">
        <v>6.7103099999999998</v>
      </c>
      <c r="AF292">
        <v>6.67896</v>
      </c>
      <c r="AG292">
        <v>6.6346999999999996</v>
      </c>
      <c r="AH292">
        <v>6.5864200000000004</v>
      </c>
      <c r="AI292">
        <v>6.53233</v>
      </c>
      <c r="AJ292">
        <v>6.4613800000000001</v>
      </c>
    </row>
    <row r="293" spans="1:36">
      <c r="A293" t="s">
        <v>402</v>
      </c>
      <c r="B293" s="63">
        <v>5</v>
      </c>
      <c r="C293" s="63">
        <v>16</v>
      </c>
      <c r="D293">
        <v>17.441389999999998</v>
      </c>
      <c r="E293">
        <v>18.105270000000001</v>
      </c>
      <c r="F293">
        <v>16.122109999999999</v>
      </c>
      <c r="G293">
        <v>11.880369999999999</v>
      </c>
      <c r="H293">
        <v>11.223050000000001</v>
      </c>
      <c r="I293">
        <v>15.40602</v>
      </c>
      <c r="J293">
        <v>14.010450000000001</v>
      </c>
      <c r="K293">
        <v>14.307550000000001</v>
      </c>
      <c r="L293">
        <v>14.31067</v>
      </c>
      <c r="M293">
        <v>13.98751</v>
      </c>
      <c r="N293">
        <v>13.79463</v>
      </c>
      <c r="O293">
        <v>13.63913</v>
      </c>
      <c r="P293">
        <v>13.49225</v>
      </c>
      <c r="Q293">
        <v>13.443379999999999</v>
      </c>
      <c r="R293">
        <v>13.453099999999999</v>
      </c>
      <c r="S293">
        <v>13.490970000000001</v>
      </c>
      <c r="T293">
        <v>13.46462</v>
      </c>
      <c r="U293">
        <v>13.420299999999999</v>
      </c>
      <c r="V293">
        <v>13.514849999999999</v>
      </c>
      <c r="W293">
        <v>13.51722</v>
      </c>
      <c r="X293">
        <v>13.60234</v>
      </c>
      <c r="Y293">
        <v>13.83461</v>
      </c>
      <c r="Z293">
        <v>13.88044</v>
      </c>
      <c r="AA293">
        <v>13.90779</v>
      </c>
      <c r="AB293">
        <v>13.92159</v>
      </c>
      <c r="AC293">
        <v>14.012130000000001</v>
      </c>
      <c r="AD293">
        <v>14.277150000000001</v>
      </c>
      <c r="AE293">
        <v>14.471220000000001</v>
      </c>
      <c r="AF293">
        <v>14.56521</v>
      </c>
      <c r="AG293">
        <v>14.562010000000001</v>
      </c>
      <c r="AH293">
        <v>14.51435</v>
      </c>
      <c r="AI293">
        <v>14.36673</v>
      </c>
      <c r="AJ293">
        <v>14.189769999999999</v>
      </c>
    </row>
    <row r="294" spans="1:36">
      <c r="A294" t="s">
        <v>403</v>
      </c>
      <c r="B294" s="63">
        <v>5</v>
      </c>
      <c r="C294" s="63">
        <v>17</v>
      </c>
      <c r="D294">
        <v>0.18118000000000001</v>
      </c>
      <c r="E294">
        <v>0.14823</v>
      </c>
      <c r="F294">
        <v>0.15609999999999999</v>
      </c>
      <c r="G294">
        <v>0.17311000000000001</v>
      </c>
      <c r="H294">
        <v>0.20025000000000001</v>
      </c>
      <c r="I294">
        <v>0.1908</v>
      </c>
      <c r="J294">
        <v>0.2235</v>
      </c>
      <c r="K294">
        <v>0.21792</v>
      </c>
      <c r="L294">
        <v>0.22295000000000001</v>
      </c>
      <c r="M294">
        <v>0.22672999999999999</v>
      </c>
      <c r="N294">
        <v>0.23583000000000001</v>
      </c>
      <c r="O294">
        <v>0.24539</v>
      </c>
      <c r="P294">
        <v>0.24815000000000001</v>
      </c>
      <c r="Q294">
        <v>0.26006000000000001</v>
      </c>
      <c r="R294">
        <v>0.26430999999999999</v>
      </c>
      <c r="S294">
        <v>0.24909999999999999</v>
      </c>
      <c r="T294">
        <v>0.25938</v>
      </c>
      <c r="U294">
        <v>0.26545000000000002</v>
      </c>
      <c r="V294">
        <v>0.26389000000000001</v>
      </c>
      <c r="W294">
        <v>0.26490999999999998</v>
      </c>
      <c r="X294">
        <v>0.26601000000000002</v>
      </c>
      <c r="Y294">
        <v>0.28112999999999999</v>
      </c>
      <c r="Z294">
        <v>0.26916000000000001</v>
      </c>
      <c r="AA294">
        <v>0.25874999999999998</v>
      </c>
      <c r="AB294">
        <v>0.26167000000000001</v>
      </c>
      <c r="AC294">
        <v>0.26230999999999999</v>
      </c>
      <c r="AD294">
        <v>0.26273000000000002</v>
      </c>
      <c r="AE294">
        <v>0.26479999999999998</v>
      </c>
      <c r="AF294">
        <v>0.26740999999999998</v>
      </c>
      <c r="AG294">
        <v>0.26696999999999999</v>
      </c>
      <c r="AH294">
        <v>0.27461999999999998</v>
      </c>
      <c r="AI294">
        <v>0.27664</v>
      </c>
      <c r="AJ294">
        <v>0.28128999999999998</v>
      </c>
    </row>
    <row r="295" spans="1:36">
      <c r="A295" t="s">
        <v>404</v>
      </c>
      <c r="B295" s="63">
        <v>5</v>
      </c>
      <c r="C295" s="63">
        <v>18</v>
      </c>
      <c r="D295">
        <v>22.362269999999999</v>
      </c>
      <c r="E295">
        <v>21.206379999999999</v>
      </c>
      <c r="F295">
        <v>19.776810000000001</v>
      </c>
      <c r="G295">
        <v>15.836119999999999</v>
      </c>
      <c r="H295">
        <v>15.382379999999999</v>
      </c>
      <c r="I295">
        <v>19.763400000000001</v>
      </c>
      <c r="J295">
        <v>24.79889</v>
      </c>
      <c r="K295">
        <v>26.202079999999999</v>
      </c>
      <c r="L295">
        <v>24.089829999999999</v>
      </c>
      <c r="M295">
        <v>21.841439999999999</v>
      </c>
      <c r="N295">
        <v>21.434640000000002</v>
      </c>
      <c r="O295">
        <v>22.361799999999999</v>
      </c>
      <c r="P295">
        <v>23.426960000000001</v>
      </c>
      <c r="Q295">
        <v>23.957059999999998</v>
      </c>
      <c r="R295">
        <v>23.88083</v>
      </c>
      <c r="S295">
        <v>23.639669999999999</v>
      </c>
      <c r="T295">
        <v>23.628710000000002</v>
      </c>
      <c r="U295">
        <v>24.11364</v>
      </c>
      <c r="V295">
        <v>24.662330000000001</v>
      </c>
      <c r="W295">
        <v>25.16966</v>
      </c>
      <c r="X295">
        <v>25.713640000000002</v>
      </c>
      <c r="Y295">
        <v>26.162710000000001</v>
      </c>
      <c r="Z295">
        <v>26.72053</v>
      </c>
      <c r="AA295">
        <v>27.3995</v>
      </c>
      <c r="AB295">
        <v>27.94727</v>
      </c>
      <c r="AC295">
        <v>28.79637</v>
      </c>
      <c r="AD295">
        <v>29.601150000000001</v>
      </c>
      <c r="AE295">
        <v>30.352730000000001</v>
      </c>
      <c r="AF295">
        <v>30.941770000000002</v>
      </c>
      <c r="AG295">
        <v>31.518429999999999</v>
      </c>
      <c r="AH295">
        <v>32.072629999999997</v>
      </c>
      <c r="AI295">
        <v>32.453580000000002</v>
      </c>
      <c r="AJ295">
        <v>32.923690000000001</v>
      </c>
    </row>
    <row r="296" spans="1:36">
      <c r="A296" t="s">
        <v>405</v>
      </c>
      <c r="B296" s="63">
        <v>5</v>
      </c>
      <c r="C296" s="63">
        <v>19</v>
      </c>
      <c r="D296">
        <v>7.85914</v>
      </c>
      <c r="E296">
        <v>8.1629000000000005</v>
      </c>
      <c r="F296">
        <v>8.1477500000000003</v>
      </c>
      <c r="G296">
        <v>7.3434600000000003</v>
      </c>
      <c r="H296">
        <v>7.1615599999999997</v>
      </c>
      <c r="I296">
        <v>7.9550999999999998</v>
      </c>
      <c r="J296">
        <v>8.7041500000000003</v>
      </c>
      <c r="K296">
        <v>9.1504999999999992</v>
      </c>
      <c r="L296">
        <v>9.6767299999999992</v>
      </c>
      <c r="M296">
        <v>10.036110000000001</v>
      </c>
      <c r="N296">
        <v>10.215490000000001</v>
      </c>
      <c r="O296">
        <v>10.43393</v>
      </c>
      <c r="P296">
        <v>10.596080000000001</v>
      </c>
      <c r="Q296">
        <v>10.780150000000001</v>
      </c>
      <c r="R296">
        <v>11.04739</v>
      </c>
      <c r="S296">
        <v>11.18239</v>
      </c>
      <c r="T296">
        <v>11.28429</v>
      </c>
      <c r="U296">
        <v>11.447800000000001</v>
      </c>
      <c r="V296">
        <v>11.68211</v>
      </c>
      <c r="W296">
        <v>11.77595</v>
      </c>
      <c r="X296">
        <v>11.95051</v>
      </c>
      <c r="Y296">
        <v>12.020519999999999</v>
      </c>
      <c r="Z296">
        <v>12.13134</v>
      </c>
      <c r="AA296">
        <v>12.31622</v>
      </c>
      <c r="AB296">
        <v>12.35777</v>
      </c>
      <c r="AC296">
        <v>12.42722</v>
      </c>
      <c r="AD296">
        <v>12.45121</v>
      </c>
      <c r="AE296">
        <v>12.458460000000001</v>
      </c>
      <c r="AF296">
        <v>12.45219</v>
      </c>
      <c r="AG296">
        <v>12.475809999999999</v>
      </c>
      <c r="AH296">
        <v>12.46705</v>
      </c>
      <c r="AI296">
        <v>12.42718</v>
      </c>
      <c r="AJ296">
        <v>12.43741</v>
      </c>
    </row>
    <row r="297" spans="1:36">
      <c r="A297" t="s">
        <v>406</v>
      </c>
      <c r="B297" s="63">
        <v>5</v>
      </c>
      <c r="C297" s="63">
        <v>20</v>
      </c>
      <c r="D297">
        <v>74.553669999999997</v>
      </c>
      <c r="E297">
        <v>77.233689999999996</v>
      </c>
      <c r="F297">
        <v>75.74194</v>
      </c>
      <c r="G297">
        <v>80.925160000000005</v>
      </c>
      <c r="H297">
        <v>82.900580000000005</v>
      </c>
      <c r="I297">
        <v>86.497240000000005</v>
      </c>
      <c r="J297">
        <v>87.766300000000001</v>
      </c>
      <c r="K297">
        <v>89.855630000000005</v>
      </c>
      <c r="L297">
        <v>92.358789999999999</v>
      </c>
      <c r="M297">
        <v>94.855580000000003</v>
      </c>
      <c r="N297">
        <v>97.352620000000002</v>
      </c>
      <c r="O297">
        <v>99.940070000000006</v>
      </c>
      <c r="P297">
        <v>102.39677</v>
      </c>
      <c r="Q297">
        <v>104.86349</v>
      </c>
      <c r="R297">
        <v>107.43949000000001</v>
      </c>
      <c r="S297">
        <v>110.04752999999999</v>
      </c>
      <c r="T297">
        <v>112.73965</v>
      </c>
      <c r="U297">
        <v>115.65152999999999</v>
      </c>
      <c r="V297">
        <v>118.92039</v>
      </c>
      <c r="W297">
        <v>122.24827000000001</v>
      </c>
      <c r="X297">
        <v>125.65617</v>
      </c>
      <c r="Y297">
        <v>129.14285000000001</v>
      </c>
      <c r="Z297">
        <v>132.72403</v>
      </c>
      <c r="AA297">
        <v>136.58124000000001</v>
      </c>
      <c r="AB297">
        <v>140.87537</v>
      </c>
      <c r="AC297">
        <v>145.11311000000001</v>
      </c>
      <c r="AD297">
        <v>149.50912</v>
      </c>
      <c r="AE297">
        <v>153.82588000000001</v>
      </c>
      <c r="AF297">
        <v>158.05835999999999</v>
      </c>
      <c r="AG297">
        <v>162.41666000000001</v>
      </c>
      <c r="AH297">
        <v>166.71968000000001</v>
      </c>
      <c r="AI297">
        <v>170.74438000000001</v>
      </c>
      <c r="AJ297">
        <v>174.71687</v>
      </c>
    </row>
    <row r="298" spans="1:36">
      <c r="A298" t="s">
        <v>407</v>
      </c>
      <c r="B298" s="63">
        <v>5</v>
      </c>
      <c r="C298" s="63">
        <v>21</v>
      </c>
      <c r="D298">
        <v>43.66169</v>
      </c>
      <c r="E298">
        <v>46.214080000000003</v>
      </c>
      <c r="F298">
        <v>46.193829999999998</v>
      </c>
      <c r="G298">
        <v>49.100879999999997</v>
      </c>
      <c r="H298">
        <v>50.81447</v>
      </c>
      <c r="I298">
        <v>52.990340000000003</v>
      </c>
      <c r="J298">
        <v>53.935049999999997</v>
      </c>
      <c r="K298">
        <v>55.356879999999997</v>
      </c>
      <c r="L298">
        <v>57.035989999999998</v>
      </c>
      <c r="M298">
        <v>58.8842</v>
      </c>
      <c r="N298">
        <v>60.845779999999998</v>
      </c>
      <c r="O298">
        <v>62.871980000000001</v>
      </c>
      <c r="P298">
        <v>64.835419999999999</v>
      </c>
      <c r="Q298">
        <v>66.818920000000006</v>
      </c>
      <c r="R298">
        <v>68.898430000000005</v>
      </c>
      <c r="S298">
        <v>70.976910000000004</v>
      </c>
      <c r="T298">
        <v>73.105260000000001</v>
      </c>
      <c r="U298">
        <v>75.430639999999997</v>
      </c>
      <c r="V298">
        <v>77.969890000000007</v>
      </c>
      <c r="W298">
        <v>80.560519999999997</v>
      </c>
      <c r="X298">
        <v>83.266000000000005</v>
      </c>
      <c r="Y298">
        <v>86.028989999999993</v>
      </c>
      <c r="Z298">
        <v>88.899439999999998</v>
      </c>
      <c r="AA298">
        <v>92.063590000000005</v>
      </c>
      <c r="AB298">
        <v>95.527889999999999</v>
      </c>
      <c r="AC298">
        <v>98.939530000000005</v>
      </c>
      <c r="AD298">
        <v>102.49735</v>
      </c>
      <c r="AE298">
        <v>106.05273</v>
      </c>
      <c r="AF298">
        <v>109.52921000000001</v>
      </c>
      <c r="AG298">
        <v>113.22472</v>
      </c>
      <c r="AH298">
        <v>116.78703</v>
      </c>
      <c r="AI298">
        <v>120.02386</v>
      </c>
      <c r="AJ298">
        <v>123.21586000000001</v>
      </c>
    </row>
    <row r="299" spans="1:36">
      <c r="A299" t="s">
        <v>408</v>
      </c>
      <c r="B299" s="63">
        <v>5</v>
      </c>
      <c r="C299" s="63">
        <v>22</v>
      </c>
      <c r="D299">
        <v>5.6788800000000004</v>
      </c>
      <c r="E299">
        <v>5.4502499999999996</v>
      </c>
      <c r="F299">
        <v>5.2040899999999999</v>
      </c>
      <c r="G299">
        <v>5.5011700000000001</v>
      </c>
      <c r="H299">
        <v>5.7023900000000003</v>
      </c>
      <c r="I299">
        <v>5.86233</v>
      </c>
      <c r="J299">
        <v>6.3023300000000004</v>
      </c>
      <c r="K299">
        <v>6.7384300000000001</v>
      </c>
      <c r="L299">
        <v>7.1210399999999998</v>
      </c>
      <c r="M299">
        <v>7.4140600000000001</v>
      </c>
      <c r="N299">
        <v>7.6868400000000001</v>
      </c>
      <c r="O299">
        <v>7.9219099999999996</v>
      </c>
      <c r="P299">
        <v>8.1574799999999996</v>
      </c>
      <c r="Q299">
        <v>8.3814200000000003</v>
      </c>
      <c r="R299">
        <v>8.5883199999999995</v>
      </c>
      <c r="S299">
        <v>8.7792899999999996</v>
      </c>
      <c r="T299">
        <v>8.9827399999999997</v>
      </c>
      <c r="U299">
        <v>9.1749200000000002</v>
      </c>
      <c r="V299">
        <v>9.3686799999999995</v>
      </c>
      <c r="W299">
        <v>9.5785900000000002</v>
      </c>
      <c r="X299">
        <v>9.7246799999999993</v>
      </c>
      <c r="Y299">
        <v>9.8381699999999999</v>
      </c>
      <c r="Z299">
        <v>9.9650800000000004</v>
      </c>
      <c r="AA299">
        <v>10.06296</v>
      </c>
      <c r="AB299">
        <v>10.21927</v>
      </c>
      <c r="AC299">
        <v>10.4041</v>
      </c>
      <c r="AD299">
        <v>10.59131</v>
      </c>
      <c r="AE299">
        <v>10.782819999999999</v>
      </c>
      <c r="AF299">
        <v>10.98556</v>
      </c>
      <c r="AG299">
        <v>11.16574</v>
      </c>
      <c r="AH299">
        <v>11.31578</v>
      </c>
      <c r="AI299">
        <v>11.47824</v>
      </c>
      <c r="AJ299">
        <v>11.65971</v>
      </c>
    </row>
    <row r="300" spans="1:36">
      <c r="A300" t="s">
        <v>409</v>
      </c>
      <c r="B300" s="63">
        <v>5</v>
      </c>
      <c r="C300" s="63">
        <v>23</v>
      </c>
      <c r="D300">
        <v>18.814720000000001</v>
      </c>
      <c r="E300">
        <v>19.495059999999999</v>
      </c>
      <c r="F300">
        <v>18.61336</v>
      </c>
      <c r="G300">
        <v>20.646460000000001</v>
      </c>
      <c r="H300">
        <v>20.527249999999999</v>
      </c>
      <c r="I300">
        <v>21.859000000000002</v>
      </c>
      <c r="J300">
        <v>21.780349999999999</v>
      </c>
      <c r="K300">
        <v>21.927240000000001</v>
      </c>
      <c r="L300">
        <v>22.30058</v>
      </c>
      <c r="M300">
        <v>22.608920000000001</v>
      </c>
      <c r="N300">
        <v>22.820430000000002</v>
      </c>
      <c r="O300">
        <v>23.097770000000001</v>
      </c>
      <c r="P300">
        <v>23.320340000000002</v>
      </c>
      <c r="Q300">
        <v>23.54768</v>
      </c>
      <c r="R300">
        <v>23.786760000000001</v>
      </c>
      <c r="S300">
        <v>24.064820000000001</v>
      </c>
      <c r="T300">
        <v>24.380019999999998</v>
      </c>
      <c r="U300">
        <v>24.719349999999999</v>
      </c>
      <c r="V300">
        <v>25.17925</v>
      </c>
      <c r="W300">
        <v>25.629159999999999</v>
      </c>
      <c r="X300">
        <v>26.08849</v>
      </c>
      <c r="Y300">
        <v>26.596889999999998</v>
      </c>
      <c r="Z300">
        <v>27.09234</v>
      </c>
      <c r="AA300">
        <v>27.589200000000002</v>
      </c>
      <c r="AB300">
        <v>28.165620000000001</v>
      </c>
      <c r="AC300">
        <v>28.7073</v>
      </c>
      <c r="AD300">
        <v>29.211690000000001</v>
      </c>
      <c r="AE300">
        <v>29.689419999999998</v>
      </c>
      <c r="AF300">
        <v>30.14527</v>
      </c>
      <c r="AG300">
        <v>30.543949999999999</v>
      </c>
      <c r="AH300">
        <v>31.041429999999998</v>
      </c>
      <c r="AI300">
        <v>31.552849999999999</v>
      </c>
      <c r="AJ300">
        <v>31.990010000000002</v>
      </c>
    </row>
    <row r="301" spans="1:36">
      <c r="A301" t="s">
        <v>410</v>
      </c>
      <c r="B301" s="63">
        <v>5</v>
      </c>
      <c r="C301" s="63">
        <v>24</v>
      </c>
      <c r="D301">
        <v>6.3983800000000004</v>
      </c>
      <c r="E301">
        <v>6.0743</v>
      </c>
      <c r="F301">
        <v>5.7306499999999998</v>
      </c>
      <c r="G301">
        <v>5.6766500000000004</v>
      </c>
      <c r="H301">
        <v>5.8564800000000004</v>
      </c>
      <c r="I301">
        <v>5.7855699999999999</v>
      </c>
      <c r="J301">
        <v>5.74857</v>
      </c>
      <c r="K301">
        <v>5.8330700000000002</v>
      </c>
      <c r="L301">
        <v>5.9011699999999996</v>
      </c>
      <c r="M301">
        <v>5.9483899999999998</v>
      </c>
      <c r="N301">
        <v>5.9995799999999999</v>
      </c>
      <c r="O301">
        <v>6.0484099999999996</v>
      </c>
      <c r="P301">
        <v>6.0835299999999997</v>
      </c>
      <c r="Q301">
        <v>6.1154700000000002</v>
      </c>
      <c r="R301">
        <v>6.1659800000000002</v>
      </c>
      <c r="S301">
        <v>6.2264999999999997</v>
      </c>
      <c r="T301">
        <v>6.2716399999999997</v>
      </c>
      <c r="U301">
        <v>6.3266299999999998</v>
      </c>
      <c r="V301">
        <v>6.4025600000000003</v>
      </c>
      <c r="W301">
        <v>6.48001</v>
      </c>
      <c r="X301">
        <v>6.5770099999999996</v>
      </c>
      <c r="Y301">
        <v>6.6787900000000002</v>
      </c>
      <c r="Z301">
        <v>6.7671799999999998</v>
      </c>
      <c r="AA301">
        <v>6.8654999999999999</v>
      </c>
      <c r="AB301">
        <v>6.96258</v>
      </c>
      <c r="AC301">
        <v>7.0621900000000002</v>
      </c>
      <c r="AD301">
        <v>7.20878</v>
      </c>
      <c r="AE301">
        <v>7.3009000000000004</v>
      </c>
      <c r="AF301">
        <v>7.3983400000000001</v>
      </c>
      <c r="AG301">
        <v>7.4822499999999996</v>
      </c>
      <c r="AH301">
        <v>7.57545</v>
      </c>
      <c r="AI301">
        <v>7.6894299999999998</v>
      </c>
      <c r="AJ301">
        <v>7.8512899999999997</v>
      </c>
    </row>
    <row r="302" spans="1:36">
      <c r="A302" t="s">
        <v>411</v>
      </c>
      <c r="B302" s="63">
        <v>5</v>
      </c>
      <c r="C302" s="63">
        <v>25</v>
      </c>
      <c r="D302">
        <v>7.2114700000000003</v>
      </c>
      <c r="E302">
        <v>7.1265599999999996</v>
      </c>
      <c r="F302">
        <v>5.4052699999999998</v>
      </c>
      <c r="G302">
        <v>5.2270099999999999</v>
      </c>
      <c r="H302">
        <v>5.2638400000000001</v>
      </c>
      <c r="I302">
        <v>5.8405100000000001</v>
      </c>
      <c r="J302">
        <v>5.8403700000000001</v>
      </c>
      <c r="K302">
        <v>5.6766699999999997</v>
      </c>
      <c r="L302">
        <v>5.4766700000000004</v>
      </c>
      <c r="M302">
        <v>5.3978200000000003</v>
      </c>
      <c r="N302">
        <v>5.25617</v>
      </c>
      <c r="O302">
        <v>5.2578699999999996</v>
      </c>
      <c r="P302">
        <v>5.1543000000000001</v>
      </c>
      <c r="Q302">
        <v>5.0554100000000002</v>
      </c>
      <c r="R302">
        <v>4.9381599999999999</v>
      </c>
      <c r="S302">
        <v>4.9254100000000003</v>
      </c>
      <c r="T302">
        <v>4.8455500000000002</v>
      </c>
      <c r="U302">
        <v>4.8430999999999997</v>
      </c>
      <c r="V302">
        <v>4.7738399999999999</v>
      </c>
      <c r="W302">
        <v>4.6790500000000002</v>
      </c>
      <c r="X302">
        <v>4.6474099999999998</v>
      </c>
      <c r="Y302">
        <v>4.6478900000000003</v>
      </c>
      <c r="Z302">
        <v>4.65977</v>
      </c>
      <c r="AA302">
        <v>4.6767000000000003</v>
      </c>
      <c r="AB302">
        <v>4.6544100000000004</v>
      </c>
      <c r="AC302">
        <v>4.6302300000000001</v>
      </c>
      <c r="AD302">
        <v>4.6147099999999996</v>
      </c>
      <c r="AE302">
        <v>4.60799</v>
      </c>
      <c r="AF302">
        <v>4.5951300000000002</v>
      </c>
      <c r="AG302">
        <v>4.5833700000000004</v>
      </c>
      <c r="AH302">
        <v>4.5530999999999997</v>
      </c>
      <c r="AI302">
        <v>4.5303500000000003</v>
      </c>
      <c r="AJ302">
        <v>4.5168699999999999</v>
      </c>
    </row>
    <row r="303" spans="1:36">
      <c r="A303" t="s">
        <v>412</v>
      </c>
      <c r="B303" s="63">
        <v>5</v>
      </c>
      <c r="C303" s="63">
        <v>26</v>
      </c>
      <c r="D303">
        <v>7.4254100000000003</v>
      </c>
      <c r="E303">
        <v>7.4265499999999998</v>
      </c>
      <c r="F303">
        <v>7.2782</v>
      </c>
      <c r="G303">
        <v>5.7608100000000002</v>
      </c>
      <c r="H303">
        <v>5.4028400000000003</v>
      </c>
      <c r="I303">
        <v>5.9549099999999999</v>
      </c>
      <c r="J303">
        <v>6.4587300000000001</v>
      </c>
      <c r="K303">
        <v>6.6067999999999998</v>
      </c>
      <c r="L303">
        <v>6.6712499999999997</v>
      </c>
      <c r="M303">
        <v>6.6901599999999997</v>
      </c>
      <c r="N303">
        <v>6.72004</v>
      </c>
      <c r="O303">
        <v>6.77203</v>
      </c>
      <c r="P303">
        <v>6.8567600000000004</v>
      </c>
      <c r="Q303">
        <v>6.9095399999999998</v>
      </c>
      <c r="R303">
        <v>6.9391100000000003</v>
      </c>
      <c r="S303">
        <v>6.9714600000000004</v>
      </c>
      <c r="T303">
        <v>7.0208500000000003</v>
      </c>
      <c r="U303">
        <v>7.0605900000000004</v>
      </c>
      <c r="V303">
        <v>7.08765</v>
      </c>
      <c r="W303">
        <v>7.1669900000000002</v>
      </c>
      <c r="X303">
        <v>7.1722599999999996</v>
      </c>
      <c r="Y303">
        <v>7.2642899999999999</v>
      </c>
      <c r="Z303">
        <v>7.3495100000000004</v>
      </c>
      <c r="AA303">
        <v>7.4189100000000003</v>
      </c>
      <c r="AB303">
        <v>7.4551800000000004</v>
      </c>
      <c r="AC303">
        <v>7.50861</v>
      </c>
      <c r="AD303">
        <v>7.5654300000000001</v>
      </c>
      <c r="AE303">
        <v>7.6289600000000002</v>
      </c>
      <c r="AF303">
        <v>7.6982900000000001</v>
      </c>
      <c r="AG303">
        <v>7.7600899999999999</v>
      </c>
      <c r="AH303">
        <v>7.798</v>
      </c>
      <c r="AI303">
        <v>7.84192</v>
      </c>
      <c r="AJ303">
        <v>7.9208100000000004</v>
      </c>
    </row>
    <row r="304" spans="1:36">
      <c r="A304" t="s">
        <v>413</v>
      </c>
      <c r="B304" s="63">
        <v>5</v>
      </c>
      <c r="C304" s="63">
        <v>27</v>
      </c>
      <c r="D304">
        <v>42.009360000000001</v>
      </c>
      <c r="E304">
        <v>41.586889999999997</v>
      </c>
      <c r="F304">
        <v>39.516370000000002</v>
      </c>
      <c r="G304">
        <v>36.888649999999998</v>
      </c>
      <c r="H304">
        <v>35.660080000000001</v>
      </c>
      <c r="I304">
        <v>39.008540000000004</v>
      </c>
      <c r="J304">
        <v>41.177309999999999</v>
      </c>
      <c r="K304">
        <v>42.23986</v>
      </c>
      <c r="L304">
        <v>43.502569999999999</v>
      </c>
      <c r="M304">
        <v>44.44896</v>
      </c>
      <c r="N304">
        <v>45.261299999999999</v>
      </c>
      <c r="O304">
        <v>46.20308</v>
      </c>
      <c r="P304">
        <v>47.09055</v>
      </c>
      <c r="Q304">
        <v>48.176110000000001</v>
      </c>
      <c r="R304">
        <v>49.403649999999999</v>
      </c>
      <c r="S304">
        <v>50.462409999999998</v>
      </c>
      <c r="T304">
        <v>51.481299999999997</v>
      </c>
      <c r="U304">
        <v>52.808929999999997</v>
      </c>
      <c r="V304">
        <v>54.07441</v>
      </c>
      <c r="W304">
        <v>55.311900000000001</v>
      </c>
      <c r="X304">
        <v>56.695099999999996</v>
      </c>
      <c r="Y304">
        <v>57.910600000000002</v>
      </c>
      <c r="Z304">
        <v>59.0749</v>
      </c>
      <c r="AA304">
        <v>60.48122</v>
      </c>
      <c r="AB304">
        <v>61.773519999999998</v>
      </c>
      <c r="AC304">
        <v>63.22972</v>
      </c>
      <c r="AD304">
        <v>64.581029999999998</v>
      </c>
      <c r="AE304">
        <v>65.836780000000005</v>
      </c>
      <c r="AF304">
        <v>67.075270000000003</v>
      </c>
      <c r="AG304">
        <v>68.403369999999995</v>
      </c>
      <c r="AH304">
        <v>69.68862</v>
      </c>
      <c r="AI304">
        <v>70.866280000000003</v>
      </c>
      <c r="AJ304">
        <v>72.364990000000006</v>
      </c>
    </row>
    <row r="305" spans="1:36">
      <c r="A305" t="s">
        <v>414</v>
      </c>
      <c r="B305" s="63">
        <v>5</v>
      </c>
      <c r="C305" s="63">
        <v>28</v>
      </c>
      <c r="D305">
        <v>4.2360499999999996</v>
      </c>
      <c r="E305">
        <v>4.22044</v>
      </c>
      <c r="F305">
        <v>3.9991699999999999</v>
      </c>
      <c r="G305">
        <v>4.0263799999999996</v>
      </c>
      <c r="H305">
        <v>4.05131</v>
      </c>
      <c r="I305">
        <v>3.9099400000000002</v>
      </c>
      <c r="J305">
        <v>3.8220100000000001</v>
      </c>
      <c r="K305">
        <v>3.7869600000000001</v>
      </c>
      <c r="L305">
        <v>3.7640400000000001</v>
      </c>
      <c r="M305">
        <v>3.76261</v>
      </c>
      <c r="N305">
        <v>3.77013</v>
      </c>
      <c r="O305">
        <v>3.7871899999999998</v>
      </c>
      <c r="P305">
        <v>3.80613</v>
      </c>
      <c r="Q305">
        <v>3.8290899999999999</v>
      </c>
      <c r="R305">
        <v>3.85446</v>
      </c>
      <c r="S305">
        <v>3.8811399999999998</v>
      </c>
      <c r="T305">
        <v>3.9106100000000001</v>
      </c>
      <c r="U305">
        <v>3.9484900000000001</v>
      </c>
      <c r="V305">
        <v>3.9834700000000001</v>
      </c>
      <c r="W305">
        <v>4.0234199999999998</v>
      </c>
      <c r="X305">
        <v>4.0647399999999996</v>
      </c>
      <c r="Y305">
        <v>4.1152899999999999</v>
      </c>
      <c r="Z305">
        <v>4.1610399999999998</v>
      </c>
      <c r="AA305">
        <v>4.2083199999999996</v>
      </c>
      <c r="AB305">
        <v>4.2551500000000004</v>
      </c>
      <c r="AC305">
        <v>4.3018000000000001</v>
      </c>
      <c r="AD305">
        <v>4.3519800000000002</v>
      </c>
      <c r="AE305">
        <v>4.4054500000000001</v>
      </c>
      <c r="AF305">
        <v>4.4602599999999999</v>
      </c>
      <c r="AG305">
        <v>4.5122799999999996</v>
      </c>
      <c r="AH305">
        <v>4.5639900000000004</v>
      </c>
      <c r="AI305">
        <v>4.6127799999999999</v>
      </c>
      <c r="AJ305">
        <v>4.6586499999999997</v>
      </c>
    </row>
    <row r="306" spans="1:36">
      <c r="A306" t="s">
        <v>415</v>
      </c>
      <c r="B306" s="63">
        <v>5</v>
      </c>
      <c r="C306" s="63">
        <v>29</v>
      </c>
      <c r="D306">
        <v>0.65937999999999997</v>
      </c>
      <c r="E306">
        <v>0.67435999999999996</v>
      </c>
      <c r="F306">
        <v>0.58128999999999997</v>
      </c>
      <c r="G306">
        <v>0.58784000000000003</v>
      </c>
      <c r="H306">
        <v>0.54634000000000005</v>
      </c>
      <c r="I306">
        <v>0.53120000000000001</v>
      </c>
      <c r="J306">
        <v>0.51987000000000005</v>
      </c>
      <c r="K306">
        <v>0.51487000000000005</v>
      </c>
      <c r="L306">
        <v>0.51024000000000003</v>
      </c>
      <c r="M306">
        <v>0.51034000000000002</v>
      </c>
      <c r="N306">
        <v>0.51065000000000005</v>
      </c>
      <c r="O306">
        <v>0.51083000000000001</v>
      </c>
      <c r="P306">
        <v>0.51346999999999998</v>
      </c>
      <c r="Q306">
        <v>0.51666000000000001</v>
      </c>
      <c r="R306">
        <v>0.51787000000000005</v>
      </c>
      <c r="S306">
        <v>0.51795999999999998</v>
      </c>
      <c r="T306">
        <v>0.52105000000000001</v>
      </c>
      <c r="U306">
        <v>0.52239000000000002</v>
      </c>
      <c r="V306">
        <v>0.52470000000000006</v>
      </c>
      <c r="W306">
        <v>0.52805000000000002</v>
      </c>
      <c r="X306">
        <v>0.52988999999999997</v>
      </c>
      <c r="Y306">
        <v>0.53283000000000003</v>
      </c>
      <c r="Z306">
        <v>0.53615999999999997</v>
      </c>
      <c r="AA306">
        <v>0.53959000000000001</v>
      </c>
      <c r="AB306">
        <v>0.54247000000000001</v>
      </c>
      <c r="AC306">
        <v>0.54540999999999995</v>
      </c>
      <c r="AD306">
        <v>0.54862</v>
      </c>
      <c r="AE306">
        <v>0.55196999999999996</v>
      </c>
      <c r="AF306">
        <v>0.55550999999999995</v>
      </c>
      <c r="AG306">
        <v>0.55878000000000005</v>
      </c>
      <c r="AH306">
        <v>0.56189999999999996</v>
      </c>
      <c r="AI306">
        <v>0.56466000000000005</v>
      </c>
      <c r="AJ306">
        <v>0.56706999999999996</v>
      </c>
    </row>
    <row r="307" spans="1:36">
      <c r="A307" t="s">
        <v>416</v>
      </c>
      <c r="B307" s="63">
        <v>5</v>
      </c>
      <c r="C307" s="63">
        <v>30</v>
      </c>
      <c r="D307">
        <v>1.3503099999999999</v>
      </c>
      <c r="E307">
        <v>1.39449</v>
      </c>
      <c r="F307">
        <v>1.41306</v>
      </c>
      <c r="G307">
        <v>1.5111600000000001</v>
      </c>
      <c r="H307">
        <v>1.64428</v>
      </c>
      <c r="I307">
        <v>1.6805699999999999</v>
      </c>
      <c r="J307">
        <v>1.7256899999999999</v>
      </c>
      <c r="K307">
        <v>1.77762</v>
      </c>
      <c r="L307">
        <v>1.8383</v>
      </c>
      <c r="M307">
        <v>1.89802</v>
      </c>
      <c r="N307">
        <v>1.9498200000000001</v>
      </c>
      <c r="O307">
        <v>1.9979499999999999</v>
      </c>
      <c r="P307">
        <v>2.0482499999999999</v>
      </c>
      <c r="Q307">
        <v>2.09734</v>
      </c>
      <c r="R307">
        <v>2.1433399999999998</v>
      </c>
      <c r="S307">
        <v>2.1917</v>
      </c>
      <c r="T307">
        <v>2.2345299999999999</v>
      </c>
      <c r="U307">
        <v>2.2717299999999998</v>
      </c>
      <c r="V307">
        <v>2.3102999999999998</v>
      </c>
      <c r="W307">
        <v>2.3489100000000001</v>
      </c>
      <c r="X307">
        <v>2.3862399999999999</v>
      </c>
      <c r="Y307">
        <v>2.4174099999999998</v>
      </c>
      <c r="Z307">
        <v>2.4438900000000001</v>
      </c>
      <c r="AA307">
        <v>2.4718300000000002</v>
      </c>
      <c r="AB307">
        <v>2.5010400000000002</v>
      </c>
      <c r="AC307">
        <v>2.5317699999999999</v>
      </c>
      <c r="AD307">
        <v>2.5643799999999999</v>
      </c>
      <c r="AE307">
        <v>2.6000700000000001</v>
      </c>
      <c r="AF307">
        <v>2.6385299999999998</v>
      </c>
      <c r="AG307">
        <v>2.6782599999999999</v>
      </c>
      <c r="AH307">
        <v>2.7193399999999999</v>
      </c>
      <c r="AI307">
        <v>2.7616299999999998</v>
      </c>
      <c r="AJ307">
        <v>2.8041</v>
      </c>
    </row>
    <row r="308" spans="1:36">
      <c r="A308" t="s">
        <v>417</v>
      </c>
      <c r="B308" s="63">
        <v>5</v>
      </c>
      <c r="C308" s="63">
        <v>31</v>
      </c>
      <c r="D308">
        <v>0.31929999999999997</v>
      </c>
      <c r="E308">
        <v>0.33646999999999999</v>
      </c>
      <c r="F308">
        <v>0.30453999999999998</v>
      </c>
      <c r="G308">
        <v>0.27532000000000001</v>
      </c>
      <c r="H308">
        <v>0.29246</v>
      </c>
      <c r="I308">
        <v>0.32477</v>
      </c>
      <c r="J308">
        <v>0.33207999999999999</v>
      </c>
      <c r="K308">
        <v>0.34144999999999998</v>
      </c>
      <c r="L308">
        <v>0.35518</v>
      </c>
      <c r="M308">
        <v>0.36232999999999999</v>
      </c>
      <c r="N308">
        <v>0.37418000000000001</v>
      </c>
      <c r="O308">
        <v>0.38446000000000002</v>
      </c>
      <c r="P308">
        <v>0.39846999999999999</v>
      </c>
      <c r="Q308">
        <v>0.41433999999999999</v>
      </c>
      <c r="R308">
        <v>0.41722999999999999</v>
      </c>
      <c r="S308">
        <v>0.42531999999999998</v>
      </c>
      <c r="T308">
        <v>0.44391000000000003</v>
      </c>
      <c r="U308">
        <v>0.45135999999999998</v>
      </c>
      <c r="V308">
        <v>0.46433999999999997</v>
      </c>
      <c r="W308">
        <v>0.48458000000000001</v>
      </c>
      <c r="X308">
        <v>0.48431999999999997</v>
      </c>
      <c r="Y308">
        <v>0.50532999999999995</v>
      </c>
      <c r="Z308">
        <v>0.52492000000000005</v>
      </c>
      <c r="AA308">
        <v>0.54618999999999995</v>
      </c>
      <c r="AB308">
        <v>0.56120000000000003</v>
      </c>
      <c r="AC308">
        <v>0.57796999999999998</v>
      </c>
      <c r="AD308">
        <v>0.59597</v>
      </c>
      <c r="AE308">
        <v>0.61424999999999996</v>
      </c>
      <c r="AF308">
        <v>0.63663999999999998</v>
      </c>
      <c r="AG308">
        <v>0.65866999999999998</v>
      </c>
      <c r="AH308">
        <v>0.68049000000000004</v>
      </c>
      <c r="AI308">
        <v>0.70330999999999999</v>
      </c>
      <c r="AJ308">
        <v>0.72674000000000005</v>
      </c>
    </row>
    <row r="309" spans="1:36">
      <c r="A309" t="s">
        <v>418</v>
      </c>
      <c r="B309" s="63">
        <v>5</v>
      </c>
      <c r="C309" s="63">
        <v>32</v>
      </c>
      <c r="D309">
        <v>13.46766</v>
      </c>
      <c r="E309">
        <v>13.635680000000001</v>
      </c>
      <c r="F309">
        <v>13.13631</v>
      </c>
      <c r="G309">
        <v>13.3477</v>
      </c>
      <c r="H309">
        <v>13.34212</v>
      </c>
      <c r="I309">
        <v>13.51093</v>
      </c>
      <c r="J309">
        <v>13.500249999999999</v>
      </c>
      <c r="K309">
        <v>13.656890000000001</v>
      </c>
      <c r="L309">
        <v>13.8803</v>
      </c>
      <c r="M309">
        <v>13.98718</v>
      </c>
      <c r="N309">
        <v>14.07522</v>
      </c>
      <c r="O309">
        <v>14.185840000000001</v>
      </c>
      <c r="P309">
        <v>14.33783</v>
      </c>
      <c r="Q309">
        <v>14.51412</v>
      </c>
      <c r="R309">
        <v>14.64237</v>
      </c>
      <c r="S309">
        <v>14.737730000000001</v>
      </c>
      <c r="T309">
        <v>14.85201</v>
      </c>
      <c r="U309">
        <v>14.98649</v>
      </c>
      <c r="V309">
        <v>15.1349</v>
      </c>
      <c r="W309">
        <v>15.2662</v>
      </c>
      <c r="X309">
        <v>15.319419999999999</v>
      </c>
      <c r="Y309">
        <v>15.31837</v>
      </c>
      <c r="Z309">
        <v>15.356310000000001</v>
      </c>
      <c r="AA309">
        <v>15.43895</v>
      </c>
      <c r="AB309">
        <v>15.54992</v>
      </c>
      <c r="AC309">
        <v>15.625109999999999</v>
      </c>
      <c r="AD309">
        <v>15.68314</v>
      </c>
      <c r="AE309">
        <v>15.78421</v>
      </c>
      <c r="AF309">
        <v>15.90741</v>
      </c>
      <c r="AG309">
        <v>16.033840000000001</v>
      </c>
      <c r="AH309">
        <v>16.159379999999999</v>
      </c>
      <c r="AI309">
        <v>16.282979999999998</v>
      </c>
      <c r="AJ309">
        <v>16.404450000000001</v>
      </c>
    </row>
    <row r="310" spans="1:36">
      <c r="A310" t="s">
        <v>419</v>
      </c>
      <c r="B310" s="63">
        <v>5</v>
      </c>
      <c r="C310" s="63">
        <v>33</v>
      </c>
      <c r="D310">
        <v>15.845840000000001</v>
      </c>
      <c r="E310">
        <v>15.11431</v>
      </c>
      <c r="F310">
        <v>14.05716</v>
      </c>
      <c r="G310">
        <v>12.697939999999999</v>
      </c>
      <c r="H310">
        <v>12.88734</v>
      </c>
      <c r="I310">
        <v>12.67371</v>
      </c>
      <c r="J310">
        <v>12.764089999999999</v>
      </c>
      <c r="K310">
        <v>12.962809999999999</v>
      </c>
      <c r="L310">
        <v>13.560779999999999</v>
      </c>
      <c r="M310">
        <v>13.69755</v>
      </c>
      <c r="N310">
        <v>13.76956</v>
      </c>
      <c r="O310">
        <v>14.01581</v>
      </c>
      <c r="P310">
        <v>14.14371</v>
      </c>
      <c r="Q310">
        <v>14.29922</v>
      </c>
      <c r="R310">
        <v>14.5969</v>
      </c>
      <c r="S310">
        <v>14.699299999999999</v>
      </c>
      <c r="T310">
        <v>14.839880000000001</v>
      </c>
      <c r="U310">
        <v>15.161670000000001</v>
      </c>
      <c r="V310">
        <v>15.380190000000001</v>
      </c>
      <c r="W310">
        <v>15.741849999999999</v>
      </c>
      <c r="X310">
        <v>16.152920000000002</v>
      </c>
      <c r="Y310">
        <v>16.482939999999999</v>
      </c>
      <c r="Z310">
        <v>16.77131</v>
      </c>
      <c r="AA310">
        <v>17.218</v>
      </c>
      <c r="AB310">
        <v>17.64329</v>
      </c>
      <c r="AC310">
        <v>18.15814</v>
      </c>
      <c r="AD310">
        <v>18.676880000000001</v>
      </c>
      <c r="AE310">
        <v>19.191549999999999</v>
      </c>
      <c r="AF310">
        <v>19.581060000000001</v>
      </c>
      <c r="AG310">
        <v>19.96265</v>
      </c>
      <c r="AH310">
        <v>20.460940000000001</v>
      </c>
      <c r="AI310">
        <v>20.864149999999999</v>
      </c>
      <c r="AJ310">
        <v>21.35707</v>
      </c>
    </row>
    <row r="311" spans="1:36">
      <c r="A311" t="s">
        <v>420</v>
      </c>
      <c r="B311" s="63">
        <v>5</v>
      </c>
      <c r="C311" s="63">
        <v>34</v>
      </c>
      <c r="D311">
        <v>3.4376500000000001</v>
      </c>
      <c r="E311">
        <v>3.22329</v>
      </c>
      <c r="F311">
        <v>2.8069999999999999</v>
      </c>
      <c r="G311">
        <v>2.96984</v>
      </c>
      <c r="H311">
        <v>2.9430299999999998</v>
      </c>
      <c r="I311">
        <v>2.7665199999999999</v>
      </c>
      <c r="J311">
        <v>2.6854</v>
      </c>
      <c r="K311">
        <v>2.6004499999999999</v>
      </c>
      <c r="L311">
        <v>2.54948</v>
      </c>
      <c r="M311">
        <v>2.5436700000000001</v>
      </c>
      <c r="N311">
        <v>2.52413</v>
      </c>
      <c r="O311">
        <v>2.5137200000000002</v>
      </c>
      <c r="P311">
        <v>2.5113099999999999</v>
      </c>
      <c r="Q311">
        <v>2.51172</v>
      </c>
      <c r="R311">
        <v>2.4916399999999999</v>
      </c>
      <c r="S311">
        <v>2.4915400000000001</v>
      </c>
      <c r="T311">
        <v>2.4955099999999999</v>
      </c>
      <c r="U311">
        <v>2.5058199999999999</v>
      </c>
      <c r="V311">
        <v>2.5333700000000001</v>
      </c>
      <c r="W311">
        <v>2.5644999999999998</v>
      </c>
      <c r="X311">
        <v>2.5809000000000002</v>
      </c>
      <c r="Y311">
        <v>2.6039500000000002</v>
      </c>
      <c r="Z311">
        <v>2.6314700000000002</v>
      </c>
      <c r="AA311">
        <v>2.6558099999999998</v>
      </c>
      <c r="AB311">
        <v>2.6669100000000001</v>
      </c>
      <c r="AC311">
        <v>2.6772499999999999</v>
      </c>
      <c r="AD311">
        <v>2.6859199999999999</v>
      </c>
      <c r="AE311">
        <v>2.6916199999999999</v>
      </c>
      <c r="AF311">
        <v>2.6962000000000002</v>
      </c>
      <c r="AG311">
        <v>2.6977199999999999</v>
      </c>
      <c r="AH311">
        <v>2.6957</v>
      </c>
      <c r="AI311">
        <v>2.6912099999999999</v>
      </c>
      <c r="AJ311">
        <v>2.6841900000000001</v>
      </c>
    </row>
    <row r="312" spans="1:36">
      <c r="A312" t="s">
        <v>421</v>
      </c>
      <c r="B312" s="63">
        <v>5</v>
      </c>
      <c r="C312" s="63">
        <v>35</v>
      </c>
      <c r="D312">
        <v>6.6962999999999999</v>
      </c>
      <c r="E312">
        <v>6.5358299999999998</v>
      </c>
      <c r="F312">
        <v>5.7994899999999996</v>
      </c>
      <c r="G312">
        <v>6.0281500000000001</v>
      </c>
      <c r="H312">
        <v>6.3482200000000004</v>
      </c>
      <c r="I312">
        <v>6.1932</v>
      </c>
      <c r="J312">
        <v>6.2144399999999997</v>
      </c>
      <c r="K312">
        <v>6.2839999999999998</v>
      </c>
      <c r="L312">
        <v>6.2914899999999996</v>
      </c>
      <c r="M312">
        <v>6.3659999999999997</v>
      </c>
      <c r="N312">
        <v>6.44651</v>
      </c>
      <c r="O312">
        <v>6.5209700000000002</v>
      </c>
      <c r="P312">
        <v>6.5755499999999998</v>
      </c>
      <c r="Q312">
        <v>6.6316800000000002</v>
      </c>
      <c r="R312">
        <v>6.6944400000000002</v>
      </c>
      <c r="S312">
        <v>6.7693899999999996</v>
      </c>
      <c r="T312">
        <v>6.8539500000000002</v>
      </c>
      <c r="U312">
        <v>6.9165200000000002</v>
      </c>
      <c r="V312">
        <v>7.0033000000000003</v>
      </c>
      <c r="W312">
        <v>7.0602</v>
      </c>
      <c r="X312">
        <v>7.1516200000000003</v>
      </c>
      <c r="Y312">
        <v>7.2337100000000003</v>
      </c>
      <c r="Z312">
        <v>7.29908</v>
      </c>
      <c r="AA312">
        <v>7.3647</v>
      </c>
      <c r="AB312">
        <v>7.4377899999999997</v>
      </c>
      <c r="AC312">
        <v>7.5120300000000002</v>
      </c>
      <c r="AD312">
        <v>7.5888099999999996</v>
      </c>
      <c r="AE312">
        <v>7.6722900000000003</v>
      </c>
      <c r="AF312">
        <v>7.7524699999999998</v>
      </c>
      <c r="AG312">
        <v>7.82761</v>
      </c>
      <c r="AH312">
        <v>7.9019399999999997</v>
      </c>
      <c r="AI312">
        <v>7.9724899999999996</v>
      </c>
      <c r="AJ312">
        <v>8.0412300000000005</v>
      </c>
    </row>
    <row r="313" spans="1:36">
      <c r="A313" t="s">
        <v>422</v>
      </c>
      <c r="B313" s="63">
        <v>5</v>
      </c>
      <c r="C313" s="63">
        <v>36</v>
      </c>
      <c r="D313">
        <v>35.272790000000001</v>
      </c>
      <c r="E313">
        <v>35.107460000000003</v>
      </c>
      <c r="F313">
        <v>32.124980000000001</v>
      </c>
      <c r="G313">
        <v>32.375660000000003</v>
      </c>
      <c r="H313">
        <v>31.636099999999999</v>
      </c>
      <c r="I313">
        <v>31.768619999999999</v>
      </c>
      <c r="J313">
        <v>32.664960000000001</v>
      </c>
      <c r="K313">
        <v>33.625689999999999</v>
      </c>
      <c r="L313">
        <v>34.70017</v>
      </c>
      <c r="M313">
        <v>35.356529999999999</v>
      </c>
      <c r="N313">
        <v>35.733719999999998</v>
      </c>
      <c r="O313">
        <v>36.212820000000001</v>
      </c>
      <c r="P313">
        <v>36.656579999999998</v>
      </c>
      <c r="Q313">
        <v>37.31561</v>
      </c>
      <c r="R313">
        <v>38.163580000000003</v>
      </c>
      <c r="S313">
        <v>38.856380000000001</v>
      </c>
      <c r="T313">
        <v>39.535130000000002</v>
      </c>
      <c r="U313">
        <v>40.552340000000001</v>
      </c>
      <c r="V313">
        <v>41.629339999999999</v>
      </c>
      <c r="W313">
        <v>42.647959999999998</v>
      </c>
      <c r="X313">
        <v>43.870489999999997</v>
      </c>
      <c r="Y313">
        <v>44.776490000000003</v>
      </c>
      <c r="Z313">
        <v>45.48339</v>
      </c>
      <c r="AA313">
        <v>46.49089</v>
      </c>
      <c r="AB313">
        <v>47.296250000000001</v>
      </c>
      <c r="AC313">
        <v>48.19679</v>
      </c>
      <c r="AD313">
        <v>48.931579999999997</v>
      </c>
      <c r="AE313">
        <v>49.440440000000002</v>
      </c>
      <c r="AF313">
        <v>49.817230000000002</v>
      </c>
      <c r="AG313">
        <v>50.23565</v>
      </c>
      <c r="AH313">
        <v>50.582639999999998</v>
      </c>
      <c r="AI313">
        <v>50.703760000000003</v>
      </c>
      <c r="AJ313">
        <v>51.387230000000002</v>
      </c>
    </row>
    <row r="314" spans="1:36">
      <c r="A314" t="s">
        <v>423</v>
      </c>
      <c r="B314" s="63">
        <v>5</v>
      </c>
      <c r="C314" s="63">
        <v>37</v>
      </c>
      <c r="D314">
        <v>40.965629999999997</v>
      </c>
      <c r="E314">
        <v>40.236179999999997</v>
      </c>
      <c r="F314">
        <v>35.393129999999999</v>
      </c>
      <c r="G314">
        <v>38.679209999999998</v>
      </c>
      <c r="H314">
        <v>38.930410000000002</v>
      </c>
      <c r="I314">
        <v>38.69323</v>
      </c>
      <c r="J314">
        <v>38.523359999999997</v>
      </c>
      <c r="K314">
        <v>39.332070000000002</v>
      </c>
      <c r="L314">
        <v>40.335340000000002</v>
      </c>
      <c r="M314">
        <v>41.25311</v>
      </c>
      <c r="N314">
        <v>41.737960000000001</v>
      </c>
      <c r="O314">
        <v>42.452530000000003</v>
      </c>
      <c r="P314">
        <v>43.108260000000001</v>
      </c>
      <c r="Q314">
        <v>43.774369999999998</v>
      </c>
      <c r="R314">
        <v>44.718600000000002</v>
      </c>
      <c r="S314">
        <v>45.416060000000002</v>
      </c>
      <c r="T314">
        <v>46.143009999999997</v>
      </c>
      <c r="U314">
        <v>47.01972</v>
      </c>
      <c r="V314">
        <v>47.875100000000003</v>
      </c>
      <c r="W314">
        <v>48.564889999999998</v>
      </c>
      <c r="X314">
        <v>49.293010000000002</v>
      </c>
      <c r="Y314">
        <v>49.9529</v>
      </c>
      <c r="Z314">
        <v>50.416499999999999</v>
      </c>
      <c r="AA314">
        <v>50.98592</v>
      </c>
      <c r="AB314">
        <v>51.499560000000002</v>
      </c>
      <c r="AC314">
        <v>51.903359999999999</v>
      </c>
      <c r="AD314">
        <v>52.303620000000002</v>
      </c>
      <c r="AE314">
        <v>52.602379999999997</v>
      </c>
      <c r="AF314">
        <v>53.0184</v>
      </c>
      <c r="AG314">
        <v>53.452170000000002</v>
      </c>
      <c r="AH314">
        <v>53.921140000000001</v>
      </c>
      <c r="AI314">
        <v>54.215730000000001</v>
      </c>
      <c r="AJ314">
        <v>54.805669999999999</v>
      </c>
    </row>
    <row r="315" spans="1:36">
      <c r="A315" t="s">
        <v>424</v>
      </c>
      <c r="B315" s="63">
        <v>5</v>
      </c>
      <c r="C315" s="63">
        <v>38</v>
      </c>
      <c r="D315">
        <v>44.350380000000001</v>
      </c>
      <c r="E315">
        <v>45.154179999999997</v>
      </c>
      <c r="F315">
        <v>45.27796</v>
      </c>
      <c r="G315">
        <v>47.703499999999998</v>
      </c>
      <c r="H315">
        <v>47.618049999999997</v>
      </c>
      <c r="I315">
        <v>48.085900000000002</v>
      </c>
      <c r="J315">
        <v>50.156750000000002</v>
      </c>
      <c r="K315">
        <v>51.877800000000001</v>
      </c>
      <c r="L315">
        <v>54.56127</v>
      </c>
      <c r="M315">
        <v>56.863329999999998</v>
      </c>
      <c r="N315">
        <v>58.964860000000002</v>
      </c>
      <c r="O315">
        <v>60.823279999999997</v>
      </c>
      <c r="P315">
        <v>62.450670000000002</v>
      </c>
      <c r="Q315">
        <v>64.379949999999994</v>
      </c>
      <c r="R315">
        <v>66.212280000000007</v>
      </c>
      <c r="S315">
        <v>67.924710000000005</v>
      </c>
      <c r="T315">
        <v>69.938059999999993</v>
      </c>
      <c r="U315">
        <v>72.114850000000004</v>
      </c>
      <c r="V315">
        <v>74.42407</v>
      </c>
      <c r="W315">
        <v>76.929159999999996</v>
      </c>
      <c r="X315">
        <v>79.690380000000005</v>
      </c>
      <c r="Y315">
        <v>82.441209999999998</v>
      </c>
      <c r="Z315">
        <v>85.480770000000007</v>
      </c>
      <c r="AA315">
        <v>88.520229999999998</v>
      </c>
      <c r="AB315">
        <v>91.290469999999999</v>
      </c>
      <c r="AC315">
        <v>94.268510000000006</v>
      </c>
      <c r="AD315">
        <v>97.284729999999996</v>
      </c>
      <c r="AE315">
        <v>100.26392</v>
      </c>
      <c r="AF315">
        <v>103.27432</v>
      </c>
      <c r="AG315">
        <v>106.35641</v>
      </c>
      <c r="AH315">
        <v>109.47785</v>
      </c>
      <c r="AI315">
        <v>112.9448</v>
      </c>
      <c r="AJ315">
        <v>116.75627</v>
      </c>
    </row>
    <row r="316" spans="1:36">
      <c r="A316" t="s">
        <v>425</v>
      </c>
      <c r="B316" s="63">
        <v>5</v>
      </c>
      <c r="C316" s="63">
        <v>39</v>
      </c>
      <c r="D316">
        <v>128.73759000000001</v>
      </c>
      <c r="E316">
        <v>128.70471000000001</v>
      </c>
      <c r="F316">
        <v>111.23147</v>
      </c>
      <c r="G316">
        <v>123.99088</v>
      </c>
      <c r="H316">
        <v>141.40818999999999</v>
      </c>
      <c r="I316">
        <v>152.49216000000001</v>
      </c>
      <c r="J316">
        <v>164.24691999999999</v>
      </c>
      <c r="K316">
        <v>165.90849</v>
      </c>
      <c r="L316">
        <v>168.26755</v>
      </c>
      <c r="M316">
        <v>169.36008000000001</v>
      </c>
      <c r="N316">
        <v>170.84877</v>
      </c>
      <c r="O316">
        <v>172.28305</v>
      </c>
      <c r="P316">
        <v>174.62572</v>
      </c>
      <c r="Q316">
        <v>176.10622000000001</v>
      </c>
      <c r="R316">
        <v>180.03031999999999</v>
      </c>
      <c r="S316">
        <v>184.67617999999999</v>
      </c>
      <c r="T316">
        <v>187.19239999999999</v>
      </c>
      <c r="U316">
        <v>189.65260000000001</v>
      </c>
      <c r="V316">
        <v>191.63544999999999</v>
      </c>
      <c r="W316">
        <v>192.87415999999999</v>
      </c>
      <c r="X316">
        <v>194.20939999999999</v>
      </c>
      <c r="Y316">
        <v>195.31863000000001</v>
      </c>
      <c r="Z316">
        <v>197.51931999999999</v>
      </c>
      <c r="AA316">
        <v>200.57920999999999</v>
      </c>
      <c r="AB316">
        <v>203.56851</v>
      </c>
      <c r="AC316">
        <v>206.49924999999999</v>
      </c>
      <c r="AD316">
        <v>209.07271</v>
      </c>
      <c r="AE316">
        <v>211.63272000000001</v>
      </c>
      <c r="AF316">
        <v>214.79447999999999</v>
      </c>
      <c r="AG316">
        <v>217.98997</v>
      </c>
      <c r="AH316">
        <v>221.15488999999999</v>
      </c>
      <c r="AI316">
        <v>224.11694</v>
      </c>
      <c r="AJ316">
        <v>227.15146999999999</v>
      </c>
    </row>
    <row r="317" spans="1:36">
      <c r="A317" t="s">
        <v>426</v>
      </c>
      <c r="B317" s="63">
        <v>5</v>
      </c>
      <c r="C317" s="63">
        <v>40</v>
      </c>
      <c r="D317">
        <v>22.237719999999999</v>
      </c>
      <c r="E317">
        <v>22.374680000000001</v>
      </c>
      <c r="F317">
        <v>21.462669999999999</v>
      </c>
      <c r="G317">
        <v>22.742570000000001</v>
      </c>
      <c r="H317">
        <v>22.355160000000001</v>
      </c>
      <c r="I317">
        <v>22.364370000000001</v>
      </c>
      <c r="J317">
        <v>22.4057</v>
      </c>
      <c r="K317">
        <v>23.21733</v>
      </c>
      <c r="L317">
        <v>24.23488</v>
      </c>
      <c r="M317">
        <v>25.029029999999999</v>
      </c>
      <c r="N317">
        <v>25.654810000000001</v>
      </c>
      <c r="O317">
        <v>26.155550000000002</v>
      </c>
      <c r="P317">
        <v>26.619630000000001</v>
      </c>
      <c r="Q317">
        <v>26.920940000000002</v>
      </c>
      <c r="R317">
        <v>27.468109999999999</v>
      </c>
      <c r="S317">
        <v>28.14969</v>
      </c>
      <c r="T317">
        <v>28.861460000000001</v>
      </c>
      <c r="U317">
        <v>29.664069999999999</v>
      </c>
      <c r="V317">
        <v>30.49774</v>
      </c>
      <c r="W317">
        <v>31.357019999999999</v>
      </c>
      <c r="X317">
        <v>32.31682</v>
      </c>
      <c r="Y317">
        <v>33.270879999999998</v>
      </c>
      <c r="Z317">
        <v>34.196779999999997</v>
      </c>
      <c r="AA317">
        <v>35.162129999999998</v>
      </c>
      <c r="AB317">
        <v>36.072009999999999</v>
      </c>
      <c r="AC317">
        <v>37.027679999999997</v>
      </c>
      <c r="AD317">
        <v>38.040709999999997</v>
      </c>
      <c r="AE317">
        <v>39.100589999999997</v>
      </c>
      <c r="AF317">
        <v>40.189929999999997</v>
      </c>
      <c r="AG317">
        <v>41.337690000000002</v>
      </c>
      <c r="AH317">
        <v>42.52478</v>
      </c>
      <c r="AI317">
        <v>43.737319999999997</v>
      </c>
      <c r="AJ317">
        <v>45.145879999999998</v>
      </c>
    </row>
    <row r="318" spans="1:36">
      <c r="A318" t="s">
        <v>427</v>
      </c>
      <c r="B318" s="63">
        <v>5</v>
      </c>
      <c r="C318" s="63">
        <v>41</v>
      </c>
      <c r="D318">
        <v>19.63963</v>
      </c>
      <c r="E318">
        <v>19.272279999999999</v>
      </c>
      <c r="F318">
        <v>18.396640000000001</v>
      </c>
      <c r="G318">
        <v>19.195869999999999</v>
      </c>
      <c r="H318">
        <v>19.129169999999998</v>
      </c>
      <c r="I318">
        <v>18.462890000000002</v>
      </c>
      <c r="J318">
        <v>18.916329999999999</v>
      </c>
      <c r="K318">
        <v>18.193100000000001</v>
      </c>
      <c r="L318">
        <v>17.729500000000002</v>
      </c>
      <c r="M318">
        <v>17.46264</v>
      </c>
      <c r="N318">
        <v>17.529589999999999</v>
      </c>
      <c r="O318">
        <v>17.769500000000001</v>
      </c>
      <c r="P318">
        <v>18.083659999999998</v>
      </c>
      <c r="Q318">
        <v>18.362169999999999</v>
      </c>
      <c r="R318">
        <v>18.742909999999998</v>
      </c>
      <c r="S318">
        <v>19.109950000000001</v>
      </c>
      <c r="T318">
        <v>19.523479999999999</v>
      </c>
      <c r="U318">
        <v>19.765910000000002</v>
      </c>
      <c r="V318">
        <v>19.978200000000001</v>
      </c>
      <c r="W318">
        <v>20.23096</v>
      </c>
      <c r="X318">
        <v>20.505980000000001</v>
      </c>
      <c r="Y318">
        <v>20.833570000000002</v>
      </c>
      <c r="Z318">
        <v>21.224209999999999</v>
      </c>
      <c r="AA318">
        <v>21.544239999999999</v>
      </c>
      <c r="AB318">
        <v>21.960619999999999</v>
      </c>
      <c r="AC318">
        <v>22.424980000000001</v>
      </c>
      <c r="AD318">
        <v>22.880520000000001</v>
      </c>
      <c r="AE318">
        <v>23.332909999999998</v>
      </c>
      <c r="AF318">
        <v>23.75713</v>
      </c>
      <c r="AG318">
        <v>24.251840000000001</v>
      </c>
      <c r="AH318">
        <v>24.78079</v>
      </c>
      <c r="AI318">
        <v>25.35284</v>
      </c>
      <c r="AJ318">
        <v>26.02919</v>
      </c>
    </row>
    <row r="319" spans="1:36">
      <c r="A319" t="s">
        <v>428</v>
      </c>
      <c r="B319" s="63">
        <v>5</v>
      </c>
      <c r="C319" s="63">
        <v>42</v>
      </c>
      <c r="D319">
        <v>29.460909999999998</v>
      </c>
      <c r="E319">
        <v>27.97683</v>
      </c>
      <c r="F319">
        <v>30.706620000000001</v>
      </c>
      <c r="G319">
        <v>28.659099999999999</v>
      </c>
      <c r="H319">
        <v>28.721</v>
      </c>
      <c r="I319">
        <v>29.26924</v>
      </c>
      <c r="J319">
        <v>29.06568</v>
      </c>
      <c r="K319">
        <v>29.386939999999999</v>
      </c>
      <c r="L319">
        <v>29.82639</v>
      </c>
      <c r="M319">
        <v>30.18422</v>
      </c>
      <c r="N319">
        <v>30.399450000000002</v>
      </c>
      <c r="O319">
        <v>30.754709999999999</v>
      </c>
      <c r="P319">
        <v>31.064419999999998</v>
      </c>
      <c r="Q319">
        <v>31.18563</v>
      </c>
      <c r="R319">
        <v>31.33963</v>
      </c>
      <c r="S319">
        <v>31.526530000000001</v>
      </c>
      <c r="T319">
        <v>31.604590000000002</v>
      </c>
      <c r="U319">
        <v>31.643280000000001</v>
      </c>
      <c r="V319">
        <v>31.739460000000001</v>
      </c>
      <c r="W319">
        <v>31.823160000000001</v>
      </c>
      <c r="X319">
        <v>31.918869999999998</v>
      </c>
      <c r="Y319">
        <v>31.975860000000001</v>
      </c>
      <c r="Z319">
        <v>31.99081</v>
      </c>
      <c r="AA319">
        <v>32.008989999999997</v>
      </c>
      <c r="AB319">
        <v>32.056260000000002</v>
      </c>
      <c r="AC319">
        <v>32.102269999999997</v>
      </c>
      <c r="AD319">
        <v>32.13073</v>
      </c>
      <c r="AE319">
        <v>32.14199</v>
      </c>
      <c r="AF319">
        <v>32.140279999999997</v>
      </c>
      <c r="AG319">
        <v>32.126519999999999</v>
      </c>
      <c r="AH319">
        <v>32.10754</v>
      </c>
      <c r="AI319">
        <v>32.077350000000003</v>
      </c>
      <c r="AJ319">
        <v>32.041899999999998</v>
      </c>
    </row>
    <row r="320" spans="1:36">
      <c r="A320" t="s">
        <v>429</v>
      </c>
      <c r="B320" s="63">
        <v>5</v>
      </c>
      <c r="C320" s="63">
        <v>43</v>
      </c>
      <c r="D320">
        <v>34.73742</v>
      </c>
      <c r="E320">
        <v>35.476700000000001</v>
      </c>
      <c r="F320">
        <v>36.239690000000003</v>
      </c>
      <c r="G320">
        <v>36.00891</v>
      </c>
      <c r="H320">
        <v>34.45438</v>
      </c>
      <c r="I320">
        <v>34.021850000000001</v>
      </c>
      <c r="J320">
        <v>33.81044</v>
      </c>
      <c r="K320">
        <v>34.197090000000003</v>
      </c>
      <c r="L320">
        <v>34.66377</v>
      </c>
      <c r="M320">
        <v>35.07423</v>
      </c>
      <c r="N320">
        <v>35.278869999999998</v>
      </c>
      <c r="O320">
        <v>35.65757</v>
      </c>
      <c r="P320">
        <v>36.008510000000001</v>
      </c>
      <c r="Q320">
        <v>36.171779999999998</v>
      </c>
      <c r="R320">
        <v>36.320340000000002</v>
      </c>
      <c r="S320">
        <v>36.554490000000001</v>
      </c>
      <c r="T320">
        <v>36.637970000000003</v>
      </c>
      <c r="U320">
        <v>36.68985</v>
      </c>
      <c r="V320">
        <v>36.841149999999999</v>
      </c>
      <c r="W320">
        <v>36.971220000000002</v>
      </c>
      <c r="X320">
        <v>37.114170000000001</v>
      </c>
      <c r="Y320">
        <v>37.22139</v>
      </c>
      <c r="Z320">
        <v>37.292140000000003</v>
      </c>
      <c r="AA320">
        <v>37.369599999999998</v>
      </c>
      <c r="AB320">
        <v>37.477780000000003</v>
      </c>
      <c r="AC320">
        <v>37.593420000000002</v>
      </c>
      <c r="AD320">
        <v>37.693049999999999</v>
      </c>
      <c r="AE320">
        <v>37.778680000000001</v>
      </c>
      <c r="AF320">
        <v>37.856050000000003</v>
      </c>
      <c r="AG320">
        <v>37.925820000000002</v>
      </c>
      <c r="AH320">
        <v>37.995139999999999</v>
      </c>
      <c r="AI320">
        <v>38.056510000000003</v>
      </c>
      <c r="AJ320">
        <v>38.117910000000002</v>
      </c>
    </row>
    <row r="321" spans="1:36">
      <c r="A321" t="s">
        <v>430</v>
      </c>
      <c r="B321" s="63">
        <v>5</v>
      </c>
      <c r="C321" s="63">
        <v>44</v>
      </c>
      <c r="D321">
        <v>9.1327400000000001</v>
      </c>
      <c r="E321">
        <v>8.1703799999999998</v>
      </c>
      <c r="F321">
        <v>8.17699</v>
      </c>
      <c r="G321">
        <v>8.6024899999999995</v>
      </c>
      <c r="H321">
        <v>8.4565199999999994</v>
      </c>
      <c r="I321">
        <v>8.4806100000000004</v>
      </c>
      <c r="J321">
        <v>8.5201200000000004</v>
      </c>
      <c r="K321">
        <v>8.7475799999999992</v>
      </c>
      <c r="L321">
        <v>9.1155000000000008</v>
      </c>
      <c r="M321">
        <v>9.3007299999999997</v>
      </c>
      <c r="N321">
        <v>9.3620699999999992</v>
      </c>
      <c r="O321">
        <v>9.3116699999999994</v>
      </c>
      <c r="P321">
        <v>9.2573899999999991</v>
      </c>
      <c r="Q321">
        <v>9.2530000000000001</v>
      </c>
      <c r="R321">
        <v>9.26187</v>
      </c>
      <c r="S321">
        <v>9.3094099999999997</v>
      </c>
      <c r="T321">
        <v>9.2197399999999998</v>
      </c>
      <c r="U321">
        <v>9.0567299999999999</v>
      </c>
      <c r="V321">
        <v>8.6708599999999993</v>
      </c>
      <c r="W321">
        <v>8.3619699999999995</v>
      </c>
      <c r="X321">
        <v>8.1333699999999993</v>
      </c>
      <c r="Y321">
        <v>8.0538000000000007</v>
      </c>
      <c r="Z321">
        <v>7.9694900000000004</v>
      </c>
      <c r="AA321">
        <v>7.9893900000000002</v>
      </c>
      <c r="AB321">
        <v>8.0875500000000002</v>
      </c>
      <c r="AC321">
        <v>8.1547900000000002</v>
      </c>
      <c r="AD321">
        <v>8.1734000000000009</v>
      </c>
      <c r="AE321">
        <v>8.18933</v>
      </c>
      <c r="AF321">
        <v>8.2034199999999995</v>
      </c>
      <c r="AG321">
        <v>8.2295599999999993</v>
      </c>
      <c r="AH321">
        <v>8.2682199999999995</v>
      </c>
      <c r="AI321">
        <v>8.3049099999999996</v>
      </c>
      <c r="AJ321">
        <v>8.3328399999999991</v>
      </c>
    </row>
    <row r="322" spans="1:36">
      <c r="A322" t="s">
        <v>431</v>
      </c>
      <c r="B322" s="63">
        <v>5</v>
      </c>
      <c r="C322" s="63">
        <v>45</v>
      </c>
      <c r="D322">
        <v>13.133419999999999</v>
      </c>
      <c r="E322">
        <v>12.80109</v>
      </c>
      <c r="F322">
        <v>9.7124100000000002</v>
      </c>
      <c r="G322">
        <v>9.5955899999999996</v>
      </c>
      <c r="H322">
        <v>10.12834</v>
      </c>
      <c r="I322">
        <v>9.3124099999999999</v>
      </c>
      <c r="J322">
        <v>10.28851</v>
      </c>
      <c r="K322">
        <v>10.078849999999999</v>
      </c>
      <c r="L322">
        <v>10.17928</v>
      </c>
      <c r="M322">
        <v>9.8040400000000005</v>
      </c>
      <c r="N322">
        <v>9.2656799999999997</v>
      </c>
      <c r="O322">
        <v>8.4047900000000002</v>
      </c>
      <c r="P322">
        <v>7.87845</v>
      </c>
      <c r="Q322">
        <v>7.6466700000000003</v>
      </c>
      <c r="R322">
        <v>7.5180499999999997</v>
      </c>
      <c r="S322">
        <v>7.5724299999999998</v>
      </c>
      <c r="T322">
        <v>7.4125899999999998</v>
      </c>
      <c r="U322">
        <v>7.2286000000000001</v>
      </c>
      <c r="V322">
        <v>6.9576700000000002</v>
      </c>
      <c r="W322">
        <v>6.8877800000000002</v>
      </c>
      <c r="X322">
        <v>6.7203299999999997</v>
      </c>
      <c r="Y322">
        <v>6.8140700000000001</v>
      </c>
      <c r="Z322">
        <v>6.7152700000000003</v>
      </c>
      <c r="AA322">
        <v>6.6605400000000001</v>
      </c>
      <c r="AB322">
        <v>6.6808199999999998</v>
      </c>
      <c r="AC322">
        <v>6.7884900000000004</v>
      </c>
      <c r="AD322">
        <v>6.8725399999999999</v>
      </c>
      <c r="AE322">
        <v>6.8807700000000001</v>
      </c>
      <c r="AF322">
        <v>6.8727499999999999</v>
      </c>
      <c r="AG322">
        <v>6.8503499999999997</v>
      </c>
      <c r="AH322">
        <v>6.74688</v>
      </c>
      <c r="AI322">
        <v>6.81942</v>
      </c>
      <c r="AJ322">
        <v>6.71821</v>
      </c>
    </row>
    <row r="323" spans="1:36">
      <c r="A323" t="s">
        <v>432</v>
      </c>
      <c r="B323" s="63">
        <v>5</v>
      </c>
      <c r="C323" s="63">
        <v>46</v>
      </c>
      <c r="D323">
        <v>11.4434</v>
      </c>
      <c r="E323">
        <v>12.06724</v>
      </c>
      <c r="F323">
        <v>10.27722</v>
      </c>
      <c r="G323">
        <v>9.7086600000000001</v>
      </c>
      <c r="H323">
        <v>10.69796</v>
      </c>
      <c r="I323">
        <v>11.91502</v>
      </c>
      <c r="J323">
        <v>12.197179999999999</v>
      </c>
      <c r="K323">
        <v>12.591900000000001</v>
      </c>
      <c r="L323">
        <v>12.716200000000001</v>
      </c>
      <c r="M323">
        <v>12.692690000000001</v>
      </c>
      <c r="N323">
        <v>12.778119999999999</v>
      </c>
      <c r="O323">
        <v>12.72198</v>
      </c>
      <c r="P323">
        <v>12.74873</v>
      </c>
      <c r="Q323">
        <v>12.7879</v>
      </c>
      <c r="R323">
        <v>12.855259999999999</v>
      </c>
      <c r="S323">
        <v>12.9726</v>
      </c>
      <c r="T323">
        <v>13.036160000000001</v>
      </c>
      <c r="U323">
        <v>13.076359999999999</v>
      </c>
      <c r="V323">
        <v>13.048260000000001</v>
      </c>
      <c r="W323">
        <v>13.01615</v>
      </c>
      <c r="X323">
        <v>12.97818</v>
      </c>
      <c r="Y323">
        <v>12.98307</v>
      </c>
      <c r="Z323">
        <v>12.97885</v>
      </c>
      <c r="AA323">
        <v>12.946199999999999</v>
      </c>
      <c r="AB323">
        <v>12.886380000000001</v>
      </c>
      <c r="AC323">
        <v>12.82095</v>
      </c>
      <c r="AD323">
        <v>12.7784</v>
      </c>
      <c r="AE323">
        <v>12.687049999999999</v>
      </c>
      <c r="AF323">
        <v>12.581860000000001</v>
      </c>
      <c r="AG323">
        <v>12.464639999999999</v>
      </c>
      <c r="AH323">
        <v>12.38871</v>
      </c>
      <c r="AI323">
        <v>12.2553</v>
      </c>
      <c r="AJ323">
        <v>12.14616</v>
      </c>
    </row>
    <row r="324" spans="1:36">
      <c r="A324" t="s">
        <v>433</v>
      </c>
      <c r="B324" s="63">
        <v>5</v>
      </c>
      <c r="C324" s="63">
        <v>47</v>
      </c>
      <c r="D324">
        <v>5.5508800000000003</v>
      </c>
      <c r="E324">
        <v>5.4528499999999998</v>
      </c>
      <c r="F324">
        <v>4.7282299999999999</v>
      </c>
      <c r="G324">
        <v>4.6027899999999997</v>
      </c>
      <c r="H324">
        <v>5.0455100000000002</v>
      </c>
      <c r="I324">
        <v>5.04495</v>
      </c>
      <c r="J324">
        <v>5.0017800000000001</v>
      </c>
      <c r="K324">
        <v>4.9016599999999997</v>
      </c>
      <c r="L324">
        <v>4.7294900000000002</v>
      </c>
      <c r="M324">
        <v>4.5645800000000003</v>
      </c>
      <c r="N324">
        <v>4.4340799999999998</v>
      </c>
      <c r="O324">
        <v>4.3672399999999998</v>
      </c>
      <c r="P324">
        <v>4.3651799999999996</v>
      </c>
      <c r="Q324">
        <v>4.3759399999999999</v>
      </c>
      <c r="R324">
        <v>4.3822599999999996</v>
      </c>
      <c r="S324">
        <v>4.4090499999999997</v>
      </c>
      <c r="T324">
        <v>4.4113800000000003</v>
      </c>
      <c r="U324">
        <v>4.4231299999999996</v>
      </c>
      <c r="V324">
        <v>4.4436900000000001</v>
      </c>
      <c r="W324">
        <v>4.4715100000000003</v>
      </c>
      <c r="X324">
        <v>4.5221299999999998</v>
      </c>
      <c r="Y324">
        <v>4.54209</v>
      </c>
      <c r="Z324">
        <v>4.5623100000000001</v>
      </c>
      <c r="AA324">
        <v>4.5931899999999999</v>
      </c>
      <c r="AB324">
        <v>4.5973100000000002</v>
      </c>
      <c r="AC324">
        <v>4.6273799999999996</v>
      </c>
      <c r="AD324">
        <v>4.6297600000000001</v>
      </c>
      <c r="AE324">
        <v>4.6209800000000003</v>
      </c>
      <c r="AF324">
        <v>4.5917399999999997</v>
      </c>
      <c r="AG324">
        <v>4.55145</v>
      </c>
      <c r="AH324">
        <v>4.4802900000000001</v>
      </c>
      <c r="AI324">
        <v>4.4073599999999997</v>
      </c>
      <c r="AJ324">
        <v>4.3622100000000001</v>
      </c>
    </row>
    <row r="325" spans="1:36">
      <c r="A325" t="s">
        <v>434</v>
      </c>
      <c r="B325" s="63">
        <v>5</v>
      </c>
      <c r="C325" s="63">
        <v>48</v>
      </c>
      <c r="D325">
        <v>244.42943</v>
      </c>
      <c r="E325">
        <v>248.17668</v>
      </c>
      <c r="F325">
        <v>253.41609</v>
      </c>
      <c r="G325">
        <v>256.45587</v>
      </c>
      <c r="H325">
        <v>234.39905999999999</v>
      </c>
      <c r="I325">
        <v>237.05769000000001</v>
      </c>
      <c r="J325">
        <v>237.41982999999999</v>
      </c>
      <c r="K325">
        <v>241.32938999999999</v>
      </c>
      <c r="L325">
        <v>246.76855</v>
      </c>
      <c r="M325">
        <v>247.07324</v>
      </c>
      <c r="N325">
        <v>252.48041000000001</v>
      </c>
      <c r="O325">
        <v>263.49319000000003</v>
      </c>
      <c r="P325">
        <v>273.69693000000001</v>
      </c>
      <c r="Q325">
        <v>278.82979999999998</v>
      </c>
      <c r="R325">
        <v>280.43801999999999</v>
      </c>
      <c r="S325">
        <v>281.08834999999999</v>
      </c>
      <c r="T325">
        <v>282.50589000000002</v>
      </c>
      <c r="U325">
        <v>285.13385</v>
      </c>
      <c r="V325">
        <v>288.27963</v>
      </c>
      <c r="W325">
        <v>289.85915999999997</v>
      </c>
      <c r="X325">
        <v>292.62371999999999</v>
      </c>
      <c r="Y325">
        <v>295.48070999999999</v>
      </c>
      <c r="Z325">
        <v>298.40640000000002</v>
      </c>
      <c r="AA325">
        <v>302.41476</v>
      </c>
      <c r="AB325">
        <v>306.88207999999997</v>
      </c>
      <c r="AC325">
        <v>311.39062000000001</v>
      </c>
      <c r="AD325">
        <v>315.00546000000003</v>
      </c>
      <c r="AE325">
        <v>318.80273</v>
      </c>
      <c r="AF325">
        <v>323.09357</v>
      </c>
      <c r="AG325">
        <v>326.58474999999999</v>
      </c>
      <c r="AH325">
        <v>329.97055</v>
      </c>
      <c r="AI325">
        <v>333.47793999999999</v>
      </c>
      <c r="AJ325">
        <v>338.11142000000001</v>
      </c>
    </row>
    <row r="326" spans="1:36">
      <c r="A326" t="s">
        <v>435</v>
      </c>
      <c r="B326" s="63">
        <v>5</v>
      </c>
      <c r="C326" s="63">
        <v>49</v>
      </c>
      <c r="D326">
        <v>6.1440299999999999</v>
      </c>
      <c r="E326">
        <v>7.6576000000000004</v>
      </c>
      <c r="F326">
        <v>6.6811400000000001</v>
      </c>
      <c r="G326">
        <v>3.6844800000000002</v>
      </c>
      <c r="H326">
        <v>4.71746</v>
      </c>
      <c r="I326">
        <v>6.2070499999999997</v>
      </c>
      <c r="J326">
        <v>4.8544299999999998</v>
      </c>
      <c r="K326">
        <v>5.1128400000000003</v>
      </c>
      <c r="L326">
        <v>5.4645200000000003</v>
      </c>
      <c r="M326">
        <v>5.1569900000000004</v>
      </c>
      <c r="N326">
        <v>5.14703</v>
      </c>
      <c r="O326">
        <v>5.1487600000000002</v>
      </c>
      <c r="P326">
        <v>5.0845000000000002</v>
      </c>
      <c r="Q326">
        <v>5.0840699999999996</v>
      </c>
      <c r="R326">
        <v>5.1047500000000001</v>
      </c>
      <c r="S326">
        <v>5.1281699999999999</v>
      </c>
      <c r="T326">
        <v>5.1235400000000002</v>
      </c>
      <c r="U326">
        <v>5.0942800000000004</v>
      </c>
      <c r="V326">
        <v>5.1386000000000003</v>
      </c>
      <c r="W326">
        <v>5.1457499999999996</v>
      </c>
      <c r="X326">
        <v>5.1536799999999996</v>
      </c>
      <c r="Y326">
        <v>5.2502300000000002</v>
      </c>
      <c r="Z326">
        <v>5.2698700000000001</v>
      </c>
      <c r="AA326">
        <v>5.25631</v>
      </c>
      <c r="AB326">
        <v>5.2662199999999997</v>
      </c>
      <c r="AC326">
        <v>5.2740499999999999</v>
      </c>
      <c r="AD326">
        <v>5.3731600000000004</v>
      </c>
      <c r="AE326">
        <v>5.45411</v>
      </c>
      <c r="AF326">
        <v>5.4653</v>
      </c>
      <c r="AG326">
        <v>5.4567100000000002</v>
      </c>
      <c r="AH326">
        <v>5.4262300000000003</v>
      </c>
      <c r="AI326">
        <v>5.37561</v>
      </c>
      <c r="AJ326">
        <v>5.2959199999999997</v>
      </c>
    </row>
    <row r="327" spans="1:36">
      <c r="A327" t="s">
        <v>436</v>
      </c>
      <c r="B327" s="63">
        <v>5</v>
      </c>
      <c r="C327" s="63">
        <v>50</v>
      </c>
      <c r="D327">
        <v>11.297499999999999</v>
      </c>
      <c r="E327">
        <v>10.447760000000001</v>
      </c>
      <c r="F327">
        <v>9.4410100000000003</v>
      </c>
      <c r="G327">
        <v>8.1957199999999997</v>
      </c>
      <c r="H327">
        <v>9.8539700000000003</v>
      </c>
      <c r="I327">
        <v>9.1989699999999992</v>
      </c>
      <c r="J327">
        <v>9.1560199999999998</v>
      </c>
      <c r="K327">
        <v>9.1947200000000002</v>
      </c>
      <c r="L327">
        <v>8.8461499999999997</v>
      </c>
      <c r="M327">
        <v>8.8305199999999999</v>
      </c>
      <c r="N327">
        <v>8.6476000000000006</v>
      </c>
      <c r="O327">
        <v>8.4903700000000004</v>
      </c>
      <c r="P327">
        <v>8.4077500000000001</v>
      </c>
      <c r="Q327">
        <v>8.3593100000000007</v>
      </c>
      <c r="R327">
        <v>8.3483499999999999</v>
      </c>
      <c r="S327">
        <v>8.3628099999999996</v>
      </c>
      <c r="T327">
        <v>8.3410799999999998</v>
      </c>
      <c r="U327">
        <v>8.3260199999999998</v>
      </c>
      <c r="V327">
        <v>8.3762500000000006</v>
      </c>
      <c r="W327">
        <v>8.3714700000000004</v>
      </c>
      <c r="X327">
        <v>8.4486600000000003</v>
      </c>
      <c r="Y327">
        <v>8.5843799999999995</v>
      </c>
      <c r="Z327">
        <v>8.6105800000000006</v>
      </c>
      <c r="AA327">
        <v>8.6514799999999994</v>
      </c>
      <c r="AB327">
        <v>8.6553799999999992</v>
      </c>
      <c r="AC327">
        <v>8.7380899999999997</v>
      </c>
      <c r="AD327">
        <v>8.9039900000000003</v>
      </c>
      <c r="AE327">
        <v>9.0171100000000006</v>
      </c>
      <c r="AF327">
        <v>9.0999099999999995</v>
      </c>
      <c r="AG327">
        <v>9.1052999999999997</v>
      </c>
      <c r="AH327">
        <v>9.0881100000000004</v>
      </c>
      <c r="AI327">
        <v>8.9911300000000001</v>
      </c>
      <c r="AJ327">
        <v>8.8938500000000005</v>
      </c>
    </row>
    <row r="328" spans="1:36">
      <c r="A328" t="s">
        <v>437</v>
      </c>
      <c r="B328" s="63">
        <v>5</v>
      </c>
      <c r="C328" s="63">
        <v>51</v>
      </c>
      <c r="D328">
        <v>0.91864999999999997</v>
      </c>
      <c r="E328">
        <v>0.96609</v>
      </c>
      <c r="F328">
        <v>1.01528</v>
      </c>
      <c r="G328">
        <v>1.03179</v>
      </c>
      <c r="H328">
        <v>1.0831900000000001</v>
      </c>
      <c r="I328">
        <v>1.1660200000000001</v>
      </c>
      <c r="J328">
        <v>1.1095900000000001</v>
      </c>
      <c r="K328">
        <v>1.0861700000000001</v>
      </c>
      <c r="L328">
        <v>1.1206499999999999</v>
      </c>
      <c r="M328">
        <v>1.1141300000000001</v>
      </c>
      <c r="N328">
        <v>1.1023099999999999</v>
      </c>
      <c r="O328">
        <v>1.1084400000000001</v>
      </c>
      <c r="P328">
        <v>1.10788</v>
      </c>
      <c r="Q328">
        <v>1.1111800000000001</v>
      </c>
      <c r="R328">
        <v>1.11178</v>
      </c>
      <c r="S328">
        <v>1.1174299999999999</v>
      </c>
      <c r="T328">
        <v>1.11714</v>
      </c>
      <c r="U328">
        <v>1.1147199999999999</v>
      </c>
      <c r="V328">
        <v>1.1205000000000001</v>
      </c>
      <c r="W328">
        <v>1.12459</v>
      </c>
      <c r="X328">
        <v>1.1132500000000001</v>
      </c>
      <c r="Y328">
        <v>1.11659</v>
      </c>
      <c r="Z328">
        <v>1.11463</v>
      </c>
      <c r="AA328">
        <v>1.10911</v>
      </c>
      <c r="AB328">
        <v>1.1076299999999999</v>
      </c>
      <c r="AC328">
        <v>1.1056299999999999</v>
      </c>
      <c r="AD328">
        <v>1.1082700000000001</v>
      </c>
      <c r="AE328">
        <v>1.11059</v>
      </c>
      <c r="AF328">
        <v>1.1093900000000001</v>
      </c>
      <c r="AG328">
        <v>1.1050899999999999</v>
      </c>
      <c r="AH328">
        <v>1.0996900000000001</v>
      </c>
      <c r="AI328">
        <v>1.0931900000000001</v>
      </c>
      <c r="AJ328">
        <v>1.08379</v>
      </c>
    </row>
    <row r="329" spans="1:36">
      <c r="A329" t="s">
        <v>438</v>
      </c>
      <c r="B329" s="63">
        <v>5</v>
      </c>
      <c r="C329" s="63">
        <v>52</v>
      </c>
      <c r="D329">
        <v>5.6428099999999999</v>
      </c>
      <c r="E329">
        <v>5.2305599999999997</v>
      </c>
      <c r="F329">
        <v>4.7413100000000004</v>
      </c>
      <c r="G329">
        <v>4.9722400000000002</v>
      </c>
      <c r="H329">
        <v>5.4936999999999996</v>
      </c>
      <c r="I329">
        <v>5.9350699999999996</v>
      </c>
      <c r="J329">
        <v>5.5052500000000002</v>
      </c>
      <c r="K329">
        <v>5.4812000000000003</v>
      </c>
      <c r="L329">
        <v>5.7676800000000004</v>
      </c>
      <c r="M329">
        <v>5.64696</v>
      </c>
      <c r="N329">
        <v>5.6087600000000002</v>
      </c>
      <c r="O329">
        <v>5.6868100000000004</v>
      </c>
      <c r="P329">
        <v>5.6673799999999996</v>
      </c>
      <c r="Q329">
        <v>5.6946599999999998</v>
      </c>
      <c r="R329">
        <v>5.7128199999999998</v>
      </c>
      <c r="S329">
        <v>5.7377799999999999</v>
      </c>
      <c r="T329">
        <v>5.7324000000000002</v>
      </c>
      <c r="U329">
        <v>5.7166800000000002</v>
      </c>
      <c r="V329">
        <v>5.7455600000000002</v>
      </c>
      <c r="W329">
        <v>5.7596400000000001</v>
      </c>
      <c r="X329">
        <v>5.6905200000000002</v>
      </c>
      <c r="Y329">
        <v>5.70458</v>
      </c>
      <c r="Z329">
        <v>5.6823699999999997</v>
      </c>
      <c r="AA329">
        <v>5.6357600000000003</v>
      </c>
      <c r="AB329">
        <v>5.6181599999999996</v>
      </c>
      <c r="AC329">
        <v>5.5953099999999996</v>
      </c>
      <c r="AD329">
        <v>5.6010900000000001</v>
      </c>
      <c r="AE329">
        <v>5.5997199999999996</v>
      </c>
      <c r="AF329">
        <v>5.5695600000000001</v>
      </c>
      <c r="AG329">
        <v>5.5296099999999999</v>
      </c>
      <c r="AH329">
        <v>5.4867299999999997</v>
      </c>
      <c r="AI329">
        <v>5.4391499999999997</v>
      </c>
      <c r="AJ329">
        <v>5.3775899999999996</v>
      </c>
    </row>
    <row r="330" spans="1:36">
      <c r="A330" t="s">
        <v>439</v>
      </c>
      <c r="B330" s="63">
        <v>5</v>
      </c>
      <c r="C330" s="63">
        <v>53</v>
      </c>
      <c r="D330">
        <v>0.70879000000000003</v>
      </c>
      <c r="E330">
        <v>0.72589999999999999</v>
      </c>
      <c r="F330">
        <v>0.67900000000000005</v>
      </c>
      <c r="G330">
        <v>0.67889999999999995</v>
      </c>
      <c r="H330">
        <v>0.68835000000000002</v>
      </c>
      <c r="I330">
        <v>0.68222000000000005</v>
      </c>
      <c r="J330">
        <v>0.67808999999999997</v>
      </c>
      <c r="K330">
        <v>0.67501999999999995</v>
      </c>
      <c r="L330">
        <v>0.66993000000000003</v>
      </c>
      <c r="M330">
        <v>0.66629000000000005</v>
      </c>
      <c r="N330">
        <v>0.66242999999999996</v>
      </c>
      <c r="O330">
        <v>0.65925999999999996</v>
      </c>
      <c r="P330">
        <v>0.65603999999999996</v>
      </c>
      <c r="Q330">
        <v>0.65246999999999999</v>
      </c>
      <c r="R330">
        <v>0.64824000000000004</v>
      </c>
      <c r="S330">
        <v>0.64366999999999996</v>
      </c>
      <c r="T330">
        <v>0.63936000000000004</v>
      </c>
      <c r="U330">
        <v>0.63593</v>
      </c>
      <c r="V330">
        <v>0.63190999999999997</v>
      </c>
      <c r="W330">
        <v>0.62870000000000004</v>
      </c>
      <c r="X330">
        <v>0.62502000000000002</v>
      </c>
      <c r="Y330">
        <v>0.62222</v>
      </c>
      <c r="Z330">
        <v>0.61911000000000005</v>
      </c>
      <c r="AA330">
        <v>0.61600999999999995</v>
      </c>
      <c r="AB330">
        <v>0.61263999999999996</v>
      </c>
      <c r="AC330">
        <v>0.60929999999999995</v>
      </c>
      <c r="AD330">
        <v>0.60607999999999995</v>
      </c>
      <c r="AE330">
        <v>0.60284000000000004</v>
      </c>
      <c r="AF330">
        <v>0.59967000000000004</v>
      </c>
      <c r="AG330">
        <v>0.59645999999999999</v>
      </c>
      <c r="AH330">
        <v>0.59325000000000006</v>
      </c>
      <c r="AI330">
        <v>0.59008000000000005</v>
      </c>
      <c r="AJ330">
        <v>0.58691000000000004</v>
      </c>
    </row>
    <row r="331" spans="1:36">
      <c r="A331" t="s">
        <v>440</v>
      </c>
      <c r="B331" s="63">
        <v>5</v>
      </c>
      <c r="C331" s="63">
        <v>54</v>
      </c>
      <c r="D331">
        <v>2.8595799999999998</v>
      </c>
      <c r="E331">
        <v>2.8132000000000001</v>
      </c>
      <c r="F331">
        <v>2.7301299999999999</v>
      </c>
      <c r="G331">
        <v>2.7519</v>
      </c>
      <c r="H331">
        <v>2.8088799999999998</v>
      </c>
      <c r="I331">
        <v>2.6897099999999998</v>
      </c>
      <c r="J331">
        <v>2.6158100000000002</v>
      </c>
      <c r="K331">
        <v>2.5878800000000002</v>
      </c>
      <c r="L331">
        <v>2.57267</v>
      </c>
      <c r="M331">
        <v>2.5748199999999999</v>
      </c>
      <c r="N331">
        <v>2.5851899999999999</v>
      </c>
      <c r="O331">
        <v>2.60317</v>
      </c>
      <c r="P331">
        <v>2.6228500000000001</v>
      </c>
      <c r="Q331">
        <v>2.6465000000000001</v>
      </c>
      <c r="R331">
        <v>2.6730299999999998</v>
      </c>
      <c r="S331">
        <v>2.7010800000000001</v>
      </c>
      <c r="T331">
        <v>2.7313200000000002</v>
      </c>
      <c r="U331">
        <v>2.7679900000000002</v>
      </c>
      <c r="V331">
        <v>2.8027799999999998</v>
      </c>
      <c r="W331">
        <v>2.8410500000000001</v>
      </c>
      <c r="X331">
        <v>2.8810600000000002</v>
      </c>
      <c r="Y331">
        <v>2.9282400000000002</v>
      </c>
      <c r="Z331">
        <v>2.9715400000000001</v>
      </c>
      <c r="AA331">
        <v>3.0161699999999998</v>
      </c>
      <c r="AB331">
        <v>3.06074</v>
      </c>
      <c r="AC331">
        <v>3.1051099999999998</v>
      </c>
      <c r="AD331">
        <v>3.1524899999999998</v>
      </c>
      <c r="AE331">
        <v>3.2027899999999998</v>
      </c>
      <c r="AF331">
        <v>3.2542200000000001</v>
      </c>
      <c r="AG331">
        <v>3.3032400000000002</v>
      </c>
      <c r="AH331">
        <v>3.3519899999999998</v>
      </c>
      <c r="AI331">
        <v>3.3981300000000001</v>
      </c>
      <c r="AJ331">
        <v>3.4416799999999999</v>
      </c>
    </row>
    <row r="332" spans="1:36">
      <c r="A332" t="s">
        <v>441</v>
      </c>
      <c r="B332" s="63">
        <v>5</v>
      </c>
      <c r="C332" s="63">
        <v>55</v>
      </c>
      <c r="D332">
        <v>0.31929999999999997</v>
      </c>
      <c r="E332">
        <v>0.33646999999999999</v>
      </c>
      <c r="F332">
        <v>0.30453999999999998</v>
      </c>
      <c r="G332">
        <v>0.27532000000000001</v>
      </c>
      <c r="H332">
        <v>0.29246</v>
      </c>
      <c r="I332">
        <v>0.32477</v>
      </c>
      <c r="J332">
        <v>0.33207999999999999</v>
      </c>
      <c r="K332">
        <v>0.34144999999999998</v>
      </c>
      <c r="L332">
        <v>0.35518</v>
      </c>
      <c r="M332">
        <v>0.36232999999999999</v>
      </c>
      <c r="N332">
        <v>0.37418000000000001</v>
      </c>
      <c r="O332">
        <v>0.38446000000000002</v>
      </c>
      <c r="P332">
        <v>0.39846999999999999</v>
      </c>
      <c r="Q332">
        <v>0.41433999999999999</v>
      </c>
      <c r="R332">
        <v>0.41722999999999999</v>
      </c>
      <c r="S332">
        <v>0.42531999999999998</v>
      </c>
      <c r="T332">
        <v>0.44391000000000003</v>
      </c>
      <c r="U332">
        <v>0.45135999999999998</v>
      </c>
      <c r="V332">
        <v>0.46433999999999997</v>
      </c>
      <c r="W332">
        <v>0.48458000000000001</v>
      </c>
      <c r="X332">
        <v>0.48431999999999997</v>
      </c>
      <c r="Y332">
        <v>0.50532999999999995</v>
      </c>
      <c r="Z332">
        <v>0.52492000000000005</v>
      </c>
      <c r="AA332">
        <v>0.54618999999999995</v>
      </c>
      <c r="AB332">
        <v>0.56120000000000003</v>
      </c>
      <c r="AC332">
        <v>0.57796999999999998</v>
      </c>
      <c r="AD332">
        <v>0.59597</v>
      </c>
      <c r="AE332">
        <v>0.61424999999999996</v>
      </c>
      <c r="AF332">
        <v>0.63663999999999998</v>
      </c>
      <c r="AG332">
        <v>0.65866999999999998</v>
      </c>
      <c r="AH332">
        <v>0.68049000000000004</v>
      </c>
      <c r="AI332">
        <v>0.70330999999999999</v>
      </c>
      <c r="AJ332">
        <v>0.72674000000000005</v>
      </c>
    </row>
    <row r="333" spans="1:36">
      <c r="A333" t="s">
        <v>442</v>
      </c>
      <c r="B333" s="63"/>
      <c r="C333" s="63"/>
    </row>
    <row r="334" spans="1:36">
      <c r="A334" t="s">
        <v>469</v>
      </c>
      <c r="B334" t="s">
        <v>481</v>
      </c>
      <c r="C334" t="s">
        <v>482</v>
      </c>
    </row>
    <row r="335" spans="1:36">
      <c r="A335" t="s">
        <v>386</v>
      </c>
      <c r="B335" t="s">
        <v>474</v>
      </c>
      <c r="C335" t="s">
        <v>476</v>
      </c>
      <c r="D335">
        <v>2018</v>
      </c>
      <c r="E335">
        <v>2019</v>
      </c>
      <c r="F335">
        <v>2020</v>
      </c>
      <c r="G335">
        <v>2021</v>
      </c>
      <c r="H335">
        <v>2022</v>
      </c>
      <c r="I335">
        <v>2023</v>
      </c>
      <c r="J335">
        <v>2024</v>
      </c>
      <c r="K335">
        <v>2025</v>
      </c>
      <c r="L335">
        <v>2026</v>
      </c>
      <c r="M335">
        <v>2027</v>
      </c>
      <c r="N335">
        <v>2028</v>
      </c>
      <c r="O335">
        <v>2029</v>
      </c>
      <c r="P335">
        <v>2030</v>
      </c>
      <c r="Q335">
        <v>2031</v>
      </c>
      <c r="R335">
        <v>2032</v>
      </c>
      <c r="S335">
        <v>2033</v>
      </c>
      <c r="T335">
        <v>2034</v>
      </c>
      <c r="U335">
        <v>2035</v>
      </c>
      <c r="V335">
        <v>2036</v>
      </c>
      <c r="W335">
        <v>2037</v>
      </c>
      <c r="X335">
        <v>2038</v>
      </c>
      <c r="Y335">
        <v>2039</v>
      </c>
      <c r="Z335">
        <v>2040</v>
      </c>
      <c r="AA335">
        <v>2041</v>
      </c>
      <c r="AB335">
        <v>2042</v>
      </c>
      <c r="AC335">
        <v>2043</v>
      </c>
      <c r="AD335">
        <v>2044</v>
      </c>
      <c r="AE335">
        <v>2045</v>
      </c>
      <c r="AF335">
        <v>2046</v>
      </c>
      <c r="AG335">
        <v>2047</v>
      </c>
      <c r="AH335">
        <v>2048</v>
      </c>
      <c r="AI335">
        <v>2049</v>
      </c>
      <c r="AJ335">
        <v>2050</v>
      </c>
    </row>
    <row r="336" spans="1:36">
      <c r="A336" t="s">
        <v>387</v>
      </c>
      <c r="B336" s="63">
        <v>6</v>
      </c>
      <c r="C336" s="63">
        <v>100</v>
      </c>
      <c r="D336">
        <v>47.45382</v>
      </c>
      <c r="E336">
        <v>47.906379999999999</v>
      </c>
      <c r="F336">
        <v>49.181559999999998</v>
      </c>
      <c r="G336">
        <v>45.622300000000003</v>
      </c>
      <c r="H336">
        <v>45.113819999999997</v>
      </c>
      <c r="I336">
        <v>45.50488</v>
      </c>
      <c r="J336">
        <v>46.199359999999999</v>
      </c>
      <c r="K336">
        <v>47.596020000000003</v>
      </c>
      <c r="L336">
        <v>49.015900000000002</v>
      </c>
      <c r="M336">
        <v>50.260219999999997</v>
      </c>
      <c r="N336">
        <v>51.434159999999999</v>
      </c>
      <c r="O336">
        <v>52.467109999999998</v>
      </c>
      <c r="P336">
        <v>53.359319999999997</v>
      </c>
      <c r="Q336">
        <v>54.274679999999996</v>
      </c>
      <c r="R336">
        <v>55.130510000000001</v>
      </c>
      <c r="S336">
        <v>55.89237</v>
      </c>
      <c r="T336">
        <v>56.666179999999997</v>
      </c>
      <c r="U336">
        <v>57.405479999999997</v>
      </c>
      <c r="V336">
        <v>58.194679999999998</v>
      </c>
      <c r="W336">
        <v>58.92239</v>
      </c>
      <c r="X336">
        <v>59.533180000000002</v>
      </c>
      <c r="Y336">
        <v>60.163760000000003</v>
      </c>
      <c r="Z336">
        <v>60.73066</v>
      </c>
      <c r="AA336">
        <v>61.289639999999999</v>
      </c>
      <c r="AB336">
        <v>61.96799</v>
      </c>
      <c r="AC336">
        <v>62.632300000000001</v>
      </c>
      <c r="AD336">
        <v>63.268430000000002</v>
      </c>
      <c r="AE336">
        <v>63.860729999999997</v>
      </c>
      <c r="AF336">
        <v>64.43262</v>
      </c>
      <c r="AG336">
        <v>65.003270000000001</v>
      </c>
      <c r="AH336">
        <v>65.588170000000005</v>
      </c>
      <c r="AI336">
        <v>66.159130000000005</v>
      </c>
      <c r="AJ336">
        <v>66.73272</v>
      </c>
    </row>
    <row r="337" spans="1:36">
      <c r="A337" t="s">
        <v>388</v>
      </c>
      <c r="B337" s="63">
        <v>6</v>
      </c>
      <c r="C337" s="63">
        <v>2</v>
      </c>
      <c r="D337">
        <v>6.10799</v>
      </c>
      <c r="E337">
        <v>6.27921</v>
      </c>
      <c r="F337">
        <v>6.8012199999999998</v>
      </c>
      <c r="G337">
        <v>6.2008599999999996</v>
      </c>
      <c r="H337">
        <v>6.3139900000000004</v>
      </c>
      <c r="I337">
        <v>6.7866400000000002</v>
      </c>
      <c r="J337">
        <v>6.9041800000000002</v>
      </c>
      <c r="K337">
        <v>7.12256</v>
      </c>
      <c r="L337">
        <v>7.36036</v>
      </c>
      <c r="M337">
        <v>7.5953200000000001</v>
      </c>
      <c r="N337">
        <v>7.80328</v>
      </c>
      <c r="O337">
        <v>8.0075299999999991</v>
      </c>
      <c r="P337">
        <v>8.1965199999999996</v>
      </c>
      <c r="Q337">
        <v>8.4007000000000005</v>
      </c>
      <c r="R337">
        <v>8.5832800000000002</v>
      </c>
      <c r="S337">
        <v>8.7756799999999995</v>
      </c>
      <c r="T337">
        <v>8.9574400000000001</v>
      </c>
      <c r="U337">
        <v>9.1311599999999995</v>
      </c>
      <c r="V337">
        <v>9.2956099999999999</v>
      </c>
      <c r="W337">
        <v>9.4383999999999997</v>
      </c>
      <c r="X337">
        <v>9.5397499999999997</v>
      </c>
      <c r="Y337">
        <v>9.6398399999999995</v>
      </c>
      <c r="Z337">
        <v>9.7365499999999994</v>
      </c>
      <c r="AA337">
        <v>9.8304799999999997</v>
      </c>
      <c r="AB337">
        <v>9.9488599999999998</v>
      </c>
      <c r="AC337">
        <v>10.057309999999999</v>
      </c>
      <c r="AD337">
        <v>10.155139999999999</v>
      </c>
      <c r="AE337">
        <v>10.24325</v>
      </c>
      <c r="AF337">
        <v>10.32977</v>
      </c>
      <c r="AG337">
        <v>10.413970000000001</v>
      </c>
      <c r="AH337">
        <v>10.50066</v>
      </c>
      <c r="AI337">
        <v>10.585660000000001</v>
      </c>
      <c r="AJ337">
        <v>10.66841</v>
      </c>
    </row>
    <row r="338" spans="1:36">
      <c r="A338" t="s">
        <v>389</v>
      </c>
      <c r="B338" s="63">
        <v>6</v>
      </c>
      <c r="C338" s="63">
        <v>3</v>
      </c>
      <c r="D338">
        <v>4.0744300000000004</v>
      </c>
      <c r="E338">
        <v>4.1132099999999996</v>
      </c>
      <c r="F338">
        <v>4.31813</v>
      </c>
      <c r="G338">
        <v>4.3222800000000001</v>
      </c>
      <c r="H338">
        <v>4.2918700000000003</v>
      </c>
      <c r="I338">
        <v>4.1228499999999997</v>
      </c>
      <c r="J338">
        <v>3.9592100000000001</v>
      </c>
      <c r="K338">
        <v>3.9808300000000001</v>
      </c>
      <c r="L338">
        <v>4.0258399999999996</v>
      </c>
      <c r="M338">
        <v>4.0896299999999997</v>
      </c>
      <c r="N338">
        <v>4.1494499999999999</v>
      </c>
      <c r="O338">
        <v>4.2229000000000001</v>
      </c>
      <c r="P338">
        <v>4.2768600000000001</v>
      </c>
      <c r="Q338">
        <v>4.3417300000000001</v>
      </c>
      <c r="R338">
        <v>4.4222900000000003</v>
      </c>
      <c r="S338">
        <v>4.4989299999999997</v>
      </c>
      <c r="T338">
        <v>4.5751499999999998</v>
      </c>
      <c r="U338">
        <v>4.6423800000000002</v>
      </c>
      <c r="V338">
        <v>4.7473700000000001</v>
      </c>
      <c r="W338">
        <v>4.8117999999999999</v>
      </c>
      <c r="X338">
        <v>4.8620999999999999</v>
      </c>
      <c r="Y338">
        <v>4.9221199999999996</v>
      </c>
      <c r="Z338">
        <v>4.9535799999999997</v>
      </c>
      <c r="AA338">
        <v>4.9834899999999998</v>
      </c>
      <c r="AB338">
        <v>5.0409699999999997</v>
      </c>
      <c r="AC338">
        <v>5.0979299999999999</v>
      </c>
      <c r="AD338">
        <v>5.1459599999999996</v>
      </c>
      <c r="AE338">
        <v>5.1896599999999999</v>
      </c>
      <c r="AF338">
        <v>5.2326199999999998</v>
      </c>
      <c r="AG338">
        <v>5.2724799999999998</v>
      </c>
      <c r="AH338">
        <v>5.3158500000000002</v>
      </c>
      <c r="AI338">
        <v>5.3587800000000003</v>
      </c>
      <c r="AJ338">
        <v>5.4001000000000001</v>
      </c>
    </row>
    <row r="339" spans="1:36">
      <c r="A339" t="s">
        <v>390</v>
      </c>
      <c r="B339" s="63">
        <v>6</v>
      </c>
      <c r="C339" s="63">
        <v>4</v>
      </c>
      <c r="D339">
        <v>22.97184</v>
      </c>
      <c r="E339">
        <v>23.08644</v>
      </c>
      <c r="F339">
        <v>23.345569999999999</v>
      </c>
      <c r="G339">
        <v>20.64376</v>
      </c>
      <c r="H339">
        <v>20.069600000000001</v>
      </c>
      <c r="I339">
        <v>20.57968</v>
      </c>
      <c r="J339">
        <v>21.75187</v>
      </c>
      <c r="K339">
        <v>22.80395</v>
      </c>
      <c r="L339">
        <v>23.542169999999999</v>
      </c>
      <c r="M339">
        <v>24.0731</v>
      </c>
      <c r="N339">
        <v>24.549219999999998</v>
      </c>
      <c r="O339">
        <v>24.94154</v>
      </c>
      <c r="P339">
        <v>25.29513</v>
      </c>
      <c r="Q339">
        <v>25.5928</v>
      </c>
      <c r="R339">
        <v>25.884229999999999</v>
      </c>
      <c r="S339">
        <v>26.150510000000001</v>
      </c>
      <c r="T339">
        <v>26.445889999999999</v>
      </c>
      <c r="U339">
        <v>26.68956</v>
      </c>
      <c r="V339">
        <v>26.950700000000001</v>
      </c>
      <c r="W339">
        <v>27.21095</v>
      </c>
      <c r="X339">
        <v>27.432210000000001</v>
      </c>
      <c r="Y339">
        <v>27.655999999999999</v>
      </c>
      <c r="Z339">
        <v>27.86422</v>
      </c>
      <c r="AA339">
        <v>28.072389999999999</v>
      </c>
      <c r="AB339">
        <v>28.300709999999999</v>
      </c>
      <c r="AC339">
        <v>28.525089999999999</v>
      </c>
      <c r="AD339">
        <v>28.739650000000001</v>
      </c>
      <c r="AE339">
        <v>28.940919999999998</v>
      </c>
      <c r="AF339">
        <v>29.141349999999999</v>
      </c>
      <c r="AG339">
        <v>29.332239999999999</v>
      </c>
      <c r="AH339">
        <v>29.5259</v>
      </c>
      <c r="AI339">
        <v>29.724730000000001</v>
      </c>
      <c r="AJ339">
        <v>29.9284</v>
      </c>
    </row>
    <row r="340" spans="1:36">
      <c r="A340" t="s">
        <v>391</v>
      </c>
      <c r="B340" s="63">
        <v>6</v>
      </c>
      <c r="C340" s="63">
        <v>5</v>
      </c>
      <c r="D340">
        <v>14.29956</v>
      </c>
      <c r="E340">
        <v>14.427519999999999</v>
      </c>
      <c r="F340">
        <v>14.71664</v>
      </c>
      <c r="G340">
        <v>14.45539</v>
      </c>
      <c r="H340">
        <v>14.438359999999999</v>
      </c>
      <c r="I340">
        <v>14.015700000000001</v>
      </c>
      <c r="J340">
        <v>13.58409</v>
      </c>
      <c r="K340">
        <v>13.68868</v>
      </c>
      <c r="L340">
        <v>14.087529999999999</v>
      </c>
      <c r="M340">
        <v>14.50216</v>
      </c>
      <c r="N340">
        <v>14.93221</v>
      </c>
      <c r="O340">
        <v>15.29514</v>
      </c>
      <c r="P340">
        <v>15.590809999999999</v>
      </c>
      <c r="Q340">
        <v>15.939450000000001</v>
      </c>
      <c r="R340">
        <v>16.24071</v>
      </c>
      <c r="S340">
        <v>16.46725</v>
      </c>
      <c r="T340">
        <v>16.68769</v>
      </c>
      <c r="U340">
        <v>16.94237</v>
      </c>
      <c r="V340">
        <v>17.201000000000001</v>
      </c>
      <c r="W340">
        <v>17.46124</v>
      </c>
      <c r="X340">
        <v>17.699120000000001</v>
      </c>
      <c r="Y340">
        <v>17.945799999999998</v>
      </c>
      <c r="Z340">
        <v>18.17632</v>
      </c>
      <c r="AA340">
        <v>18.403279999999999</v>
      </c>
      <c r="AB340">
        <v>18.67746</v>
      </c>
      <c r="AC340">
        <v>18.951969999999999</v>
      </c>
      <c r="AD340">
        <v>19.227689999999999</v>
      </c>
      <c r="AE340">
        <v>19.486899999999999</v>
      </c>
      <c r="AF340">
        <v>19.72888</v>
      </c>
      <c r="AG340">
        <v>19.984580000000001</v>
      </c>
      <c r="AH340">
        <v>20.245760000000001</v>
      </c>
      <c r="AI340">
        <v>20.48995</v>
      </c>
      <c r="AJ340">
        <v>20.735810000000001</v>
      </c>
    </row>
    <row r="341" spans="1:36">
      <c r="A341" t="s">
        <v>392</v>
      </c>
      <c r="B341" s="63">
        <v>6</v>
      </c>
      <c r="C341" s="63">
        <v>6</v>
      </c>
      <c r="D341">
        <v>12.15531</v>
      </c>
      <c r="E341">
        <v>11.7593</v>
      </c>
      <c r="F341">
        <v>10.92751</v>
      </c>
      <c r="G341">
        <v>10.62363</v>
      </c>
      <c r="H341">
        <v>10.337009999999999</v>
      </c>
      <c r="I341">
        <v>9.7551500000000004</v>
      </c>
      <c r="J341">
        <v>9.2966700000000007</v>
      </c>
      <c r="K341">
        <v>8.9096899999999994</v>
      </c>
      <c r="L341">
        <v>8.6587300000000003</v>
      </c>
      <c r="M341">
        <v>8.4391099999999994</v>
      </c>
      <c r="N341">
        <v>8.2309300000000007</v>
      </c>
      <c r="O341">
        <v>8.0515100000000004</v>
      </c>
      <c r="P341">
        <v>7.9344799999999998</v>
      </c>
      <c r="Q341">
        <v>7.8159999999999998</v>
      </c>
      <c r="R341">
        <v>7.7160000000000002</v>
      </c>
      <c r="S341">
        <v>7.60372</v>
      </c>
      <c r="T341">
        <v>7.4990199999999998</v>
      </c>
      <c r="U341">
        <v>7.4200999999999997</v>
      </c>
      <c r="V341">
        <v>7.3115899999999998</v>
      </c>
      <c r="W341">
        <v>7.2487000000000004</v>
      </c>
      <c r="X341">
        <v>7.1765499999999998</v>
      </c>
      <c r="Y341">
        <v>7.1119500000000002</v>
      </c>
      <c r="Z341">
        <v>7.0435499999999998</v>
      </c>
      <c r="AA341">
        <v>6.9844799999999996</v>
      </c>
      <c r="AB341">
        <v>6.9138099999999998</v>
      </c>
      <c r="AC341">
        <v>6.8497599999999998</v>
      </c>
      <c r="AD341">
        <v>6.7952899999999996</v>
      </c>
      <c r="AE341">
        <v>6.742</v>
      </c>
      <c r="AF341">
        <v>6.6937199999999999</v>
      </c>
      <c r="AG341">
        <v>6.6507199999999997</v>
      </c>
      <c r="AH341">
        <v>6.6463299999999998</v>
      </c>
      <c r="AI341">
        <v>6.6486499999999999</v>
      </c>
      <c r="AJ341">
        <v>6.6483400000000001</v>
      </c>
    </row>
    <row r="342" spans="1:36">
      <c r="A342" t="s">
        <v>393</v>
      </c>
      <c r="B342" s="63">
        <v>6</v>
      </c>
      <c r="C342" s="63">
        <v>7</v>
      </c>
      <c r="D342">
        <v>4.3361999999999998</v>
      </c>
      <c r="E342">
        <v>4.2330300000000003</v>
      </c>
      <c r="F342">
        <v>3.95065</v>
      </c>
      <c r="G342">
        <v>4.2926399999999996</v>
      </c>
      <c r="H342">
        <v>4.2601100000000001</v>
      </c>
      <c r="I342">
        <v>3.9353500000000001</v>
      </c>
      <c r="J342">
        <v>3.7295400000000001</v>
      </c>
      <c r="K342">
        <v>3.77434</v>
      </c>
      <c r="L342">
        <v>3.8519800000000002</v>
      </c>
      <c r="M342">
        <v>3.9051999999999998</v>
      </c>
      <c r="N342">
        <v>3.9607399999999999</v>
      </c>
      <c r="O342">
        <v>4.0079099999999999</v>
      </c>
      <c r="P342">
        <v>4.0498099999999999</v>
      </c>
      <c r="Q342">
        <v>4.0960000000000001</v>
      </c>
      <c r="R342">
        <v>4.14771</v>
      </c>
      <c r="S342">
        <v>4.1810600000000004</v>
      </c>
      <c r="T342">
        <v>4.2056100000000001</v>
      </c>
      <c r="U342">
        <v>4.2391699999999997</v>
      </c>
      <c r="V342">
        <v>4.2674399999999997</v>
      </c>
      <c r="W342">
        <v>4.2690599999999996</v>
      </c>
      <c r="X342">
        <v>4.2475899999999998</v>
      </c>
      <c r="Y342">
        <v>4.1753900000000002</v>
      </c>
      <c r="Z342">
        <v>4.0776899999999996</v>
      </c>
      <c r="AA342">
        <v>3.9820500000000001</v>
      </c>
      <c r="AB342">
        <v>3.9417499999999999</v>
      </c>
      <c r="AC342">
        <v>3.8974199999999999</v>
      </c>
      <c r="AD342">
        <v>3.84727</v>
      </c>
      <c r="AE342">
        <v>3.7905700000000002</v>
      </c>
      <c r="AF342">
        <v>3.7274099999999999</v>
      </c>
      <c r="AG342">
        <v>3.6666599999999998</v>
      </c>
      <c r="AH342">
        <v>3.6132599999999999</v>
      </c>
      <c r="AI342">
        <v>3.55722</v>
      </c>
      <c r="AJ342">
        <v>3.50021</v>
      </c>
    </row>
    <row r="343" spans="1:36">
      <c r="A343" t="s">
        <v>394</v>
      </c>
      <c r="B343" s="63">
        <v>6</v>
      </c>
      <c r="C343" s="63">
        <v>8</v>
      </c>
      <c r="D343">
        <v>10.835100000000001</v>
      </c>
      <c r="E343">
        <v>10.38128</v>
      </c>
      <c r="F343">
        <v>10.99865</v>
      </c>
      <c r="G343">
        <v>11.577909999999999</v>
      </c>
      <c r="H343">
        <v>11.17445</v>
      </c>
      <c r="I343">
        <v>10.98682</v>
      </c>
      <c r="J343">
        <v>11.275499999999999</v>
      </c>
      <c r="K343">
        <v>11.595359999999999</v>
      </c>
      <c r="L343">
        <v>11.3668</v>
      </c>
      <c r="M343">
        <v>11.259980000000001</v>
      </c>
      <c r="N343">
        <v>11.458220000000001</v>
      </c>
      <c r="O343">
        <v>11.7211</v>
      </c>
      <c r="P343">
        <v>11.916</v>
      </c>
      <c r="Q343">
        <v>12.05925</v>
      </c>
      <c r="R343">
        <v>12.20965</v>
      </c>
      <c r="S343">
        <v>12.399430000000001</v>
      </c>
      <c r="T343">
        <v>12.57098</v>
      </c>
      <c r="U343">
        <v>12.653320000000001</v>
      </c>
      <c r="V343">
        <v>12.435029999999999</v>
      </c>
      <c r="W343">
        <v>12.202970000000001</v>
      </c>
      <c r="X343">
        <v>12.001860000000001</v>
      </c>
      <c r="Y343">
        <v>11.9</v>
      </c>
      <c r="Z343">
        <v>11.775309999999999</v>
      </c>
      <c r="AA343">
        <v>11.877689999999999</v>
      </c>
      <c r="AB343">
        <v>12.06549</v>
      </c>
      <c r="AC343">
        <v>12.20903</v>
      </c>
      <c r="AD343">
        <v>12.301399999999999</v>
      </c>
      <c r="AE343">
        <v>12.32127</v>
      </c>
      <c r="AF343">
        <v>12.321</v>
      </c>
      <c r="AG343">
        <v>12.38054</v>
      </c>
      <c r="AH343">
        <v>12.4566</v>
      </c>
      <c r="AI343">
        <v>12.5443</v>
      </c>
      <c r="AJ343">
        <v>12.716670000000001</v>
      </c>
    </row>
    <row r="344" spans="1:36">
      <c r="A344" t="s">
        <v>395</v>
      </c>
      <c r="B344" s="63">
        <v>6</v>
      </c>
      <c r="C344" s="63">
        <v>9</v>
      </c>
      <c r="D344">
        <v>7.38354</v>
      </c>
      <c r="E344">
        <v>7.0170500000000002</v>
      </c>
      <c r="F344">
        <v>6.8531199999999997</v>
      </c>
      <c r="G344">
        <v>6.9909100000000004</v>
      </c>
      <c r="H344">
        <v>6.83657</v>
      </c>
      <c r="I344">
        <v>6.3327200000000001</v>
      </c>
      <c r="J344">
        <v>6.2685500000000003</v>
      </c>
      <c r="K344">
        <v>6.4383699999999999</v>
      </c>
      <c r="L344">
        <v>6.6875299999999998</v>
      </c>
      <c r="M344">
        <v>6.8345399999999996</v>
      </c>
      <c r="N344">
        <v>6.8786100000000001</v>
      </c>
      <c r="O344">
        <v>7.0085199999999999</v>
      </c>
      <c r="P344">
        <v>7.1259699999999997</v>
      </c>
      <c r="Q344">
        <v>7.2504400000000002</v>
      </c>
      <c r="R344">
        <v>7.4619999999999997</v>
      </c>
      <c r="S344">
        <v>7.56433</v>
      </c>
      <c r="T344">
        <v>7.68194</v>
      </c>
      <c r="U344">
        <v>7.8585200000000004</v>
      </c>
      <c r="V344">
        <v>8.0674600000000005</v>
      </c>
      <c r="W344">
        <v>8.2572100000000006</v>
      </c>
      <c r="X344">
        <v>8.4991000000000003</v>
      </c>
      <c r="Y344">
        <v>8.7212200000000006</v>
      </c>
      <c r="Z344">
        <v>8.8747900000000008</v>
      </c>
      <c r="AA344">
        <v>9.1185899999999993</v>
      </c>
      <c r="AB344">
        <v>9.3720700000000008</v>
      </c>
      <c r="AC344">
        <v>9.5526800000000005</v>
      </c>
      <c r="AD344">
        <v>9.7377900000000004</v>
      </c>
      <c r="AE344">
        <v>9.8668499999999995</v>
      </c>
      <c r="AF344">
        <v>10.015459999999999</v>
      </c>
      <c r="AG344">
        <v>10.20903</v>
      </c>
      <c r="AH344">
        <v>10.420360000000001</v>
      </c>
      <c r="AI344">
        <v>10.561389999999999</v>
      </c>
      <c r="AJ344">
        <v>10.90151</v>
      </c>
    </row>
    <row r="345" spans="1:36">
      <c r="A345" t="s">
        <v>396</v>
      </c>
      <c r="B345" s="63">
        <v>6</v>
      </c>
      <c r="C345" s="63">
        <v>10</v>
      </c>
      <c r="D345">
        <v>18.388380000000002</v>
      </c>
      <c r="E345">
        <v>18.641860000000001</v>
      </c>
      <c r="F345">
        <v>17.79702</v>
      </c>
      <c r="G345">
        <v>17.267109999999999</v>
      </c>
      <c r="H345">
        <v>15.51641</v>
      </c>
      <c r="I345">
        <v>14.843590000000001</v>
      </c>
      <c r="J345">
        <v>14.62054</v>
      </c>
      <c r="K345">
        <v>14.767530000000001</v>
      </c>
      <c r="L345">
        <v>14.88204</v>
      </c>
      <c r="M345">
        <v>14.96082</v>
      </c>
      <c r="N345">
        <v>14.978160000000001</v>
      </c>
      <c r="O345">
        <v>15.000069999999999</v>
      </c>
      <c r="P345">
        <v>15.03993</v>
      </c>
      <c r="Q345">
        <v>15.15352</v>
      </c>
      <c r="R345">
        <v>15.295199999999999</v>
      </c>
      <c r="S345">
        <v>15.39991</v>
      </c>
      <c r="T345">
        <v>15.49316</v>
      </c>
      <c r="U345">
        <v>15.638809999999999</v>
      </c>
      <c r="V345">
        <v>15.74492</v>
      </c>
      <c r="W345">
        <v>15.877459999999999</v>
      </c>
      <c r="X345">
        <v>16.073409999999999</v>
      </c>
      <c r="Y345">
        <v>16.252109999999998</v>
      </c>
      <c r="Z345">
        <v>16.424630000000001</v>
      </c>
      <c r="AA345">
        <v>16.63325</v>
      </c>
      <c r="AB345">
        <v>16.787220000000001</v>
      </c>
      <c r="AC345">
        <v>17.07469</v>
      </c>
      <c r="AD345">
        <v>17.382960000000001</v>
      </c>
      <c r="AE345">
        <v>17.71095</v>
      </c>
      <c r="AF345">
        <v>17.994759999999999</v>
      </c>
      <c r="AG345">
        <v>18.226900000000001</v>
      </c>
      <c r="AH345">
        <v>18.413530000000002</v>
      </c>
      <c r="AI345">
        <v>18.509419999999999</v>
      </c>
      <c r="AJ345">
        <v>18.653510000000001</v>
      </c>
    </row>
    <row r="346" spans="1:36">
      <c r="A346" t="s">
        <v>397</v>
      </c>
      <c r="B346" s="63">
        <v>6</v>
      </c>
      <c r="C346" s="63">
        <v>11</v>
      </c>
      <c r="D346">
        <v>11.05532</v>
      </c>
      <c r="E346">
        <v>11.24784</v>
      </c>
      <c r="F346">
        <v>10.503399999999999</v>
      </c>
      <c r="G346">
        <v>9.7993100000000002</v>
      </c>
      <c r="H346">
        <v>8.8575800000000005</v>
      </c>
      <c r="I346">
        <v>8.6013400000000004</v>
      </c>
      <c r="J346">
        <v>8.3064499999999999</v>
      </c>
      <c r="K346">
        <v>8.3273700000000002</v>
      </c>
      <c r="L346">
        <v>8.3095099999999995</v>
      </c>
      <c r="M346">
        <v>8.2909100000000002</v>
      </c>
      <c r="N346">
        <v>8.2103800000000007</v>
      </c>
      <c r="O346">
        <v>8.14574</v>
      </c>
      <c r="P346">
        <v>8.1263799999999993</v>
      </c>
      <c r="Q346">
        <v>8.1751799999999992</v>
      </c>
      <c r="R346">
        <v>8.2419100000000007</v>
      </c>
      <c r="S346">
        <v>8.3052600000000005</v>
      </c>
      <c r="T346">
        <v>8.3501399999999997</v>
      </c>
      <c r="U346">
        <v>8.4368599999999994</v>
      </c>
      <c r="V346">
        <v>8.4966200000000001</v>
      </c>
      <c r="W346">
        <v>8.5741399999999999</v>
      </c>
      <c r="X346">
        <v>8.7208500000000004</v>
      </c>
      <c r="Y346">
        <v>8.8608399999999996</v>
      </c>
      <c r="Z346">
        <v>8.9851100000000006</v>
      </c>
      <c r="AA346">
        <v>9.1322600000000005</v>
      </c>
      <c r="AB346">
        <v>9.2355300000000007</v>
      </c>
      <c r="AC346">
        <v>9.4765899999999998</v>
      </c>
      <c r="AD346">
        <v>9.7388600000000007</v>
      </c>
      <c r="AE346">
        <v>10.016500000000001</v>
      </c>
      <c r="AF346">
        <v>10.245039999999999</v>
      </c>
      <c r="AG346">
        <v>10.41887</v>
      </c>
      <c r="AH346">
        <v>10.559900000000001</v>
      </c>
      <c r="AI346">
        <v>10.609310000000001</v>
      </c>
      <c r="AJ346">
        <v>10.69089</v>
      </c>
    </row>
    <row r="347" spans="1:36">
      <c r="A347" t="s">
        <v>398</v>
      </c>
      <c r="B347" s="63">
        <v>6</v>
      </c>
      <c r="C347" s="63">
        <v>12</v>
      </c>
      <c r="D347">
        <v>4.4623900000000001</v>
      </c>
      <c r="E347">
        <v>4.4124600000000003</v>
      </c>
      <c r="F347">
        <v>4.5418500000000002</v>
      </c>
      <c r="G347">
        <v>4.4082100000000004</v>
      </c>
      <c r="H347">
        <v>3.84762</v>
      </c>
      <c r="I347">
        <v>3.6178599999999999</v>
      </c>
      <c r="J347">
        <v>3.6820599999999999</v>
      </c>
      <c r="K347">
        <v>3.7699799999999999</v>
      </c>
      <c r="L347">
        <v>3.8611800000000001</v>
      </c>
      <c r="M347">
        <v>3.9252400000000001</v>
      </c>
      <c r="N347">
        <v>3.9908899999999998</v>
      </c>
      <c r="O347">
        <v>4.0428499999999996</v>
      </c>
      <c r="P347">
        <v>4.0795000000000003</v>
      </c>
      <c r="Q347">
        <v>4.1208999999999998</v>
      </c>
      <c r="R347">
        <v>4.1593999999999998</v>
      </c>
      <c r="S347">
        <v>4.1846699999999997</v>
      </c>
      <c r="T347">
        <v>4.2102300000000001</v>
      </c>
      <c r="U347">
        <v>4.2465999999999999</v>
      </c>
      <c r="V347">
        <v>4.2768300000000004</v>
      </c>
      <c r="W347">
        <v>4.3054600000000001</v>
      </c>
      <c r="X347">
        <v>4.3348500000000003</v>
      </c>
      <c r="Y347">
        <v>4.3544600000000004</v>
      </c>
      <c r="Z347">
        <v>4.3862899999999998</v>
      </c>
      <c r="AA347">
        <v>4.42631</v>
      </c>
      <c r="AB347">
        <v>4.4561400000000004</v>
      </c>
      <c r="AC347">
        <v>4.4817900000000002</v>
      </c>
      <c r="AD347">
        <v>4.5077999999999996</v>
      </c>
      <c r="AE347">
        <v>4.5389099999999996</v>
      </c>
      <c r="AF347">
        <v>4.5756500000000004</v>
      </c>
      <c r="AG347">
        <v>4.6148300000000004</v>
      </c>
      <c r="AH347">
        <v>4.6455200000000003</v>
      </c>
      <c r="AI347">
        <v>4.6782300000000001</v>
      </c>
      <c r="AJ347">
        <v>4.7199299999999997</v>
      </c>
    </row>
    <row r="348" spans="1:36">
      <c r="A348" t="s">
        <v>399</v>
      </c>
      <c r="B348" s="63">
        <v>6</v>
      </c>
      <c r="C348" s="63">
        <v>13</v>
      </c>
      <c r="D348">
        <v>2.8706700000000001</v>
      </c>
      <c r="E348">
        <v>2.9815499999999999</v>
      </c>
      <c r="F348">
        <v>2.75177</v>
      </c>
      <c r="G348">
        <v>3.05958</v>
      </c>
      <c r="H348">
        <v>2.8111999999999999</v>
      </c>
      <c r="I348">
        <v>2.6244000000000001</v>
      </c>
      <c r="J348">
        <v>2.6320399999999999</v>
      </c>
      <c r="K348">
        <v>2.6701800000000002</v>
      </c>
      <c r="L348">
        <v>2.71136</v>
      </c>
      <c r="M348">
        <v>2.7446600000000001</v>
      </c>
      <c r="N348">
        <v>2.7768999999999999</v>
      </c>
      <c r="O348">
        <v>2.81148</v>
      </c>
      <c r="P348">
        <v>2.8340399999999999</v>
      </c>
      <c r="Q348">
        <v>2.8574299999999999</v>
      </c>
      <c r="R348">
        <v>2.8938899999999999</v>
      </c>
      <c r="S348">
        <v>2.9099900000000001</v>
      </c>
      <c r="T348">
        <v>2.9327800000000002</v>
      </c>
      <c r="U348">
        <v>2.9553400000000001</v>
      </c>
      <c r="V348">
        <v>2.97146</v>
      </c>
      <c r="W348">
        <v>2.9978699999999998</v>
      </c>
      <c r="X348">
        <v>3.0177100000000001</v>
      </c>
      <c r="Y348">
        <v>3.03681</v>
      </c>
      <c r="Z348">
        <v>3.05322</v>
      </c>
      <c r="AA348">
        <v>3.0746799999999999</v>
      </c>
      <c r="AB348">
        <v>3.0955599999999999</v>
      </c>
      <c r="AC348">
        <v>3.1162999999999998</v>
      </c>
      <c r="AD348">
        <v>3.1362899999999998</v>
      </c>
      <c r="AE348">
        <v>3.1555300000000002</v>
      </c>
      <c r="AF348">
        <v>3.1740599999999999</v>
      </c>
      <c r="AG348">
        <v>3.19319</v>
      </c>
      <c r="AH348">
        <v>3.20811</v>
      </c>
      <c r="AI348">
        <v>3.22187</v>
      </c>
      <c r="AJ348">
        <v>3.2427000000000001</v>
      </c>
    </row>
    <row r="349" spans="1:36">
      <c r="A349" t="s">
        <v>400</v>
      </c>
      <c r="B349" s="63">
        <v>6</v>
      </c>
      <c r="C349" s="63">
        <v>14</v>
      </c>
      <c r="D349">
        <v>4.5182200000000003</v>
      </c>
      <c r="E349">
        <v>4.36252</v>
      </c>
      <c r="F349">
        <v>3.9900099999999998</v>
      </c>
      <c r="G349">
        <v>3.96821</v>
      </c>
      <c r="H349">
        <v>3.9156300000000002</v>
      </c>
      <c r="I349">
        <v>3.7717399999999999</v>
      </c>
      <c r="J349">
        <v>3.74214</v>
      </c>
      <c r="K349">
        <v>3.7903500000000001</v>
      </c>
      <c r="L349">
        <v>3.8161100000000001</v>
      </c>
      <c r="M349">
        <v>3.84809</v>
      </c>
      <c r="N349">
        <v>3.9183599999999998</v>
      </c>
      <c r="O349">
        <v>3.9986600000000001</v>
      </c>
      <c r="P349">
        <v>4.0873299999999997</v>
      </c>
      <c r="Q349">
        <v>4.1780499999999998</v>
      </c>
      <c r="R349">
        <v>4.2284100000000002</v>
      </c>
      <c r="S349">
        <v>4.2474299999999996</v>
      </c>
      <c r="T349">
        <v>4.2672999999999996</v>
      </c>
      <c r="U349">
        <v>4.2868899999999996</v>
      </c>
      <c r="V349">
        <v>4.2913699999999997</v>
      </c>
      <c r="W349">
        <v>4.2927600000000004</v>
      </c>
      <c r="X349">
        <v>4.3049299999999997</v>
      </c>
      <c r="Y349">
        <v>4.3165100000000001</v>
      </c>
      <c r="Z349">
        <v>4.3557699999999997</v>
      </c>
      <c r="AA349">
        <v>4.3822099999999997</v>
      </c>
      <c r="AB349">
        <v>4.37113</v>
      </c>
      <c r="AC349">
        <v>4.3897500000000003</v>
      </c>
      <c r="AD349">
        <v>4.4132699999999998</v>
      </c>
      <c r="AE349">
        <v>4.4780800000000003</v>
      </c>
      <c r="AF349">
        <v>4.5407900000000003</v>
      </c>
      <c r="AG349">
        <v>4.5970399999999998</v>
      </c>
      <c r="AH349">
        <v>4.6398000000000001</v>
      </c>
      <c r="AI349">
        <v>4.7084000000000001</v>
      </c>
      <c r="AJ349">
        <v>4.7727000000000004</v>
      </c>
    </row>
    <row r="350" spans="1:36">
      <c r="A350" t="s">
        <v>401</v>
      </c>
      <c r="B350" s="63">
        <v>6</v>
      </c>
      <c r="C350" s="63">
        <v>15</v>
      </c>
      <c r="D350">
        <v>5.7692899999999998</v>
      </c>
      <c r="E350">
        <v>5.3062899999999997</v>
      </c>
      <c r="F350">
        <v>4.8580699999999997</v>
      </c>
      <c r="G350">
        <v>5.0532199999999996</v>
      </c>
      <c r="H350">
        <v>5.3114999999999997</v>
      </c>
      <c r="I350">
        <v>5.96305</v>
      </c>
      <c r="J350">
        <v>5.5466600000000001</v>
      </c>
      <c r="K350">
        <v>5.5551399999999997</v>
      </c>
      <c r="L350">
        <v>5.78348</v>
      </c>
      <c r="M350">
        <v>5.61348</v>
      </c>
      <c r="N350">
        <v>5.5608199999999997</v>
      </c>
      <c r="O350">
        <v>5.58439</v>
      </c>
      <c r="P350">
        <v>5.5338399999999996</v>
      </c>
      <c r="Q350">
        <v>5.5323099999999998</v>
      </c>
      <c r="R350">
        <v>5.5449999999999999</v>
      </c>
      <c r="S350">
        <v>5.5599699999999999</v>
      </c>
      <c r="T350">
        <v>5.5609299999999999</v>
      </c>
      <c r="U350">
        <v>5.5761700000000003</v>
      </c>
      <c r="V350">
        <v>5.5549299999999997</v>
      </c>
      <c r="W350">
        <v>5.5344600000000002</v>
      </c>
      <c r="X350">
        <v>5.5193099999999999</v>
      </c>
      <c r="Y350">
        <v>5.5331099999999998</v>
      </c>
      <c r="Z350">
        <v>5.5397999999999996</v>
      </c>
      <c r="AA350">
        <v>5.5234899999999998</v>
      </c>
      <c r="AB350">
        <v>5.5112500000000004</v>
      </c>
      <c r="AC350">
        <v>5.4898899999999999</v>
      </c>
      <c r="AD350">
        <v>5.5037900000000004</v>
      </c>
      <c r="AE350">
        <v>5.5185899999999997</v>
      </c>
      <c r="AF350">
        <v>5.5008999999999997</v>
      </c>
      <c r="AG350">
        <v>5.4738899999999999</v>
      </c>
      <c r="AH350">
        <v>5.4406999999999996</v>
      </c>
      <c r="AI350">
        <v>5.4031799999999999</v>
      </c>
      <c r="AJ350">
        <v>5.3529299999999997</v>
      </c>
    </row>
    <row r="351" spans="1:36">
      <c r="A351" t="s">
        <v>402</v>
      </c>
      <c r="B351" s="63">
        <v>6</v>
      </c>
      <c r="C351" s="63">
        <v>16</v>
      </c>
      <c r="D351">
        <v>21.879570000000001</v>
      </c>
      <c r="E351">
        <v>22.505549999999999</v>
      </c>
      <c r="F351">
        <v>20.142309999999998</v>
      </c>
      <c r="G351">
        <v>14.88341</v>
      </c>
      <c r="H351">
        <v>14.108689999999999</v>
      </c>
      <c r="I351">
        <v>19.571709999999999</v>
      </c>
      <c r="J351">
        <v>17.77975</v>
      </c>
      <c r="K351">
        <v>18.242599999999999</v>
      </c>
      <c r="L351">
        <v>18.324819999999999</v>
      </c>
      <c r="M351">
        <v>17.9253</v>
      </c>
      <c r="N351">
        <v>17.64087</v>
      </c>
      <c r="O351">
        <v>17.37811</v>
      </c>
      <c r="P351">
        <v>17.216429999999999</v>
      </c>
      <c r="Q351">
        <v>17.16168</v>
      </c>
      <c r="R351">
        <v>17.227429999999998</v>
      </c>
      <c r="S351">
        <v>17.286989999999999</v>
      </c>
      <c r="T351">
        <v>17.21424</v>
      </c>
      <c r="U351">
        <v>17.159970000000001</v>
      </c>
      <c r="V351">
        <v>17.211510000000001</v>
      </c>
      <c r="W351">
        <v>17.21801</v>
      </c>
      <c r="X351">
        <v>17.270910000000001</v>
      </c>
      <c r="Y351">
        <v>17.43038</v>
      </c>
      <c r="Z351">
        <v>17.50245</v>
      </c>
      <c r="AA351">
        <v>17.549630000000001</v>
      </c>
      <c r="AB351">
        <v>17.529520000000002</v>
      </c>
      <c r="AC351">
        <v>17.59554</v>
      </c>
      <c r="AD351">
        <v>17.884350000000001</v>
      </c>
      <c r="AE351">
        <v>18.075700000000001</v>
      </c>
      <c r="AF351">
        <v>18.14462</v>
      </c>
      <c r="AG351">
        <v>18.102620000000002</v>
      </c>
      <c r="AH351">
        <v>17.99859</v>
      </c>
      <c r="AI351">
        <v>17.77495</v>
      </c>
      <c r="AJ351">
        <v>17.512280000000001</v>
      </c>
    </row>
    <row r="352" spans="1:36">
      <c r="A352" t="s">
        <v>403</v>
      </c>
      <c r="B352" s="63">
        <v>6</v>
      </c>
      <c r="C352" s="63">
        <v>17</v>
      </c>
      <c r="D352">
        <v>0.34853000000000001</v>
      </c>
      <c r="E352">
        <v>0.26777000000000001</v>
      </c>
      <c r="F352">
        <v>0.28881000000000001</v>
      </c>
      <c r="G352">
        <v>0.33040999999999998</v>
      </c>
      <c r="H352">
        <v>0.35648000000000002</v>
      </c>
      <c r="I352">
        <v>0.35310999999999998</v>
      </c>
      <c r="J352">
        <v>0.41533999999999999</v>
      </c>
      <c r="K352">
        <v>0.41171999999999997</v>
      </c>
      <c r="L352">
        <v>0.42608000000000001</v>
      </c>
      <c r="M352">
        <v>0.43907000000000002</v>
      </c>
      <c r="N352">
        <v>0.45073999999999997</v>
      </c>
      <c r="O352">
        <v>0.46427000000000002</v>
      </c>
      <c r="P352">
        <v>0.47937000000000002</v>
      </c>
      <c r="Q352">
        <v>0.48868</v>
      </c>
      <c r="R352">
        <v>0.48565999999999998</v>
      </c>
      <c r="S352">
        <v>0.47636000000000001</v>
      </c>
      <c r="T352">
        <v>0.48935000000000001</v>
      </c>
      <c r="U352">
        <v>0.50122999999999995</v>
      </c>
      <c r="V352">
        <v>0.49791000000000002</v>
      </c>
      <c r="W352">
        <v>0.49171999999999999</v>
      </c>
      <c r="X352">
        <v>0.50309000000000004</v>
      </c>
      <c r="Y352">
        <v>0.50109000000000004</v>
      </c>
      <c r="Z352">
        <v>0.49643999999999999</v>
      </c>
      <c r="AA352">
        <v>0.49413000000000001</v>
      </c>
      <c r="AB352">
        <v>0.49859999999999999</v>
      </c>
      <c r="AC352">
        <v>0.49843999999999999</v>
      </c>
      <c r="AD352">
        <v>0.49763000000000002</v>
      </c>
      <c r="AE352">
        <v>0.50100999999999996</v>
      </c>
      <c r="AF352">
        <v>0.50365000000000004</v>
      </c>
      <c r="AG352">
        <v>0.50536000000000003</v>
      </c>
      <c r="AH352">
        <v>0.51980000000000004</v>
      </c>
      <c r="AI352">
        <v>0.52378999999999998</v>
      </c>
      <c r="AJ352">
        <v>0.53303</v>
      </c>
    </row>
    <row r="353" spans="1:36">
      <c r="A353" t="s">
        <v>404</v>
      </c>
      <c r="B353" s="63">
        <v>6</v>
      </c>
      <c r="C353" s="63">
        <v>18</v>
      </c>
      <c r="D353">
        <v>12.45698</v>
      </c>
      <c r="E353">
        <v>11.802619999999999</v>
      </c>
      <c r="F353">
        <v>11.01637</v>
      </c>
      <c r="G353">
        <v>8.8820800000000002</v>
      </c>
      <c r="H353">
        <v>8.7246699999999997</v>
      </c>
      <c r="I353">
        <v>11.326169999999999</v>
      </c>
      <c r="J353">
        <v>14.45566</v>
      </c>
      <c r="K353">
        <v>15.45631</v>
      </c>
      <c r="L353">
        <v>14.283300000000001</v>
      </c>
      <c r="M353">
        <v>12.983269999999999</v>
      </c>
      <c r="N353">
        <v>12.76962</v>
      </c>
      <c r="O353">
        <v>13.38485</v>
      </c>
      <c r="P353">
        <v>14.044969999999999</v>
      </c>
      <c r="Q353">
        <v>14.41253</v>
      </c>
      <c r="R353">
        <v>14.432270000000001</v>
      </c>
      <c r="S353">
        <v>14.37829</v>
      </c>
      <c r="T353">
        <v>14.497210000000001</v>
      </c>
      <c r="U353">
        <v>14.85894</v>
      </c>
      <c r="V353">
        <v>15.29307</v>
      </c>
      <c r="W353">
        <v>15.68084</v>
      </c>
      <c r="X353">
        <v>16.063780000000001</v>
      </c>
      <c r="Y353">
        <v>16.448409999999999</v>
      </c>
      <c r="Z353">
        <v>16.818930000000002</v>
      </c>
      <c r="AA353">
        <v>17.26624</v>
      </c>
      <c r="AB353">
        <v>17.685169999999999</v>
      </c>
      <c r="AC353">
        <v>18.298410000000001</v>
      </c>
      <c r="AD353">
        <v>18.881460000000001</v>
      </c>
      <c r="AE353">
        <v>19.431799999999999</v>
      </c>
      <c r="AF353">
        <v>19.88458</v>
      </c>
      <c r="AG353">
        <v>20.32404</v>
      </c>
      <c r="AH353">
        <v>20.759519999999998</v>
      </c>
      <c r="AI353">
        <v>21.084</v>
      </c>
      <c r="AJ353">
        <v>21.467110000000002</v>
      </c>
    </row>
    <row r="354" spans="1:36">
      <c r="A354" t="s">
        <v>405</v>
      </c>
      <c r="B354" s="63">
        <v>6</v>
      </c>
      <c r="C354" s="63">
        <v>19</v>
      </c>
      <c r="D354">
        <v>2.47417</v>
      </c>
      <c r="E354">
        <v>2.5697700000000001</v>
      </c>
      <c r="F354">
        <v>2.6072299999999999</v>
      </c>
      <c r="G354">
        <v>2.38137</v>
      </c>
      <c r="H354">
        <v>2.36029</v>
      </c>
      <c r="I354">
        <v>2.6669499999999999</v>
      </c>
      <c r="J354">
        <v>2.9763500000000001</v>
      </c>
      <c r="K354">
        <v>3.19543</v>
      </c>
      <c r="L354">
        <v>3.4225599999999998</v>
      </c>
      <c r="M354">
        <v>3.5418500000000002</v>
      </c>
      <c r="N354">
        <v>3.6555300000000002</v>
      </c>
      <c r="O354">
        <v>3.7238099999999998</v>
      </c>
      <c r="P354">
        <v>3.80613</v>
      </c>
      <c r="Q354">
        <v>3.9012600000000002</v>
      </c>
      <c r="R354">
        <v>3.9918900000000002</v>
      </c>
      <c r="S354">
        <v>4.0758099999999997</v>
      </c>
      <c r="T354">
        <v>4.1769100000000003</v>
      </c>
      <c r="U354">
        <v>4.2596699999999998</v>
      </c>
      <c r="V354">
        <v>4.3464200000000002</v>
      </c>
      <c r="W354">
        <v>4.4034800000000001</v>
      </c>
      <c r="X354">
        <v>4.4996400000000003</v>
      </c>
      <c r="Y354">
        <v>4.5064799999999998</v>
      </c>
      <c r="Z354">
        <v>4.49214</v>
      </c>
      <c r="AA354">
        <v>4.5042099999999996</v>
      </c>
      <c r="AB354">
        <v>4.5190099999999997</v>
      </c>
      <c r="AC354">
        <v>4.54</v>
      </c>
      <c r="AD354">
        <v>4.5438200000000002</v>
      </c>
      <c r="AE354">
        <v>4.5368599999999999</v>
      </c>
      <c r="AF354">
        <v>4.5181899999999997</v>
      </c>
      <c r="AG354">
        <v>4.5108800000000002</v>
      </c>
      <c r="AH354">
        <v>4.4986600000000001</v>
      </c>
      <c r="AI354">
        <v>4.4738100000000003</v>
      </c>
      <c r="AJ354">
        <v>4.4660200000000003</v>
      </c>
    </row>
    <row r="355" spans="1:36">
      <c r="A355" t="s">
        <v>406</v>
      </c>
      <c r="B355" s="63">
        <v>6</v>
      </c>
      <c r="C355" s="63">
        <v>20</v>
      </c>
      <c r="D355">
        <v>12.366239999999999</v>
      </c>
      <c r="E355">
        <v>12.324479999999999</v>
      </c>
      <c r="F355">
        <v>11.776680000000001</v>
      </c>
      <c r="G355">
        <v>12.4339</v>
      </c>
      <c r="H355">
        <v>12.642609999999999</v>
      </c>
      <c r="I355">
        <v>13.0726</v>
      </c>
      <c r="J355">
        <v>13.31235</v>
      </c>
      <c r="K355">
        <v>13.67535</v>
      </c>
      <c r="L355">
        <v>13.98598</v>
      </c>
      <c r="M355">
        <v>14.294890000000001</v>
      </c>
      <c r="N355">
        <v>14.542120000000001</v>
      </c>
      <c r="O355">
        <v>14.846819999999999</v>
      </c>
      <c r="P355">
        <v>15.075699999999999</v>
      </c>
      <c r="Q355">
        <v>15.33197</v>
      </c>
      <c r="R355">
        <v>15.61955</v>
      </c>
      <c r="S355">
        <v>15.898339999999999</v>
      </c>
      <c r="T355">
        <v>16.200990000000001</v>
      </c>
      <c r="U355">
        <v>16.539840000000002</v>
      </c>
      <c r="V355">
        <v>16.930679999999999</v>
      </c>
      <c r="W355">
        <v>17.307870000000001</v>
      </c>
      <c r="X355">
        <v>17.733630000000002</v>
      </c>
      <c r="Y355">
        <v>18.11919</v>
      </c>
      <c r="Z355">
        <v>18.563030000000001</v>
      </c>
      <c r="AA355">
        <v>19.034839999999999</v>
      </c>
      <c r="AB355">
        <v>19.538180000000001</v>
      </c>
      <c r="AC355">
        <v>20.039210000000001</v>
      </c>
      <c r="AD355">
        <v>20.570689999999999</v>
      </c>
      <c r="AE355">
        <v>21.0808</v>
      </c>
      <c r="AF355">
        <v>21.580400000000001</v>
      </c>
      <c r="AG355">
        <v>22.08999</v>
      </c>
      <c r="AH355">
        <v>22.58887</v>
      </c>
      <c r="AI355">
        <v>23.062809999999999</v>
      </c>
      <c r="AJ355">
        <v>23.54457</v>
      </c>
    </row>
    <row r="356" spans="1:36">
      <c r="A356" t="s">
        <v>407</v>
      </c>
      <c r="B356" s="63">
        <v>6</v>
      </c>
      <c r="C356" s="63">
        <v>21</v>
      </c>
      <c r="D356">
        <v>4.0451600000000001</v>
      </c>
      <c r="E356">
        <v>4.22119</v>
      </c>
      <c r="F356">
        <v>4.2169699999999999</v>
      </c>
      <c r="G356">
        <v>4.5118900000000002</v>
      </c>
      <c r="H356">
        <v>4.7129500000000002</v>
      </c>
      <c r="I356">
        <v>4.9560000000000004</v>
      </c>
      <c r="J356">
        <v>5.1259800000000002</v>
      </c>
      <c r="K356">
        <v>5.3440000000000003</v>
      </c>
      <c r="L356">
        <v>5.5622499999999997</v>
      </c>
      <c r="M356">
        <v>5.7951300000000003</v>
      </c>
      <c r="N356">
        <v>6.0099600000000004</v>
      </c>
      <c r="O356">
        <v>6.2591799999999997</v>
      </c>
      <c r="P356">
        <v>6.4915200000000004</v>
      </c>
      <c r="Q356">
        <v>6.7255500000000001</v>
      </c>
      <c r="R356">
        <v>6.9791499999999997</v>
      </c>
      <c r="S356">
        <v>7.2421600000000002</v>
      </c>
      <c r="T356">
        <v>7.5042799999999996</v>
      </c>
      <c r="U356">
        <v>7.8045499999999999</v>
      </c>
      <c r="V356">
        <v>8.1203099999999999</v>
      </c>
      <c r="W356">
        <v>8.4555199999999999</v>
      </c>
      <c r="X356">
        <v>8.8034300000000005</v>
      </c>
      <c r="Y356">
        <v>9.1636500000000005</v>
      </c>
      <c r="Z356">
        <v>9.5315200000000004</v>
      </c>
      <c r="AA356">
        <v>9.9330300000000005</v>
      </c>
      <c r="AB356">
        <v>10.37106</v>
      </c>
      <c r="AC356">
        <v>10.80578</v>
      </c>
      <c r="AD356">
        <v>11.26089</v>
      </c>
      <c r="AE356">
        <v>11.717219999999999</v>
      </c>
      <c r="AF356">
        <v>12.166880000000001</v>
      </c>
      <c r="AG356">
        <v>12.64194</v>
      </c>
      <c r="AH356">
        <v>13.104240000000001</v>
      </c>
      <c r="AI356">
        <v>13.53124</v>
      </c>
      <c r="AJ356">
        <v>13.954029999999999</v>
      </c>
    </row>
    <row r="357" spans="1:36">
      <c r="A357" t="s">
        <v>408</v>
      </c>
      <c r="B357" s="63">
        <v>6</v>
      </c>
      <c r="C357" s="63">
        <v>22</v>
      </c>
      <c r="D357">
        <v>1.9385600000000001</v>
      </c>
      <c r="E357">
        <v>1.8165500000000001</v>
      </c>
      <c r="F357">
        <v>1.6844399999999999</v>
      </c>
      <c r="G357">
        <v>1.75728</v>
      </c>
      <c r="H357">
        <v>1.78871</v>
      </c>
      <c r="I357">
        <v>1.8196699999999999</v>
      </c>
      <c r="J357">
        <v>1.94635</v>
      </c>
      <c r="K357">
        <v>2.0654400000000002</v>
      </c>
      <c r="L357">
        <v>2.1425299999999998</v>
      </c>
      <c r="M357">
        <v>2.1909900000000002</v>
      </c>
      <c r="N357">
        <v>2.24397</v>
      </c>
      <c r="O357">
        <v>2.2813400000000001</v>
      </c>
      <c r="P357">
        <v>2.3139099999999999</v>
      </c>
      <c r="Q357">
        <v>2.3513199999999999</v>
      </c>
      <c r="R357">
        <v>2.3832</v>
      </c>
      <c r="S357">
        <v>2.40543</v>
      </c>
      <c r="T357">
        <v>2.4285600000000001</v>
      </c>
      <c r="U357">
        <v>2.4600599999999999</v>
      </c>
      <c r="V357">
        <v>2.4951300000000001</v>
      </c>
      <c r="W357">
        <v>2.5107300000000001</v>
      </c>
      <c r="X357">
        <v>2.5410300000000001</v>
      </c>
      <c r="Y357">
        <v>2.5405000000000002</v>
      </c>
      <c r="Z357">
        <v>2.56915</v>
      </c>
      <c r="AA357">
        <v>2.58996</v>
      </c>
      <c r="AB357">
        <v>2.6084499999999999</v>
      </c>
      <c r="AC357">
        <v>2.63368</v>
      </c>
      <c r="AD357">
        <v>2.6582599999999998</v>
      </c>
      <c r="AE357">
        <v>2.68662</v>
      </c>
      <c r="AF357">
        <v>2.7153700000000001</v>
      </c>
      <c r="AG357">
        <v>2.7396799999999999</v>
      </c>
      <c r="AH357">
        <v>2.7535400000000001</v>
      </c>
      <c r="AI357">
        <v>2.7699600000000002</v>
      </c>
      <c r="AJ357">
        <v>2.7904399999999998</v>
      </c>
    </row>
    <row r="358" spans="1:36">
      <c r="A358" t="s">
        <v>409</v>
      </c>
      <c r="B358" s="63">
        <v>6</v>
      </c>
      <c r="C358" s="63">
        <v>23</v>
      </c>
      <c r="D358">
        <v>3.7197900000000002</v>
      </c>
      <c r="E358">
        <v>3.7734800000000002</v>
      </c>
      <c r="F358">
        <v>3.5208499999999998</v>
      </c>
      <c r="G358">
        <v>3.8329</v>
      </c>
      <c r="H358">
        <v>3.7377799999999999</v>
      </c>
      <c r="I358">
        <v>3.9158900000000001</v>
      </c>
      <c r="J358">
        <v>3.8591899999999999</v>
      </c>
      <c r="K358">
        <v>3.8443299999999998</v>
      </c>
      <c r="L358">
        <v>3.8414100000000002</v>
      </c>
      <c r="M358">
        <v>3.8517399999999999</v>
      </c>
      <c r="N358">
        <v>3.8215499999999998</v>
      </c>
      <c r="O358">
        <v>3.8269199999999999</v>
      </c>
      <c r="P358">
        <v>3.7877299999999998</v>
      </c>
      <c r="Q358">
        <v>3.76858</v>
      </c>
      <c r="R358">
        <v>3.7584200000000001</v>
      </c>
      <c r="S358">
        <v>3.7339699999999998</v>
      </c>
      <c r="T358">
        <v>3.7301600000000001</v>
      </c>
      <c r="U358">
        <v>3.7158699999999998</v>
      </c>
      <c r="V358">
        <v>3.7313800000000001</v>
      </c>
      <c r="W358">
        <v>3.7320700000000002</v>
      </c>
      <c r="X358">
        <v>3.7455799999999999</v>
      </c>
      <c r="Y358">
        <v>3.7476099999999999</v>
      </c>
      <c r="Z358">
        <v>3.7573300000000001</v>
      </c>
      <c r="AA358">
        <v>3.7653099999999999</v>
      </c>
      <c r="AB358">
        <v>3.7793899999999998</v>
      </c>
      <c r="AC358">
        <v>3.7877399999999999</v>
      </c>
      <c r="AD358">
        <v>3.7883800000000001</v>
      </c>
      <c r="AE358">
        <v>3.7847</v>
      </c>
      <c r="AF358">
        <v>3.7751600000000001</v>
      </c>
      <c r="AG358">
        <v>3.7583500000000001</v>
      </c>
      <c r="AH358">
        <v>3.7519399999999998</v>
      </c>
      <c r="AI358">
        <v>3.7455400000000001</v>
      </c>
      <c r="AJ358">
        <v>3.72865</v>
      </c>
    </row>
    <row r="359" spans="1:36">
      <c r="A359" t="s">
        <v>410</v>
      </c>
      <c r="B359" s="63">
        <v>6</v>
      </c>
      <c r="C359" s="63">
        <v>24</v>
      </c>
      <c r="D359">
        <v>2.6627299999999998</v>
      </c>
      <c r="E359">
        <v>2.5132500000000002</v>
      </c>
      <c r="F359">
        <v>2.3544200000000002</v>
      </c>
      <c r="G359">
        <v>2.3318400000000001</v>
      </c>
      <c r="H359">
        <v>2.4031600000000002</v>
      </c>
      <c r="I359">
        <v>2.3810500000000001</v>
      </c>
      <c r="J359">
        <v>2.38083</v>
      </c>
      <c r="K359">
        <v>2.4215900000000001</v>
      </c>
      <c r="L359">
        <v>2.4397899999999999</v>
      </c>
      <c r="M359">
        <v>2.4570400000000001</v>
      </c>
      <c r="N359">
        <v>2.4666399999999999</v>
      </c>
      <c r="O359">
        <v>2.47939</v>
      </c>
      <c r="P359">
        <v>2.4825499999999998</v>
      </c>
      <c r="Q359">
        <v>2.48651</v>
      </c>
      <c r="R359">
        <v>2.4987699999999999</v>
      </c>
      <c r="S359">
        <v>2.5167799999999998</v>
      </c>
      <c r="T359">
        <v>2.5379900000000002</v>
      </c>
      <c r="U359">
        <v>2.5593699999999999</v>
      </c>
      <c r="V359">
        <v>2.58386</v>
      </c>
      <c r="W359">
        <v>2.60955</v>
      </c>
      <c r="X359">
        <v>2.6435900000000001</v>
      </c>
      <c r="Y359">
        <v>2.6674199999999999</v>
      </c>
      <c r="Z359">
        <v>2.7050299999999998</v>
      </c>
      <c r="AA359">
        <v>2.74655</v>
      </c>
      <c r="AB359">
        <v>2.77928</v>
      </c>
      <c r="AC359">
        <v>2.8120099999999999</v>
      </c>
      <c r="AD359">
        <v>2.8631600000000001</v>
      </c>
      <c r="AE359">
        <v>2.8922699999999999</v>
      </c>
      <c r="AF359">
        <v>2.923</v>
      </c>
      <c r="AG359">
        <v>2.9500299999999999</v>
      </c>
      <c r="AH359">
        <v>2.9791599999999998</v>
      </c>
      <c r="AI359">
        <v>3.0160800000000001</v>
      </c>
      <c r="AJ359">
        <v>3.07145</v>
      </c>
    </row>
    <row r="360" spans="1:36">
      <c r="A360" t="s">
        <v>411</v>
      </c>
      <c r="B360" s="63">
        <v>6</v>
      </c>
      <c r="C360" s="63">
        <v>25</v>
      </c>
      <c r="D360">
        <v>37.722659999999998</v>
      </c>
      <c r="E360">
        <v>38.229289999999999</v>
      </c>
      <c r="F360">
        <v>29.897729999999999</v>
      </c>
      <c r="G360">
        <v>29.83511</v>
      </c>
      <c r="H360">
        <v>30.498169999999998</v>
      </c>
      <c r="I360">
        <v>34.780090000000001</v>
      </c>
      <c r="J360">
        <v>35.42839</v>
      </c>
      <c r="K360">
        <v>35.86533</v>
      </c>
      <c r="L360">
        <v>35.792459999999998</v>
      </c>
      <c r="M360">
        <v>35.60812</v>
      </c>
      <c r="N360">
        <v>35.646720000000002</v>
      </c>
      <c r="O360">
        <v>35.821510000000004</v>
      </c>
      <c r="P360">
        <v>35.987630000000003</v>
      </c>
      <c r="Q360">
        <v>36.140099999999997</v>
      </c>
      <c r="R360">
        <v>36.122799999999998</v>
      </c>
      <c r="S360">
        <v>36.18526</v>
      </c>
      <c r="T360">
        <v>36.20234</v>
      </c>
      <c r="U360">
        <v>36.244889999999998</v>
      </c>
      <c r="V360">
        <v>36.387569999999997</v>
      </c>
      <c r="W360">
        <v>36.466639999999998</v>
      </c>
      <c r="X360">
        <v>36.543990000000001</v>
      </c>
      <c r="Y360">
        <v>36.647869999999998</v>
      </c>
      <c r="Z360">
        <v>36.690280000000001</v>
      </c>
      <c r="AA360">
        <v>36.78725</v>
      </c>
      <c r="AB360">
        <v>36.981479999999998</v>
      </c>
      <c r="AC360">
        <v>37.214489999999998</v>
      </c>
      <c r="AD360">
        <v>37.475149999999999</v>
      </c>
      <c r="AE360">
        <v>37.736280000000001</v>
      </c>
      <c r="AF360">
        <v>37.942019999999999</v>
      </c>
      <c r="AG360">
        <v>38.190719999999999</v>
      </c>
      <c r="AH360">
        <v>38.350119999999997</v>
      </c>
      <c r="AI360">
        <v>38.578809999999997</v>
      </c>
      <c r="AJ360">
        <v>38.885129999999997</v>
      </c>
    </row>
    <row r="361" spans="1:36">
      <c r="A361" t="s">
        <v>412</v>
      </c>
      <c r="B361" s="63">
        <v>6</v>
      </c>
      <c r="C361" s="63">
        <v>26</v>
      </c>
      <c r="D361">
        <v>2.5059900000000002</v>
      </c>
      <c r="E361">
        <v>2.4668100000000002</v>
      </c>
      <c r="F361">
        <v>2.3820600000000001</v>
      </c>
      <c r="G361">
        <v>1.87982</v>
      </c>
      <c r="H361">
        <v>1.7458800000000001</v>
      </c>
      <c r="I361">
        <v>1.91048</v>
      </c>
      <c r="J361">
        <v>2.04542</v>
      </c>
      <c r="K361">
        <v>2.07782</v>
      </c>
      <c r="L361">
        <v>2.06989</v>
      </c>
      <c r="M361">
        <v>2.0733199999999998</v>
      </c>
      <c r="N361">
        <v>2.0571600000000001</v>
      </c>
      <c r="O361">
        <v>2.0774699999999999</v>
      </c>
      <c r="P361">
        <v>2.0697100000000002</v>
      </c>
      <c r="Q361">
        <v>2.0968100000000001</v>
      </c>
      <c r="R361">
        <v>2.0892900000000001</v>
      </c>
      <c r="S361">
        <v>2.0798100000000002</v>
      </c>
      <c r="T361">
        <v>2.0836000000000001</v>
      </c>
      <c r="U361">
        <v>2.0783399999999999</v>
      </c>
      <c r="V361">
        <v>2.0849500000000001</v>
      </c>
      <c r="W361">
        <v>2.0490200000000001</v>
      </c>
      <c r="X361">
        <v>2.0526</v>
      </c>
      <c r="Y361">
        <v>2.04027</v>
      </c>
      <c r="Z361">
        <v>2.01451</v>
      </c>
      <c r="AA361">
        <v>1.98411</v>
      </c>
      <c r="AB361">
        <v>1.9665900000000001</v>
      </c>
      <c r="AC361">
        <v>1.95187</v>
      </c>
      <c r="AD361">
        <v>1.93344</v>
      </c>
      <c r="AE361">
        <v>1.92048</v>
      </c>
      <c r="AF361">
        <v>1.90367</v>
      </c>
      <c r="AG361">
        <v>1.8853</v>
      </c>
      <c r="AH361">
        <v>1.8634999999999999</v>
      </c>
      <c r="AI361">
        <v>1.8424199999999999</v>
      </c>
      <c r="AJ361">
        <v>1.82883</v>
      </c>
    </row>
    <row r="362" spans="1:36">
      <c r="A362" t="s">
        <v>413</v>
      </c>
      <c r="B362" s="63">
        <v>6</v>
      </c>
      <c r="C362" s="63">
        <v>27</v>
      </c>
      <c r="D362">
        <v>21.84543</v>
      </c>
      <c r="E362">
        <v>21.70618</v>
      </c>
      <c r="F362">
        <v>20.68693</v>
      </c>
      <c r="G362">
        <v>19.365629999999999</v>
      </c>
      <c r="H362">
        <v>18.779990000000002</v>
      </c>
      <c r="I362">
        <v>20.612870000000001</v>
      </c>
      <c r="J362">
        <v>21.835509999999999</v>
      </c>
      <c r="K362">
        <v>22.476790000000001</v>
      </c>
      <c r="L362">
        <v>23.223939999999999</v>
      </c>
      <c r="M362">
        <v>23.794429999999998</v>
      </c>
      <c r="N362">
        <v>24.294830000000001</v>
      </c>
      <c r="O362">
        <v>24.870450000000002</v>
      </c>
      <c r="P362">
        <v>25.422029999999999</v>
      </c>
      <c r="Q362">
        <v>26.084890000000001</v>
      </c>
      <c r="R362">
        <v>26.827359999999999</v>
      </c>
      <c r="S362">
        <v>27.478429999999999</v>
      </c>
      <c r="T362">
        <v>28.113479999999999</v>
      </c>
      <c r="U362">
        <v>28.92304</v>
      </c>
      <c r="V362">
        <v>29.701730000000001</v>
      </c>
      <c r="W362">
        <v>30.463740000000001</v>
      </c>
      <c r="X362">
        <v>31.316520000000001</v>
      </c>
      <c r="Y362">
        <v>32.08381</v>
      </c>
      <c r="Z362">
        <v>32.823630000000001</v>
      </c>
      <c r="AA362">
        <v>33.701999999999998</v>
      </c>
      <c r="AB362">
        <v>34.520150000000001</v>
      </c>
      <c r="AC362">
        <v>35.434100000000001</v>
      </c>
      <c r="AD362">
        <v>36.29374</v>
      </c>
      <c r="AE362">
        <v>37.104889999999997</v>
      </c>
      <c r="AF362">
        <v>37.910330000000002</v>
      </c>
      <c r="AG362">
        <v>38.769939999999998</v>
      </c>
      <c r="AH362">
        <v>39.609349999999999</v>
      </c>
      <c r="AI362">
        <v>40.391599999999997</v>
      </c>
      <c r="AJ362">
        <v>41.361220000000003</v>
      </c>
    </row>
    <row r="363" spans="1:36">
      <c r="A363" t="s">
        <v>414</v>
      </c>
      <c r="B363" s="63">
        <v>6</v>
      </c>
      <c r="C363" s="63">
        <v>28</v>
      </c>
      <c r="D363">
        <v>1.6185099999999999</v>
      </c>
      <c r="E363">
        <v>1.58162</v>
      </c>
      <c r="F363">
        <v>1.5011099999999999</v>
      </c>
      <c r="G363">
        <v>1.48288</v>
      </c>
      <c r="H363">
        <v>1.4813000000000001</v>
      </c>
      <c r="I363">
        <v>1.4186399999999999</v>
      </c>
      <c r="J363">
        <v>1.37263</v>
      </c>
      <c r="K363">
        <v>1.35571</v>
      </c>
      <c r="L363">
        <v>1.34334</v>
      </c>
      <c r="M363">
        <v>1.33734</v>
      </c>
      <c r="N363">
        <v>1.3384799999999999</v>
      </c>
      <c r="O363">
        <v>1.3368800000000001</v>
      </c>
      <c r="P363">
        <v>1.3391599999999999</v>
      </c>
      <c r="Q363">
        <v>1.34453</v>
      </c>
      <c r="R363">
        <v>1.3525400000000001</v>
      </c>
      <c r="S363">
        <v>1.3556699999999999</v>
      </c>
      <c r="T363">
        <v>1.36242</v>
      </c>
      <c r="U363">
        <v>1.36772</v>
      </c>
      <c r="V363">
        <v>1.37408</v>
      </c>
      <c r="W363">
        <v>1.38134</v>
      </c>
      <c r="X363">
        <v>1.3860699999999999</v>
      </c>
      <c r="Y363">
        <v>1.39635</v>
      </c>
      <c r="Z363">
        <v>1.4088700000000001</v>
      </c>
      <c r="AA363">
        <v>1.4214199999999999</v>
      </c>
      <c r="AB363">
        <v>1.4305300000000001</v>
      </c>
      <c r="AC363">
        <v>1.4393100000000001</v>
      </c>
      <c r="AD363">
        <v>1.4491099999999999</v>
      </c>
      <c r="AE363">
        <v>1.45984</v>
      </c>
      <c r="AF363">
        <v>1.47187</v>
      </c>
      <c r="AG363">
        <v>1.48258</v>
      </c>
      <c r="AH363">
        <v>1.4924200000000001</v>
      </c>
      <c r="AI363">
        <v>1.5011099999999999</v>
      </c>
      <c r="AJ363">
        <v>1.5090399999999999</v>
      </c>
    </row>
    <row r="364" spans="1:36">
      <c r="A364" t="s">
        <v>415</v>
      </c>
      <c r="B364" s="63">
        <v>6</v>
      </c>
      <c r="C364" s="63">
        <v>29</v>
      </c>
      <c r="D364">
        <v>0.49873000000000001</v>
      </c>
      <c r="E364">
        <v>0.49236999999999997</v>
      </c>
      <c r="F364">
        <v>0.41652</v>
      </c>
      <c r="G364">
        <v>0.41709000000000002</v>
      </c>
      <c r="H364">
        <v>0.38702999999999999</v>
      </c>
      <c r="I364">
        <v>0.37164999999999998</v>
      </c>
      <c r="J364">
        <v>0.36146</v>
      </c>
      <c r="K364">
        <v>0.35660999999999998</v>
      </c>
      <c r="L364">
        <v>0.35398000000000002</v>
      </c>
      <c r="M364">
        <v>0.35285</v>
      </c>
      <c r="N364">
        <v>0.35548000000000002</v>
      </c>
      <c r="O364">
        <v>0.35619000000000001</v>
      </c>
      <c r="P364">
        <v>0.35652</v>
      </c>
      <c r="Q364">
        <v>0.35837999999999998</v>
      </c>
      <c r="R364">
        <v>0.36280000000000001</v>
      </c>
      <c r="S364">
        <v>0.36451</v>
      </c>
      <c r="T364">
        <v>0.36685000000000001</v>
      </c>
      <c r="U364">
        <v>0.36889</v>
      </c>
      <c r="V364">
        <v>0.37179000000000001</v>
      </c>
      <c r="W364">
        <v>0.37375000000000003</v>
      </c>
      <c r="X364">
        <v>0.37480000000000002</v>
      </c>
      <c r="Y364">
        <v>0.37853999999999999</v>
      </c>
      <c r="Z364">
        <v>0.38507000000000002</v>
      </c>
      <c r="AA364">
        <v>0.39177000000000001</v>
      </c>
      <c r="AB364">
        <v>0.39513999999999999</v>
      </c>
      <c r="AC364">
        <v>0.39860000000000001</v>
      </c>
      <c r="AD364">
        <v>0.40227000000000002</v>
      </c>
      <c r="AE364">
        <v>0.40634999999999999</v>
      </c>
      <c r="AF364">
        <v>0.41094000000000003</v>
      </c>
      <c r="AG364">
        <v>0.41538000000000003</v>
      </c>
      <c r="AH364">
        <v>0.41932999999999998</v>
      </c>
      <c r="AI364">
        <v>0.42308000000000001</v>
      </c>
      <c r="AJ364">
        <v>0.42664000000000002</v>
      </c>
    </row>
    <row r="365" spans="1:36">
      <c r="A365" t="s">
        <v>416</v>
      </c>
      <c r="B365" s="63">
        <v>6</v>
      </c>
      <c r="C365" s="63">
        <v>30</v>
      </c>
      <c r="D365">
        <v>0.28476000000000001</v>
      </c>
      <c r="E365">
        <v>0.27739000000000003</v>
      </c>
      <c r="F365">
        <v>0.27062000000000003</v>
      </c>
      <c r="G365">
        <v>0.27734999999999999</v>
      </c>
      <c r="H365">
        <v>0.29149000000000003</v>
      </c>
      <c r="I365">
        <v>0.28201999999999999</v>
      </c>
      <c r="J365">
        <v>0.2802</v>
      </c>
      <c r="K365">
        <v>0.28125</v>
      </c>
      <c r="L365">
        <v>0.28322999999999998</v>
      </c>
      <c r="M365">
        <v>0.28178999999999998</v>
      </c>
      <c r="N365">
        <v>0.28189999999999998</v>
      </c>
      <c r="O365">
        <v>0.28405999999999998</v>
      </c>
      <c r="P365">
        <v>0.28470000000000001</v>
      </c>
      <c r="Q365">
        <v>0.28522999999999998</v>
      </c>
      <c r="R365">
        <v>0.28738999999999998</v>
      </c>
      <c r="S365">
        <v>0.28686</v>
      </c>
      <c r="T365">
        <v>0.28599999999999998</v>
      </c>
      <c r="U365">
        <v>0.28771999999999998</v>
      </c>
      <c r="V365">
        <v>0.28864000000000001</v>
      </c>
      <c r="W365">
        <v>0.28943999999999998</v>
      </c>
      <c r="X365">
        <v>0.28765000000000002</v>
      </c>
      <c r="Y365">
        <v>0.28337000000000001</v>
      </c>
      <c r="Z365">
        <v>0.28292</v>
      </c>
      <c r="AA365">
        <v>0.28254000000000001</v>
      </c>
      <c r="AB365">
        <v>0.28087000000000001</v>
      </c>
      <c r="AC365">
        <v>0.27899000000000002</v>
      </c>
      <c r="AD365">
        <v>0.27704000000000001</v>
      </c>
      <c r="AE365">
        <v>0.27511999999999998</v>
      </c>
      <c r="AF365">
        <v>0.27350000000000002</v>
      </c>
      <c r="AG365">
        <v>0.27229999999999999</v>
      </c>
      <c r="AH365">
        <v>0.27085999999999999</v>
      </c>
      <c r="AI365">
        <v>0.26934000000000002</v>
      </c>
      <c r="AJ365">
        <v>0.26767000000000002</v>
      </c>
    </row>
    <row r="366" spans="1:36">
      <c r="A366" t="s">
        <v>417</v>
      </c>
      <c r="B366" s="63">
        <v>6</v>
      </c>
      <c r="C366" s="63">
        <v>31</v>
      </c>
      <c r="D366">
        <v>0.13578999999999999</v>
      </c>
      <c r="E366">
        <v>0.14266999999999999</v>
      </c>
      <c r="F366">
        <v>0.12778</v>
      </c>
      <c r="G366">
        <v>0.11317000000000001</v>
      </c>
      <c r="H366">
        <v>0.12116</v>
      </c>
      <c r="I366">
        <v>0.13345000000000001</v>
      </c>
      <c r="J366">
        <v>0.1356</v>
      </c>
      <c r="K366">
        <v>0.13816000000000001</v>
      </c>
      <c r="L366">
        <v>0.1419</v>
      </c>
      <c r="M366">
        <v>0.14513999999999999</v>
      </c>
      <c r="N366">
        <v>0.14680000000000001</v>
      </c>
      <c r="O366">
        <v>0.14868000000000001</v>
      </c>
      <c r="P366">
        <v>0.14946000000000001</v>
      </c>
      <c r="Q366">
        <v>0.1512</v>
      </c>
      <c r="R366">
        <v>0.15348000000000001</v>
      </c>
      <c r="S366">
        <v>0.15448000000000001</v>
      </c>
      <c r="T366">
        <v>0.15495</v>
      </c>
      <c r="U366">
        <v>0.15594</v>
      </c>
      <c r="V366">
        <v>0.15812000000000001</v>
      </c>
      <c r="W366">
        <v>0.15895000000000001</v>
      </c>
      <c r="X366">
        <v>0.16159999999999999</v>
      </c>
      <c r="Y366">
        <v>0.16088</v>
      </c>
      <c r="Z366">
        <v>0.15875</v>
      </c>
      <c r="AA366">
        <v>0.15679999999999999</v>
      </c>
      <c r="AB366">
        <v>0.15715000000000001</v>
      </c>
      <c r="AC366">
        <v>0.15745999999999999</v>
      </c>
      <c r="AD366">
        <v>0.15761</v>
      </c>
      <c r="AE366">
        <v>0.15790999999999999</v>
      </c>
      <c r="AF366">
        <v>0.15784999999999999</v>
      </c>
      <c r="AG366">
        <v>0.15781000000000001</v>
      </c>
      <c r="AH366">
        <v>0.15804000000000001</v>
      </c>
      <c r="AI366">
        <v>0.15815000000000001</v>
      </c>
      <c r="AJ366">
        <v>0.15808</v>
      </c>
    </row>
    <row r="367" spans="1:36">
      <c r="A367" t="s">
        <v>418</v>
      </c>
      <c r="B367" s="63">
        <v>6</v>
      </c>
      <c r="C367" s="63">
        <v>32</v>
      </c>
      <c r="D367">
        <v>4.6287200000000004</v>
      </c>
      <c r="E367">
        <v>4.7317600000000004</v>
      </c>
      <c r="F367">
        <v>4.6179600000000001</v>
      </c>
      <c r="G367">
        <v>4.7762200000000004</v>
      </c>
      <c r="H367">
        <v>4.8205</v>
      </c>
      <c r="I367">
        <v>4.9008399999999996</v>
      </c>
      <c r="J367">
        <v>4.9338300000000004</v>
      </c>
      <c r="K367">
        <v>5.0490399999999998</v>
      </c>
      <c r="L367">
        <v>5.2031599999999996</v>
      </c>
      <c r="M367">
        <v>5.2972900000000003</v>
      </c>
      <c r="N367">
        <v>5.3730700000000002</v>
      </c>
      <c r="O367">
        <v>5.4505100000000004</v>
      </c>
      <c r="P367">
        <v>5.5270299999999999</v>
      </c>
      <c r="Q367">
        <v>5.6288</v>
      </c>
      <c r="R367">
        <v>5.7238600000000002</v>
      </c>
      <c r="S367">
        <v>5.7995599999999996</v>
      </c>
      <c r="T367">
        <v>5.8550300000000002</v>
      </c>
      <c r="U367">
        <v>5.9205100000000002</v>
      </c>
      <c r="V367">
        <v>5.9915599999999998</v>
      </c>
      <c r="W367">
        <v>6.0342500000000001</v>
      </c>
      <c r="X367">
        <v>6.0388900000000003</v>
      </c>
      <c r="Y367">
        <v>6.0563099999999999</v>
      </c>
      <c r="Z367">
        <v>6.0517300000000001</v>
      </c>
      <c r="AA367">
        <v>6.0651700000000002</v>
      </c>
      <c r="AB367">
        <v>6.1069500000000003</v>
      </c>
      <c r="AC367">
        <v>6.1319699999999999</v>
      </c>
      <c r="AD367">
        <v>6.1489700000000003</v>
      </c>
      <c r="AE367">
        <v>6.1836900000000004</v>
      </c>
      <c r="AF367">
        <v>6.2285000000000004</v>
      </c>
      <c r="AG367">
        <v>6.2702299999999997</v>
      </c>
      <c r="AH367">
        <v>6.3125600000000004</v>
      </c>
      <c r="AI367">
        <v>6.3524799999999999</v>
      </c>
      <c r="AJ367">
        <v>6.39114</v>
      </c>
    </row>
    <row r="368" spans="1:36">
      <c r="A368" t="s">
        <v>419</v>
      </c>
      <c r="B368" s="63">
        <v>6</v>
      </c>
      <c r="C368" s="63">
        <v>33</v>
      </c>
      <c r="D368">
        <v>14.64485</v>
      </c>
      <c r="E368">
        <v>13.801550000000001</v>
      </c>
      <c r="F368">
        <v>12.61834</v>
      </c>
      <c r="G368">
        <v>11.203469999999999</v>
      </c>
      <c r="H368">
        <v>11.25074</v>
      </c>
      <c r="I368">
        <v>10.946770000000001</v>
      </c>
      <c r="J368">
        <v>10.89522</v>
      </c>
      <c r="K368">
        <v>10.92604</v>
      </c>
      <c r="L368">
        <v>11.29227</v>
      </c>
      <c r="M368">
        <v>11.261509999999999</v>
      </c>
      <c r="N368">
        <v>11.15776</v>
      </c>
      <c r="O368">
        <v>11.194559999999999</v>
      </c>
      <c r="P368">
        <v>11.1541</v>
      </c>
      <c r="Q368">
        <v>11.143079999999999</v>
      </c>
      <c r="R368">
        <v>11.25544</v>
      </c>
      <c r="S368">
        <v>11.197100000000001</v>
      </c>
      <c r="T368">
        <v>11.180630000000001</v>
      </c>
      <c r="U368">
        <v>11.255000000000001</v>
      </c>
      <c r="V368">
        <v>11.289009999999999</v>
      </c>
      <c r="W368">
        <v>11.416180000000001</v>
      </c>
      <c r="X368">
        <v>11.59239</v>
      </c>
      <c r="Y368">
        <v>11.729799999999999</v>
      </c>
      <c r="Z368">
        <v>11.773999999999999</v>
      </c>
      <c r="AA368">
        <v>11.924200000000001</v>
      </c>
      <c r="AB368">
        <v>12.07447</v>
      </c>
      <c r="AC368">
        <v>12.28612</v>
      </c>
      <c r="AD368">
        <v>12.493819999999999</v>
      </c>
      <c r="AE368">
        <v>12.69383</v>
      </c>
      <c r="AF368">
        <v>12.804069999999999</v>
      </c>
      <c r="AG368">
        <v>12.898479999999999</v>
      </c>
      <c r="AH368">
        <v>13.066879999999999</v>
      </c>
      <c r="AI368">
        <v>13.169969999999999</v>
      </c>
      <c r="AJ368">
        <v>13.32418</v>
      </c>
    </row>
    <row r="369" spans="1:36">
      <c r="A369" t="s">
        <v>420</v>
      </c>
      <c r="B369" s="63">
        <v>6</v>
      </c>
      <c r="C369" s="63">
        <v>34</v>
      </c>
      <c r="D369">
        <v>9.7293400000000005</v>
      </c>
      <c r="E369">
        <v>9.4417899999999992</v>
      </c>
      <c r="F369">
        <v>8.4361200000000007</v>
      </c>
      <c r="G369">
        <v>9.1351899999999997</v>
      </c>
      <c r="H369">
        <v>9.2811699999999995</v>
      </c>
      <c r="I369">
        <v>9.0147600000000008</v>
      </c>
      <c r="J369">
        <v>8.9933200000000006</v>
      </c>
      <c r="K369">
        <v>8.9582200000000007</v>
      </c>
      <c r="L369">
        <v>9.0063800000000001</v>
      </c>
      <c r="M369">
        <v>9.1260200000000005</v>
      </c>
      <c r="N369">
        <v>9.2419899999999995</v>
      </c>
      <c r="O369">
        <v>9.3654299999999999</v>
      </c>
      <c r="P369">
        <v>9.4950799999999997</v>
      </c>
      <c r="Q369">
        <v>9.6371000000000002</v>
      </c>
      <c r="R369">
        <v>9.7969399999999993</v>
      </c>
      <c r="S369">
        <v>9.9720700000000004</v>
      </c>
      <c r="T369">
        <v>10.1554</v>
      </c>
      <c r="U369">
        <v>10.346909999999999</v>
      </c>
      <c r="V369">
        <v>10.54471</v>
      </c>
      <c r="W369">
        <v>10.741529999999999</v>
      </c>
      <c r="X369">
        <v>10.936249999999999</v>
      </c>
      <c r="Y369">
        <v>11.126469999999999</v>
      </c>
      <c r="Z369">
        <v>11.30782</v>
      </c>
      <c r="AA369">
        <v>11.477740000000001</v>
      </c>
      <c r="AB369">
        <v>11.63284</v>
      </c>
      <c r="AC369">
        <v>11.77591</v>
      </c>
      <c r="AD369">
        <v>11.91366</v>
      </c>
      <c r="AE369">
        <v>12.04388</v>
      </c>
      <c r="AF369">
        <v>12.16469</v>
      </c>
      <c r="AG369">
        <v>12.272650000000001</v>
      </c>
      <c r="AH369">
        <v>12.37063</v>
      </c>
      <c r="AI369">
        <v>12.456799999999999</v>
      </c>
      <c r="AJ369">
        <v>12.53229</v>
      </c>
    </row>
    <row r="370" spans="1:36">
      <c r="A370" t="s">
        <v>421</v>
      </c>
      <c r="B370" s="63">
        <v>6</v>
      </c>
      <c r="C370" s="63">
        <v>35</v>
      </c>
      <c r="D370">
        <v>5.5569600000000001</v>
      </c>
      <c r="E370">
        <v>5.4010999999999996</v>
      </c>
      <c r="F370">
        <v>4.7380699999999996</v>
      </c>
      <c r="G370">
        <v>4.8592300000000002</v>
      </c>
      <c r="H370">
        <v>5.0624099999999999</v>
      </c>
      <c r="I370">
        <v>4.8777100000000004</v>
      </c>
      <c r="J370">
        <v>4.8407799999999996</v>
      </c>
      <c r="K370">
        <v>4.8526999999999996</v>
      </c>
      <c r="L370">
        <v>4.8246099999999998</v>
      </c>
      <c r="M370">
        <v>4.82728</v>
      </c>
      <c r="N370">
        <v>4.8192399999999997</v>
      </c>
      <c r="O370">
        <v>4.7927499999999998</v>
      </c>
      <c r="P370">
        <v>4.7628300000000001</v>
      </c>
      <c r="Q370">
        <v>4.7459300000000004</v>
      </c>
      <c r="R370">
        <v>4.7518700000000003</v>
      </c>
      <c r="S370">
        <v>4.7347099999999998</v>
      </c>
      <c r="T370">
        <v>4.7087899999999996</v>
      </c>
      <c r="U370">
        <v>4.7045899999999996</v>
      </c>
      <c r="V370">
        <v>4.6841799999999996</v>
      </c>
      <c r="W370">
        <v>4.6749700000000001</v>
      </c>
      <c r="X370">
        <v>4.6498499999999998</v>
      </c>
      <c r="Y370">
        <v>4.6372</v>
      </c>
      <c r="Z370">
        <v>4.6403400000000001</v>
      </c>
      <c r="AA370">
        <v>4.6431800000000001</v>
      </c>
      <c r="AB370">
        <v>4.6290100000000001</v>
      </c>
      <c r="AC370">
        <v>4.6127399999999996</v>
      </c>
      <c r="AD370">
        <v>4.5990099999999998</v>
      </c>
      <c r="AE370">
        <v>4.5855699999999997</v>
      </c>
      <c r="AF370">
        <v>4.5734199999999996</v>
      </c>
      <c r="AG370">
        <v>4.5593599999999999</v>
      </c>
      <c r="AH370">
        <v>4.5411999999999999</v>
      </c>
      <c r="AI370">
        <v>4.52088</v>
      </c>
      <c r="AJ370">
        <v>4.49885</v>
      </c>
    </row>
    <row r="371" spans="1:36">
      <c r="A371" t="s">
        <v>422</v>
      </c>
      <c r="B371" s="63">
        <v>6</v>
      </c>
      <c r="C371" s="63">
        <v>36</v>
      </c>
      <c r="D371">
        <v>25.503309999999999</v>
      </c>
      <c r="E371">
        <v>25.256530000000001</v>
      </c>
      <c r="F371">
        <v>23.025449999999999</v>
      </c>
      <c r="G371">
        <v>23.13373</v>
      </c>
      <c r="H371">
        <v>22.54175</v>
      </c>
      <c r="I371">
        <v>22.576910000000002</v>
      </c>
      <c r="J371">
        <v>23.19914</v>
      </c>
      <c r="K371">
        <v>23.93497</v>
      </c>
      <c r="L371">
        <v>24.733910000000002</v>
      </c>
      <c r="M371">
        <v>25.20514</v>
      </c>
      <c r="N371">
        <v>25.42456</v>
      </c>
      <c r="O371">
        <v>25.711829999999999</v>
      </c>
      <c r="P371">
        <v>25.979420000000001</v>
      </c>
      <c r="Q371">
        <v>26.365390000000001</v>
      </c>
      <c r="R371">
        <v>26.947849999999999</v>
      </c>
      <c r="S371">
        <v>27.425229999999999</v>
      </c>
      <c r="T371">
        <v>27.88439</v>
      </c>
      <c r="U371">
        <v>28.570699999999999</v>
      </c>
      <c r="V371">
        <v>29.303650000000001</v>
      </c>
      <c r="W371">
        <v>29.96143</v>
      </c>
      <c r="X371">
        <v>30.747209999999999</v>
      </c>
      <c r="Y371">
        <v>31.28762</v>
      </c>
      <c r="Z371">
        <v>31.67623</v>
      </c>
      <c r="AA371">
        <v>32.270470000000003</v>
      </c>
      <c r="AB371">
        <v>32.759909999999998</v>
      </c>
      <c r="AC371">
        <v>33.307189999999999</v>
      </c>
      <c r="AD371">
        <v>33.729559999999999</v>
      </c>
      <c r="AE371">
        <v>33.991100000000003</v>
      </c>
      <c r="AF371">
        <v>34.159080000000003</v>
      </c>
      <c r="AG371">
        <v>34.356439999999999</v>
      </c>
      <c r="AH371">
        <v>34.50797</v>
      </c>
      <c r="AI371">
        <v>34.502749999999999</v>
      </c>
      <c r="AJ371">
        <v>34.877549999999999</v>
      </c>
    </row>
    <row r="372" spans="1:36">
      <c r="A372" t="s">
        <v>423</v>
      </c>
      <c r="B372" s="63">
        <v>6</v>
      </c>
      <c r="C372" s="63">
        <v>37</v>
      </c>
      <c r="D372">
        <v>20.3247</v>
      </c>
      <c r="E372">
        <v>20.043520000000001</v>
      </c>
      <c r="F372">
        <v>17.714400000000001</v>
      </c>
      <c r="G372">
        <v>19.496670000000002</v>
      </c>
      <c r="H372">
        <v>19.701830000000001</v>
      </c>
      <c r="I372">
        <v>19.5581</v>
      </c>
      <c r="J372">
        <v>19.463460000000001</v>
      </c>
      <c r="K372">
        <v>19.840679999999999</v>
      </c>
      <c r="L372">
        <v>20.317350000000001</v>
      </c>
      <c r="M372">
        <v>20.75076</v>
      </c>
      <c r="N372">
        <v>20.962980000000002</v>
      </c>
      <c r="O372">
        <v>21.277509999999999</v>
      </c>
      <c r="P372">
        <v>21.561710000000001</v>
      </c>
      <c r="Q372">
        <v>21.856249999999999</v>
      </c>
      <c r="R372">
        <v>22.286429999999999</v>
      </c>
      <c r="S372">
        <v>22.591660000000001</v>
      </c>
      <c r="T372">
        <v>22.888570000000001</v>
      </c>
      <c r="U372">
        <v>23.249099999999999</v>
      </c>
      <c r="V372">
        <v>23.609529999999999</v>
      </c>
      <c r="W372">
        <v>23.884899999999998</v>
      </c>
      <c r="X372">
        <v>24.151340000000001</v>
      </c>
      <c r="Y372">
        <v>24.358650000000001</v>
      </c>
      <c r="Z372">
        <v>24.442499999999999</v>
      </c>
      <c r="AA372">
        <v>24.574110000000001</v>
      </c>
      <c r="AB372">
        <v>24.721080000000001</v>
      </c>
      <c r="AC372">
        <v>24.810590000000001</v>
      </c>
      <c r="AD372">
        <v>24.890899999999998</v>
      </c>
      <c r="AE372">
        <v>24.91469</v>
      </c>
      <c r="AF372">
        <v>24.988969999999998</v>
      </c>
      <c r="AG372">
        <v>25.069649999999999</v>
      </c>
      <c r="AH372">
        <v>25.169170000000001</v>
      </c>
      <c r="AI372">
        <v>25.183019999999999</v>
      </c>
      <c r="AJ372">
        <v>25.329470000000001</v>
      </c>
    </row>
    <row r="373" spans="1:36">
      <c r="A373" t="s">
        <v>424</v>
      </c>
      <c r="B373" s="63">
        <v>6</v>
      </c>
      <c r="C373" s="63">
        <v>38</v>
      </c>
      <c r="D373">
        <v>7.5335299999999998</v>
      </c>
      <c r="E373">
        <v>7.7153900000000002</v>
      </c>
      <c r="F373">
        <v>7.8557100000000002</v>
      </c>
      <c r="G373">
        <v>8.4414899999999999</v>
      </c>
      <c r="H373">
        <v>8.5006500000000003</v>
      </c>
      <c r="I373">
        <v>8.6408100000000001</v>
      </c>
      <c r="J373">
        <v>9.0849299999999999</v>
      </c>
      <c r="K373">
        <v>9.4618199999999995</v>
      </c>
      <c r="L373">
        <v>9.9725699999999993</v>
      </c>
      <c r="M373">
        <v>10.44035</v>
      </c>
      <c r="N373">
        <v>10.8673</v>
      </c>
      <c r="O373">
        <v>11.26315</v>
      </c>
      <c r="P373">
        <v>11.633190000000001</v>
      </c>
      <c r="Q373">
        <v>12.02814</v>
      </c>
      <c r="R373">
        <v>12.39561</v>
      </c>
      <c r="S373">
        <v>12.712759999999999</v>
      </c>
      <c r="T373">
        <v>13.057040000000001</v>
      </c>
      <c r="U373">
        <v>13.39053</v>
      </c>
      <c r="V373">
        <v>13.76515</v>
      </c>
      <c r="W373">
        <v>14.18568</v>
      </c>
      <c r="X373">
        <v>14.627330000000001</v>
      </c>
      <c r="Y373">
        <v>15.0951</v>
      </c>
      <c r="Z373">
        <v>15.5456</v>
      </c>
      <c r="AA373">
        <v>15.9848</v>
      </c>
      <c r="AB373">
        <v>16.397320000000001</v>
      </c>
      <c r="AC373">
        <v>16.84674</v>
      </c>
      <c r="AD373">
        <v>17.28885</v>
      </c>
      <c r="AE373">
        <v>17.705829999999999</v>
      </c>
      <c r="AF373">
        <v>18.115169999999999</v>
      </c>
      <c r="AG373">
        <v>18.514890000000001</v>
      </c>
      <c r="AH373">
        <v>18.919429999999998</v>
      </c>
      <c r="AI373">
        <v>19.377330000000001</v>
      </c>
      <c r="AJ373">
        <v>19.887830000000001</v>
      </c>
    </row>
    <row r="374" spans="1:36">
      <c r="A374" t="s">
        <v>425</v>
      </c>
      <c r="B374" s="63">
        <v>6</v>
      </c>
      <c r="C374" s="63">
        <v>39</v>
      </c>
      <c r="D374">
        <v>151.56833</v>
      </c>
      <c r="E374">
        <v>150.93439000000001</v>
      </c>
      <c r="F374">
        <v>130.41959</v>
      </c>
      <c r="G374">
        <v>145.77269000000001</v>
      </c>
      <c r="H374">
        <v>166.47237999999999</v>
      </c>
      <c r="I374">
        <v>180.07874000000001</v>
      </c>
      <c r="J374">
        <v>195.09433000000001</v>
      </c>
      <c r="K374">
        <v>198.01567</v>
      </c>
      <c r="L374">
        <v>201.83788999999999</v>
      </c>
      <c r="M374">
        <v>204.52972</v>
      </c>
      <c r="N374">
        <v>207.36762999999999</v>
      </c>
      <c r="O374">
        <v>210.08663999999999</v>
      </c>
      <c r="P374">
        <v>214.28032999999999</v>
      </c>
      <c r="Q374">
        <v>217.66079999999999</v>
      </c>
      <c r="R374">
        <v>224.23335</v>
      </c>
      <c r="S374">
        <v>231.31442000000001</v>
      </c>
      <c r="T374">
        <v>235.96926999999999</v>
      </c>
      <c r="U374">
        <v>240.37581</v>
      </c>
      <c r="V374">
        <v>243.73524</v>
      </c>
      <c r="W374">
        <v>245.95853</v>
      </c>
      <c r="X374">
        <v>248.43491</v>
      </c>
      <c r="Y374">
        <v>250.62345999999999</v>
      </c>
      <c r="Z374">
        <v>254.20479</v>
      </c>
      <c r="AA374">
        <v>258.91599000000002</v>
      </c>
      <c r="AB374">
        <v>263.68964</v>
      </c>
      <c r="AC374">
        <v>268.32898</v>
      </c>
      <c r="AD374">
        <v>272.51400999999998</v>
      </c>
      <c r="AE374">
        <v>276.72564999999997</v>
      </c>
      <c r="AF374">
        <v>281.75295999999997</v>
      </c>
      <c r="AG374">
        <v>286.85852</v>
      </c>
      <c r="AH374">
        <v>291.96307000000002</v>
      </c>
      <c r="AI374">
        <v>296.81659000000002</v>
      </c>
      <c r="AJ374">
        <v>301.79622999999998</v>
      </c>
    </row>
    <row r="375" spans="1:36">
      <c r="A375" t="s">
        <v>426</v>
      </c>
      <c r="B375" s="63">
        <v>6</v>
      </c>
      <c r="C375" s="63">
        <v>40</v>
      </c>
      <c r="D375">
        <v>11.62566</v>
      </c>
      <c r="E375">
        <v>11.71264</v>
      </c>
      <c r="F375">
        <v>11.197990000000001</v>
      </c>
      <c r="G375">
        <v>11.7959</v>
      </c>
      <c r="H375">
        <v>11.52969</v>
      </c>
      <c r="I375">
        <v>11.39493</v>
      </c>
      <c r="J375">
        <v>11.32746</v>
      </c>
      <c r="K375">
        <v>11.6706</v>
      </c>
      <c r="L375">
        <v>12.15619</v>
      </c>
      <c r="M375">
        <v>12.54927</v>
      </c>
      <c r="N375">
        <v>12.87096</v>
      </c>
      <c r="O375">
        <v>13.149760000000001</v>
      </c>
      <c r="P375">
        <v>13.38777</v>
      </c>
      <c r="Q375">
        <v>13.56019</v>
      </c>
      <c r="R375">
        <v>13.857200000000001</v>
      </c>
      <c r="S375">
        <v>14.21527</v>
      </c>
      <c r="T375">
        <v>14.59825</v>
      </c>
      <c r="U375">
        <v>14.991250000000001</v>
      </c>
      <c r="V375">
        <v>15.3978</v>
      </c>
      <c r="W375">
        <v>15.83408</v>
      </c>
      <c r="X375">
        <v>16.32207</v>
      </c>
      <c r="Y375">
        <v>16.812899999999999</v>
      </c>
      <c r="Z375">
        <v>17.378260000000001</v>
      </c>
      <c r="AA375">
        <v>17.969449999999998</v>
      </c>
      <c r="AB375">
        <v>18.448119999999999</v>
      </c>
      <c r="AC375">
        <v>18.956019999999999</v>
      </c>
      <c r="AD375">
        <v>19.500710000000002</v>
      </c>
      <c r="AE375">
        <v>20.0749</v>
      </c>
      <c r="AF375">
        <v>20.6706</v>
      </c>
      <c r="AG375">
        <v>21.302869999999999</v>
      </c>
      <c r="AH375">
        <v>21.944500000000001</v>
      </c>
      <c r="AI375">
        <v>22.60333</v>
      </c>
      <c r="AJ375">
        <v>23.367290000000001</v>
      </c>
    </row>
    <row r="376" spans="1:36">
      <c r="A376" t="s">
        <v>427</v>
      </c>
      <c r="B376" s="63">
        <v>6</v>
      </c>
      <c r="C376" s="63">
        <v>41</v>
      </c>
      <c r="D376">
        <v>6.29427</v>
      </c>
      <c r="E376">
        <v>6.1314000000000002</v>
      </c>
      <c r="F376">
        <v>5.8330799999999998</v>
      </c>
      <c r="G376">
        <v>6.0614100000000004</v>
      </c>
      <c r="H376">
        <v>5.9916799999999997</v>
      </c>
      <c r="I376">
        <v>5.7055800000000003</v>
      </c>
      <c r="J376">
        <v>5.7613399999999997</v>
      </c>
      <c r="K376">
        <v>5.4965999999999999</v>
      </c>
      <c r="L376">
        <v>5.3083900000000002</v>
      </c>
      <c r="M376">
        <v>5.1828099999999999</v>
      </c>
      <c r="N376">
        <v>5.1616299999999997</v>
      </c>
      <c r="O376">
        <v>5.1894200000000001</v>
      </c>
      <c r="P376">
        <v>5.24186</v>
      </c>
      <c r="Q376">
        <v>5.2987500000000001</v>
      </c>
      <c r="R376">
        <v>5.3870800000000001</v>
      </c>
      <c r="S376">
        <v>5.4694000000000003</v>
      </c>
      <c r="T376">
        <v>5.5605500000000001</v>
      </c>
      <c r="U376">
        <v>5.6098800000000004</v>
      </c>
      <c r="V376">
        <v>5.6563299999999996</v>
      </c>
      <c r="W376">
        <v>5.6882900000000003</v>
      </c>
      <c r="X376">
        <v>5.7171399999999997</v>
      </c>
      <c r="Y376">
        <v>5.7495799999999999</v>
      </c>
      <c r="Z376">
        <v>5.7964000000000002</v>
      </c>
      <c r="AA376">
        <v>5.8221999999999996</v>
      </c>
      <c r="AB376">
        <v>5.8921000000000001</v>
      </c>
      <c r="AC376">
        <v>5.9697899999999997</v>
      </c>
      <c r="AD376">
        <v>6.0381200000000002</v>
      </c>
      <c r="AE376">
        <v>6.1020799999999999</v>
      </c>
      <c r="AF376">
        <v>6.1565399999999997</v>
      </c>
      <c r="AG376">
        <v>6.2287600000000003</v>
      </c>
      <c r="AH376">
        <v>6.3095699999999999</v>
      </c>
      <c r="AI376">
        <v>6.39778</v>
      </c>
      <c r="AJ376">
        <v>6.5087299999999999</v>
      </c>
    </row>
    <row r="377" spans="1:36">
      <c r="A377" t="s">
        <v>428</v>
      </c>
      <c r="B377" s="63">
        <v>6</v>
      </c>
      <c r="C377" s="63">
        <v>42</v>
      </c>
      <c r="D377">
        <v>9.9077400000000004</v>
      </c>
      <c r="E377">
        <v>9.2901799999999994</v>
      </c>
      <c r="F377">
        <v>10.0753</v>
      </c>
      <c r="G377">
        <v>9.3003499999999999</v>
      </c>
      <c r="H377">
        <v>9.2414000000000005</v>
      </c>
      <c r="I377">
        <v>9.3361999999999998</v>
      </c>
      <c r="J377">
        <v>9.2030600000000007</v>
      </c>
      <c r="K377">
        <v>9.2310499999999998</v>
      </c>
      <c r="L377">
        <v>9.2956699999999994</v>
      </c>
      <c r="M377">
        <v>9.3250499999999992</v>
      </c>
      <c r="N377">
        <v>9.3751499999999997</v>
      </c>
      <c r="O377">
        <v>9.4085400000000003</v>
      </c>
      <c r="P377">
        <v>9.4249899999999993</v>
      </c>
      <c r="Q377">
        <v>9.4304600000000001</v>
      </c>
      <c r="R377">
        <v>9.4180200000000003</v>
      </c>
      <c r="S377">
        <v>9.38598</v>
      </c>
      <c r="T377">
        <v>9.3404799999999994</v>
      </c>
      <c r="U377">
        <v>9.2979299999999991</v>
      </c>
      <c r="V377">
        <v>9.2572200000000002</v>
      </c>
      <c r="W377">
        <v>9.2217900000000004</v>
      </c>
      <c r="X377">
        <v>9.1889699999999994</v>
      </c>
      <c r="Y377">
        <v>9.1552299999999995</v>
      </c>
      <c r="Z377">
        <v>9.1192700000000002</v>
      </c>
      <c r="AA377">
        <v>9.0841899999999995</v>
      </c>
      <c r="AB377">
        <v>9.0423100000000005</v>
      </c>
      <c r="AC377">
        <v>8.9998199999999997</v>
      </c>
      <c r="AD377">
        <v>8.9545200000000005</v>
      </c>
      <c r="AE377">
        <v>8.9054599999999997</v>
      </c>
      <c r="AF377">
        <v>8.8541699999999999</v>
      </c>
      <c r="AG377">
        <v>8.7995099999999997</v>
      </c>
      <c r="AH377">
        <v>8.7418099999999992</v>
      </c>
      <c r="AI377">
        <v>8.6815700000000007</v>
      </c>
      <c r="AJ377">
        <v>8.6205599999999993</v>
      </c>
    </row>
    <row r="378" spans="1:36">
      <c r="A378" t="s">
        <v>429</v>
      </c>
      <c r="B378" s="63">
        <v>6</v>
      </c>
      <c r="C378" s="63">
        <v>43</v>
      </c>
      <c r="D378">
        <v>14.2105</v>
      </c>
      <c r="E378">
        <v>14.380319999999999</v>
      </c>
      <c r="F378">
        <v>14.537649999999999</v>
      </c>
      <c r="G378">
        <v>14.31359</v>
      </c>
      <c r="H378">
        <v>13.610889999999999</v>
      </c>
      <c r="I378">
        <v>13.3628</v>
      </c>
      <c r="J378">
        <v>13.21205</v>
      </c>
      <c r="K378">
        <v>13.27786</v>
      </c>
      <c r="L378">
        <v>13.37238</v>
      </c>
      <c r="M378">
        <v>13.43876</v>
      </c>
      <c r="N378">
        <v>13.54299</v>
      </c>
      <c r="O378">
        <v>13.615449999999999</v>
      </c>
      <c r="P378">
        <v>13.665570000000001</v>
      </c>
      <c r="Q378">
        <v>13.71538</v>
      </c>
      <c r="R378">
        <v>13.74611</v>
      </c>
      <c r="S378">
        <v>13.742369999999999</v>
      </c>
      <c r="T378">
        <v>13.72052</v>
      </c>
      <c r="U378">
        <v>13.705780000000001</v>
      </c>
      <c r="V378">
        <v>13.68914</v>
      </c>
      <c r="W378">
        <v>13.68243</v>
      </c>
      <c r="X378">
        <v>13.68314</v>
      </c>
      <c r="Y378">
        <v>13.688789999999999</v>
      </c>
      <c r="Z378">
        <v>13.69253</v>
      </c>
      <c r="AA378">
        <v>13.698589999999999</v>
      </c>
      <c r="AB378">
        <v>13.69275</v>
      </c>
      <c r="AC378">
        <v>13.68764</v>
      </c>
      <c r="AD378">
        <v>13.680870000000001</v>
      </c>
      <c r="AE378">
        <v>13.67094</v>
      </c>
      <c r="AF378">
        <v>13.659829999999999</v>
      </c>
      <c r="AG378">
        <v>13.64507</v>
      </c>
      <c r="AH378">
        <v>13.62717</v>
      </c>
      <c r="AI378">
        <v>13.606809999999999</v>
      </c>
      <c r="AJ378">
        <v>13.58723</v>
      </c>
    </row>
    <row r="379" spans="1:36">
      <c r="A379" t="s">
        <v>430</v>
      </c>
      <c r="B379" s="63">
        <v>6</v>
      </c>
      <c r="C379" s="63">
        <v>44</v>
      </c>
      <c r="D379">
        <v>2.7513100000000001</v>
      </c>
      <c r="E379">
        <v>2.4571900000000002</v>
      </c>
      <c r="F379">
        <v>2.4049399999999999</v>
      </c>
      <c r="G379">
        <v>2.54074</v>
      </c>
      <c r="H379">
        <v>2.5456300000000001</v>
      </c>
      <c r="I379">
        <v>2.5728499999999999</v>
      </c>
      <c r="J379">
        <v>2.5895700000000001</v>
      </c>
      <c r="K379">
        <v>2.6481300000000001</v>
      </c>
      <c r="L379">
        <v>2.7481499999999999</v>
      </c>
      <c r="M379">
        <v>2.8084199999999999</v>
      </c>
      <c r="N379">
        <v>2.8032300000000001</v>
      </c>
      <c r="O379">
        <v>2.7765599999999999</v>
      </c>
      <c r="P379">
        <v>2.76309</v>
      </c>
      <c r="Q379">
        <v>2.7530299999999999</v>
      </c>
      <c r="R379">
        <v>2.7549899999999998</v>
      </c>
      <c r="S379">
        <v>2.7740300000000002</v>
      </c>
      <c r="T379">
        <v>2.7450899999999998</v>
      </c>
      <c r="U379">
        <v>2.7104200000000001</v>
      </c>
      <c r="V379">
        <v>2.6114600000000001</v>
      </c>
      <c r="W379">
        <v>2.5285700000000002</v>
      </c>
      <c r="X379">
        <v>2.4797400000000001</v>
      </c>
      <c r="Y379">
        <v>2.4750100000000002</v>
      </c>
      <c r="Z379">
        <v>2.46651</v>
      </c>
      <c r="AA379">
        <v>2.4921500000000001</v>
      </c>
      <c r="AB379">
        <v>2.54169</v>
      </c>
      <c r="AC379">
        <v>2.5832099999999998</v>
      </c>
      <c r="AD379">
        <v>2.61206</v>
      </c>
      <c r="AE379">
        <v>2.6410300000000002</v>
      </c>
      <c r="AF379">
        <v>2.6682100000000002</v>
      </c>
      <c r="AG379">
        <v>2.6979099999999998</v>
      </c>
      <c r="AH379">
        <v>2.7313999999999998</v>
      </c>
      <c r="AI379">
        <v>2.7644500000000001</v>
      </c>
      <c r="AJ379">
        <v>2.7953600000000001</v>
      </c>
    </row>
    <row r="380" spans="1:36">
      <c r="A380" t="s">
        <v>431</v>
      </c>
      <c r="B380" s="63">
        <v>6</v>
      </c>
      <c r="C380" s="63">
        <v>45</v>
      </c>
      <c r="D380">
        <v>5.9311699999999998</v>
      </c>
      <c r="E380">
        <v>5.4634099999999997</v>
      </c>
      <c r="F380">
        <v>3.9716999999999998</v>
      </c>
      <c r="G380">
        <v>3.8010700000000002</v>
      </c>
      <c r="H380">
        <v>3.8560599999999998</v>
      </c>
      <c r="I380">
        <v>3.4173100000000001</v>
      </c>
      <c r="J380">
        <v>3.6097700000000001</v>
      </c>
      <c r="K380">
        <v>3.4137599999999999</v>
      </c>
      <c r="L380">
        <v>3.3411200000000001</v>
      </c>
      <c r="M380">
        <v>3.11856</v>
      </c>
      <c r="N380">
        <v>2.8464200000000002</v>
      </c>
      <c r="O380">
        <v>2.5070800000000002</v>
      </c>
      <c r="P380">
        <v>2.2770999999999999</v>
      </c>
      <c r="Q380">
        <v>2.1541899999999998</v>
      </c>
      <c r="R380">
        <v>2.0587</v>
      </c>
      <c r="S380">
        <v>2.0150899999999998</v>
      </c>
      <c r="T380">
        <v>1.9245399999999999</v>
      </c>
      <c r="U380">
        <v>1.8363</v>
      </c>
      <c r="V380">
        <v>1.7215199999999999</v>
      </c>
      <c r="W380">
        <v>1.66401</v>
      </c>
      <c r="X380">
        <v>1.5846100000000001</v>
      </c>
      <c r="Y380">
        <v>1.5661499999999999</v>
      </c>
      <c r="Z380">
        <v>1.51037</v>
      </c>
      <c r="AA380">
        <v>1.46584</v>
      </c>
      <c r="AB380">
        <v>1.43502</v>
      </c>
      <c r="AC380">
        <v>1.42255</v>
      </c>
      <c r="AD380">
        <v>1.4053800000000001</v>
      </c>
      <c r="AE380">
        <v>1.37293</v>
      </c>
      <c r="AF380">
        <v>1.3379799999999999</v>
      </c>
      <c r="AG380">
        <v>1.3013699999999999</v>
      </c>
      <c r="AH380">
        <v>1.2501100000000001</v>
      </c>
      <c r="AI380">
        <v>1.23221</v>
      </c>
      <c r="AJ380">
        <v>1.18371</v>
      </c>
    </row>
    <row r="381" spans="1:36">
      <c r="A381" t="s">
        <v>432</v>
      </c>
      <c r="B381" s="63">
        <v>6</v>
      </c>
      <c r="C381" s="63">
        <v>46</v>
      </c>
      <c r="D381">
        <v>6.8656600000000001</v>
      </c>
      <c r="E381">
        <v>7.1681100000000004</v>
      </c>
      <c r="F381">
        <v>6.0471300000000001</v>
      </c>
      <c r="G381">
        <v>5.7678900000000004</v>
      </c>
      <c r="H381">
        <v>6.2173800000000004</v>
      </c>
      <c r="I381">
        <v>6.78484</v>
      </c>
      <c r="J381">
        <v>6.8391200000000003</v>
      </c>
      <c r="K381">
        <v>6.9880399999999998</v>
      </c>
      <c r="L381">
        <v>7.0346200000000003</v>
      </c>
      <c r="M381">
        <v>7.0412600000000003</v>
      </c>
      <c r="N381">
        <v>7.0742799999999999</v>
      </c>
      <c r="O381">
        <v>7.0012299999999996</v>
      </c>
      <c r="P381">
        <v>6.9825400000000002</v>
      </c>
      <c r="Q381">
        <v>7.0352399999999999</v>
      </c>
      <c r="R381">
        <v>7.0868500000000001</v>
      </c>
      <c r="S381">
        <v>7.1201400000000001</v>
      </c>
      <c r="T381">
        <v>7.1437400000000002</v>
      </c>
      <c r="U381">
        <v>7.1663300000000003</v>
      </c>
      <c r="V381">
        <v>7.1420199999999996</v>
      </c>
      <c r="W381">
        <v>7.15327</v>
      </c>
      <c r="X381">
        <v>7.1147</v>
      </c>
      <c r="Y381">
        <v>7.1556699999999998</v>
      </c>
      <c r="Z381">
        <v>7.20425</v>
      </c>
      <c r="AA381">
        <v>7.2361199999999997</v>
      </c>
      <c r="AB381">
        <v>7.21244</v>
      </c>
      <c r="AC381">
        <v>7.1874500000000001</v>
      </c>
      <c r="AD381">
        <v>7.1789699999999996</v>
      </c>
      <c r="AE381">
        <v>7.14086</v>
      </c>
      <c r="AF381">
        <v>7.1002299999999998</v>
      </c>
      <c r="AG381">
        <v>7.0493800000000002</v>
      </c>
      <c r="AH381">
        <v>7.0160099999999996</v>
      </c>
      <c r="AI381">
        <v>6.9499599999999999</v>
      </c>
      <c r="AJ381">
        <v>6.8971999999999998</v>
      </c>
    </row>
    <row r="382" spans="1:36">
      <c r="A382" t="s">
        <v>433</v>
      </c>
      <c r="B382" s="63">
        <v>6</v>
      </c>
      <c r="C382" s="63">
        <v>47</v>
      </c>
      <c r="D382">
        <v>3.1873300000000002</v>
      </c>
      <c r="E382">
        <v>3.1607799999999999</v>
      </c>
      <c r="F382">
        <v>2.8205800000000001</v>
      </c>
      <c r="G382">
        <v>2.8041100000000001</v>
      </c>
      <c r="H382">
        <v>3.0513499999999998</v>
      </c>
      <c r="I382">
        <v>3.0385800000000001</v>
      </c>
      <c r="J382">
        <v>3.0093399999999999</v>
      </c>
      <c r="K382">
        <v>2.9408099999999999</v>
      </c>
      <c r="L382">
        <v>2.84293</v>
      </c>
      <c r="M382">
        <v>2.7256399999999998</v>
      </c>
      <c r="N382">
        <v>2.6368900000000002</v>
      </c>
      <c r="O382">
        <v>2.5958999999999999</v>
      </c>
      <c r="P382">
        <v>2.58765</v>
      </c>
      <c r="Q382">
        <v>2.57396</v>
      </c>
      <c r="R382">
        <v>2.5741999999999998</v>
      </c>
      <c r="S382">
        <v>2.56785</v>
      </c>
      <c r="T382">
        <v>2.5649299999999999</v>
      </c>
      <c r="U382">
        <v>2.5717500000000002</v>
      </c>
      <c r="V382">
        <v>2.5735600000000001</v>
      </c>
      <c r="W382">
        <v>2.57769</v>
      </c>
      <c r="X382">
        <v>2.5895600000000001</v>
      </c>
      <c r="Y382">
        <v>2.5970900000000001</v>
      </c>
      <c r="Z382">
        <v>2.6062799999999999</v>
      </c>
      <c r="AA382">
        <v>2.6211199999999999</v>
      </c>
      <c r="AB382">
        <v>2.6158600000000001</v>
      </c>
      <c r="AC382">
        <v>2.6235300000000001</v>
      </c>
      <c r="AD382">
        <v>2.6156100000000002</v>
      </c>
      <c r="AE382">
        <v>2.6018599999999998</v>
      </c>
      <c r="AF382">
        <v>2.5783200000000002</v>
      </c>
      <c r="AG382">
        <v>2.5482399999999998</v>
      </c>
      <c r="AH382">
        <v>2.5002300000000002</v>
      </c>
      <c r="AI382">
        <v>2.4509500000000002</v>
      </c>
      <c r="AJ382">
        <v>2.4171200000000002</v>
      </c>
    </row>
    <row r="383" spans="1:36">
      <c r="A383" t="s">
        <v>434</v>
      </c>
      <c r="B383" s="63">
        <v>6</v>
      </c>
      <c r="C383" s="63">
        <v>48</v>
      </c>
      <c r="D383">
        <v>57.467210000000001</v>
      </c>
      <c r="E383">
        <v>57.530250000000002</v>
      </c>
      <c r="F383">
        <v>58.215629999999997</v>
      </c>
      <c r="G383">
        <v>58.421410000000002</v>
      </c>
      <c r="H383">
        <v>53.035649999999997</v>
      </c>
      <c r="I383">
        <v>53.26332</v>
      </c>
      <c r="J383">
        <v>53.016089999999998</v>
      </c>
      <c r="K383">
        <v>53.621560000000002</v>
      </c>
      <c r="L383">
        <v>54.645240000000001</v>
      </c>
      <c r="M383">
        <v>54.529820000000001</v>
      </c>
      <c r="N383">
        <v>55.532679999999999</v>
      </c>
      <c r="O383">
        <v>57.686819999999997</v>
      </c>
      <c r="P383">
        <v>59.62688</v>
      </c>
      <c r="Q383">
        <v>60.33267</v>
      </c>
      <c r="R383">
        <v>60.324809999999999</v>
      </c>
      <c r="S383">
        <v>60.229990000000001</v>
      </c>
      <c r="T383">
        <v>60.461199999999998</v>
      </c>
      <c r="U383">
        <v>60.822670000000002</v>
      </c>
      <c r="V383">
        <v>61.16283</v>
      </c>
      <c r="W383">
        <v>61.301560000000002</v>
      </c>
      <c r="X383">
        <v>61.647530000000003</v>
      </c>
      <c r="Y383">
        <v>62.053139999999999</v>
      </c>
      <c r="Z383">
        <v>62.570320000000002</v>
      </c>
      <c r="AA383">
        <v>63.305970000000002</v>
      </c>
      <c r="AB383">
        <v>63.994810000000001</v>
      </c>
      <c r="AC383">
        <v>64.681229999999999</v>
      </c>
      <c r="AD383">
        <v>65.193569999999994</v>
      </c>
      <c r="AE383">
        <v>65.735150000000004</v>
      </c>
      <c r="AF383">
        <v>66.376000000000005</v>
      </c>
      <c r="AG383">
        <v>66.842730000000003</v>
      </c>
      <c r="AH383">
        <v>67.260270000000006</v>
      </c>
      <c r="AI383">
        <v>67.695179999999993</v>
      </c>
      <c r="AJ383">
        <v>68.350560000000002</v>
      </c>
    </row>
    <row r="384" spans="1:36">
      <c r="A384" t="s">
        <v>435</v>
      </c>
      <c r="B384" s="63">
        <v>6</v>
      </c>
      <c r="C384" s="63">
        <v>49</v>
      </c>
      <c r="D384">
        <v>7.7074499999999997</v>
      </c>
      <c r="E384">
        <v>9.5186899999999994</v>
      </c>
      <c r="F384">
        <v>8.3471499999999992</v>
      </c>
      <c r="G384">
        <v>4.6158200000000003</v>
      </c>
      <c r="H384">
        <v>5.9303999999999997</v>
      </c>
      <c r="I384">
        <v>7.8853900000000001</v>
      </c>
      <c r="J384">
        <v>6.1604400000000004</v>
      </c>
      <c r="K384">
        <v>6.5190400000000004</v>
      </c>
      <c r="L384">
        <v>6.9973200000000002</v>
      </c>
      <c r="M384">
        <v>6.6087999999999996</v>
      </c>
      <c r="N384">
        <v>6.5821300000000003</v>
      </c>
      <c r="O384">
        <v>6.5602200000000002</v>
      </c>
      <c r="P384">
        <v>6.48794</v>
      </c>
      <c r="Q384">
        <v>6.4902699999999998</v>
      </c>
      <c r="R384">
        <v>6.5369099999999998</v>
      </c>
      <c r="S384">
        <v>6.5711000000000004</v>
      </c>
      <c r="T384">
        <v>6.5503400000000003</v>
      </c>
      <c r="U384">
        <v>6.5138400000000001</v>
      </c>
      <c r="V384">
        <v>6.5441399999999996</v>
      </c>
      <c r="W384">
        <v>6.5545600000000004</v>
      </c>
      <c r="X384">
        <v>6.5436300000000003</v>
      </c>
      <c r="Y384">
        <v>6.6148199999999999</v>
      </c>
      <c r="Z384">
        <v>6.6449999999999996</v>
      </c>
      <c r="AA384">
        <v>6.6327100000000003</v>
      </c>
      <c r="AB384">
        <v>6.6310099999999998</v>
      </c>
      <c r="AC384">
        <v>6.6228100000000003</v>
      </c>
      <c r="AD384">
        <v>6.7307199999999998</v>
      </c>
      <c r="AE384">
        <v>6.8126199999999999</v>
      </c>
      <c r="AF384">
        <v>6.8083999999999998</v>
      </c>
      <c r="AG384">
        <v>6.7834599999999998</v>
      </c>
      <c r="AH384">
        <v>6.7288300000000003</v>
      </c>
      <c r="AI384">
        <v>6.6508599999999998</v>
      </c>
      <c r="AJ384">
        <v>6.5359499999999997</v>
      </c>
    </row>
    <row r="385" spans="1:36">
      <c r="A385" t="s">
        <v>436</v>
      </c>
      <c r="B385" s="63">
        <v>6</v>
      </c>
      <c r="C385" s="63">
        <v>50</v>
      </c>
      <c r="D385">
        <v>14.17229</v>
      </c>
      <c r="E385">
        <v>12.986969999999999</v>
      </c>
      <c r="F385">
        <v>11.79522</v>
      </c>
      <c r="G385">
        <v>10.267379999999999</v>
      </c>
      <c r="H385">
        <v>12.387600000000001</v>
      </c>
      <c r="I385">
        <v>11.68632</v>
      </c>
      <c r="J385">
        <v>11.61931</v>
      </c>
      <c r="K385">
        <v>11.72357</v>
      </c>
      <c r="L385">
        <v>11.327500000000001</v>
      </c>
      <c r="M385">
        <v>11.316509999999999</v>
      </c>
      <c r="N385">
        <v>11.05874</v>
      </c>
      <c r="O385">
        <v>10.81789</v>
      </c>
      <c r="P385">
        <v>10.728490000000001</v>
      </c>
      <c r="Q385">
        <v>10.67141</v>
      </c>
      <c r="R385">
        <v>10.690519999999999</v>
      </c>
      <c r="S385">
        <v>10.71588</v>
      </c>
      <c r="T385">
        <v>10.6639</v>
      </c>
      <c r="U385">
        <v>10.646129999999999</v>
      </c>
      <c r="V385">
        <v>10.66738</v>
      </c>
      <c r="W385">
        <v>10.66344</v>
      </c>
      <c r="X385">
        <v>10.72728</v>
      </c>
      <c r="Y385">
        <v>10.81556</v>
      </c>
      <c r="Z385">
        <v>10.85745</v>
      </c>
      <c r="AA385">
        <v>10.916930000000001</v>
      </c>
      <c r="AB385">
        <v>10.89851</v>
      </c>
      <c r="AC385">
        <v>10.97273</v>
      </c>
      <c r="AD385">
        <v>11.15363</v>
      </c>
      <c r="AE385">
        <v>11.26308</v>
      </c>
      <c r="AF385">
        <v>11.336220000000001</v>
      </c>
      <c r="AG385">
        <v>11.31916</v>
      </c>
      <c r="AH385">
        <v>11.26976</v>
      </c>
      <c r="AI385">
        <v>11.124090000000001</v>
      </c>
      <c r="AJ385">
        <v>10.976319999999999</v>
      </c>
    </row>
    <row r="386" spans="1:36">
      <c r="A386" t="s">
        <v>437</v>
      </c>
      <c r="B386" s="63">
        <v>6</v>
      </c>
      <c r="C386" s="63">
        <v>51</v>
      </c>
      <c r="D386">
        <v>0.80771999999999999</v>
      </c>
      <c r="E386">
        <v>0.82726999999999995</v>
      </c>
      <c r="F386">
        <v>0.85677999999999999</v>
      </c>
      <c r="G386">
        <v>0.86836000000000002</v>
      </c>
      <c r="H386">
        <v>0.90966999999999998</v>
      </c>
      <c r="I386">
        <v>0.97914999999999996</v>
      </c>
      <c r="J386">
        <v>0.93040999999999996</v>
      </c>
      <c r="K386">
        <v>0.91876000000000002</v>
      </c>
      <c r="L386">
        <v>0.94091000000000002</v>
      </c>
      <c r="M386">
        <v>0.92501999999999995</v>
      </c>
      <c r="N386">
        <v>0.91337999999999997</v>
      </c>
      <c r="O386">
        <v>0.91093000000000002</v>
      </c>
      <c r="P386">
        <v>0.90488999999999997</v>
      </c>
      <c r="Q386">
        <v>0.90325</v>
      </c>
      <c r="R386">
        <v>0.90332000000000001</v>
      </c>
      <c r="S386">
        <v>0.90629999999999999</v>
      </c>
      <c r="T386">
        <v>0.90697000000000005</v>
      </c>
      <c r="U386">
        <v>0.90990000000000004</v>
      </c>
      <c r="V386">
        <v>0.90652999999999995</v>
      </c>
      <c r="W386">
        <v>0.90408999999999995</v>
      </c>
      <c r="X386">
        <v>0.90307999999999999</v>
      </c>
      <c r="Y386">
        <v>0.90575000000000006</v>
      </c>
      <c r="Z386">
        <v>0.90846000000000005</v>
      </c>
      <c r="AA386">
        <v>0.90827000000000002</v>
      </c>
      <c r="AB386">
        <v>0.90761000000000003</v>
      </c>
      <c r="AC386">
        <v>0.90581</v>
      </c>
      <c r="AD386">
        <v>0.90912999999999999</v>
      </c>
      <c r="AE386">
        <v>0.91335</v>
      </c>
      <c r="AF386">
        <v>0.91371000000000002</v>
      </c>
      <c r="AG386">
        <v>0.91173999999999999</v>
      </c>
      <c r="AH386">
        <v>0.90839999999999999</v>
      </c>
      <c r="AI386">
        <v>0.90422000000000002</v>
      </c>
      <c r="AJ386">
        <v>0.89786999999999995</v>
      </c>
    </row>
    <row r="387" spans="1:36">
      <c r="A387" t="s">
        <v>438</v>
      </c>
      <c r="B387" s="63">
        <v>6</v>
      </c>
      <c r="C387" s="63">
        <v>52</v>
      </c>
      <c r="D387">
        <v>4.9614500000000001</v>
      </c>
      <c r="E387">
        <v>4.4789599999999998</v>
      </c>
      <c r="F387">
        <v>4.0011200000000002</v>
      </c>
      <c r="G387">
        <v>4.1846899999999998</v>
      </c>
      <c r="H387">
        <v>4.6136499999999998</v>
      </c>
      <c r="I387">
        <v>4.9839000000000002</v>
      </c>
      <c r="J387">
        <v>4.61625</v>
      </c>
      <c r="K387">
        <v>4.6363799999999999</v>
      </c>
      <c r="L387">
        <v>4.8425700000000003</v>
      </c>
      <c r="M387">
        <v>4.6884600000000001</v>
      </c>
      <c r="N387">
        <v>4.6474399999999996</v>
      </c>
      <c r="O387">
        <v>4.6734600000000004</v>
      </c>
      <c r="P387">
        <v>4.6289499999999997</v>
      </c>
      <c r="Q387">
        <v>4.62906</v>
      </c>
      <c r="R387">
        <v>4.6416700000000004</v>
      </c>
      <c r="S387">
        <v>4.6536799999999996</v>
      </c>
      <c r="T387">
        <v>4.6539599999999997</v>
      </c>
      <c r="U387">
        <v>4.6662699999999999</v>
      </c>
      <c r="V387">
        <v>4.6483999999999996</v>
      </c>
      <c r="W387">
        <v>4.6303599999999996</v>
      </c>
      <c r="X387">
        <v>4.6162299999999998</v>
      </c>
      <c r="Y387">
        <v>4.62737</v>
      </c>
      <c r="Z387">
        <v>4.6313399999999998</v>
      </c>
      <c r="AA387">
        <v>4.6152199999999999</v>
      </c>
      <c r="AB387">
        <v>4.6036400000000004</v>
      </c>
      <c r="AC387">
        <v>4.5840800000000002</v>
      </c>
      <c r="AD387">
        <v>4.5946600000000002</v>
      </c>
      <c r="AE387">
        <v>4.6052400000000002</v>
      </c>
      <c r="AF387">
        <v>4.5871899999999997</v>
      </c>
      <c r="AG387">
        <v>4.5621400000000003</v>
      </c>
      <c r="AH387">
        <v>4.5323099999999998</v>
      </c>
      <c r="AI387">
        <v>4.4989600000000003</v>
      </c>
      <c r="AJ387">
        <v>4.4550599999999996</v>
      </c>
    </row>
    <row r="388" spans="1:36">
      <c r="A388" t="s">
        <v>439</v>
      </c>
      <c r="B388" s="63">
        <v>6</v>
      </c>
      <c r="C388" s="63">
        <v>53</v>
      </c>
      <c r="D388">
        <v>0.27081</v>
      </c>
      <c r="E388">
        <v>0.27202999999999999</v>
      </c>
      <c r="F388">
        <v>0.25486999999999999</v>
      </c>
      <c r="G388">
        <v>0.25002999999999997</v>
      </c>
      <c r="H388">
        <v>0.25168000000000001</v>
      </c>
      <c r="I388">
        <v>0.24753</v>
      </c>
      <c r="J388">
        <v>0.24353</v>
      </c>
      <c r="K388">
        <v>0.24165</v>
      </c>
      <c r="L388">
        <v>0.23909</v>
      </c>
      <c r="M388">
        <v>0.23682</v>
      </c>
      <c r="N388">
        <v>0.23518</v>
      </c>
      <c r="O388">
        <v>0.23272000000000001</v>
      </c>
      <c r="P388">
        <v>0.23082</v>
      </c>
      <c r="Q388">
        <v>0.22911000000000001</v>
      </c>
      <c r="R388">
        <v>0.22747000000000001</v>
      </c>
      <c r="S388">
        <v>0.22483</v>
      </c>
      <c r="T388">
        <v>0.22275</v>
      </c>
      <c r="U388">
        <v>0.22028</v>
      </c>
      <c r="V388">
        <v>0.21797</v>
      </c>
      <c r="W388">
        <v>0.21584999999999999</v>
      </c>
      <c r="X388">
        <v>0.21312999999999999</v>
      </c>
      <c r="Y388">
        <v>0.21113000000000001</v>
      </c>
      <c r="Z388">
        <v>0.20962</v>
      </c>
      <c r="AA388">
        <v>0.20807</v>
      </c>
      <c r="AB388">
        <v>0.20596</v>
      </c>
      <c r="AC388">
        <v>0.20386000000000001</v>
      </c>
      <c r="AD388">
        <v>0.20180999999999999</v>
      </c>
      <c r="AE388">
        <v>0.19977</v>
      </c>
      <c r="AF388">
        <v>0.19789000000000001</v>
      </c>
      <c r="AG388">
        <v>0.19597000000000001</v>
      </c>
      <c r="AH388">
        <v>0.19399</v>
      </c>
      <c r="AI388">
        <v>0.19203000000000001</v>
      </c>
      <c r="AJ388">
        <v>0.19011</v>
      </c>
    </row>
    <row r="389" spans="1:36">
      <c r="A389" t="s">
        <v>440</v>
      </c>
      <c r="B389" s="63">
        <v>6</v>
      </c>
      <c r="C389" s="63">
        <v>54</v>
      </c>
      <c r="D389">
        <v>1.09259</v>
      </c>
      <c r="E389">
        <v>1.0542499999999999</v>
      </c>
      <c r="F389">
        <v>1.02477</v>
      </c>
      <c r="G389">
        <v>1.0135000000000001</v>
      </c>
      <c r="H389">
        <v>1.02702</v>
      </c>
      <c r="I389">
        <v>0.97589999999999999</v>
      </c>
      <c r="J389">
        <v>0.93944000000000005</v>
      </c>
      <c r="K389">
        <v>0.92644000000000004</v>
      </c>
      <c r="L389">
        <v>0.91815000000000002</v>
      </c>
      <c r="M389">
        <v>0.91515999999999997</v>
      </c>
      <c r="N389">
        <v>0.91779999999999995</v>
      </c>
      <c r="O389">
        <v>0.91891999999999996</v>
      </c>
      <c r="P389">
        <v>0.92283000000000004</v>
      </c>
      <c r="Q389">
        <v>0.92927999999999999</v>
      </c>
      <c r="R389">
        <v>0.93796999999999997</v>
      </c>
      <c r="S389">
        <v>0.94347999999999999</v>
      </c>
      <c r="T389">
        <v>0.95157000000000003</v>
      </c>
      <c r="U389">
        <v>0.95879999999999999</v>
      </c>
      <c r="V389">
        <v>0.96679999999999999</v>
      </c>
      <c r="W389">
        <v>0.97540000000000004</v>
      </c>
      <c r="X389">
        <v>0.98243000000000003</v>
      </c>
      <c r="Y389">
        <v>0.99358000000000002</v>
      </c>
      <c r="Z389">
        <v>1.0061199999999999</v>
      </c>
      <c r="AA389">
        <v>1.0187600000000001</v>
      </c>
      <c r="AB389">
        <v>1.0289900000000001</v>
      </c>
      <c r="AC389">
        <v>1.0389200000000001</v>
      </c>
      <c r="AD389">
        <v>1.0497000000000001</v>
      </c>
      <c r="AE389">
        <v>1.06132</v>
      </c>
      <c r="AF389">
        <v>1.0738799999999999</v>
      </c>
      <c r="AG389">
        <v>1.0853299999999999</v>
      </c>
      <c r="AH389">
        <v>1.0961000000000001</v>
      </c>
      <c r="AI389">
        <v>1.1058300000000001</v>
      </c>
      <c r="AJ389">
        <v>1.1148400000000001</v>
      </c>
    </row>
    <row r="390" spans="1:36">
      <c r="A390" t="s">
        <v>441</v>
      </c>
      <c r="B390" s="63">
        <v>6</v>
      </c>
      <c r="C390" s="63">
        <v>55</v>
      </c>
      <c r="D390">
        <v>0.13578999999999999</v>
      </c>
      <c r="E390">
        <v>0.14266999999999999</v>
      </c>
      <c r="F390">
        <v>0.12778</v>
      </c>
      <c r="G390">
        <v>0.11317000000000001</v>
      </c>
      <c r="H390">
        <v>0.12116</v>
      </c>
      <c r="I390">
        <v>0.13345000000000001</v>
      </c>
      <c r="J390">
        <v>0.1356</v>
      </c>
      <c r="K390">
        <v>0.13816000000000001</v>
      </c>
      <c r="L390">
        <v>0.1419</v>
      </c>
      <c r="M390">
        <v>0.14513999999999999</v>
      </c>
      <c r="N390">
        <v>0.14680000000000001</v>
      </c>
      <c r="O390">
        <v>0.14868000000000001</v>
      </c>
      <c r="P390">
        <v>0.14946000000000001</v>
      </c>
      <c r="Q390">
        <v>0.1512</v>
      </c>
      <c r="R390">
        <v>0.15348000000000001</v>
      </c>
      <c r="S390">
        <v>0.15448000000000001</v>
      </c>
      <c r="T390">
        <v>0.15495</v>
      </c>
      <c r="U390">
        <v>0.15594</v>
      </c>
      <c r="V390">
        <v>0.15812000000000001</v>
      </c>
      <c r="W390">
        <v>0.15895000000000001</v>
      </c>
      <c r="X390">
        <v>0.16159999999999999</v>
      </c>
      <c r="Y390">
        <v>0.16088</v>
      </c>
      <c r="Z390">
        <v>0.15875</v>
      </c>
      <c r="AA390">
        <v>0.15679999999999999</v>
      </c>
      <c r="AB390">
        <v>0.15715000000000001</v>
      </c>
      <c r="AC390">
        <v>0.15745999999999999</v>
      </c>
      <c r="AD390">
        <v>0.15761</v>
      </c>
      <c r="AE390">
        <v>0.15790999999999999</v>
      </c>
      <c r="AF390">
        <v>0.15784999999999999</v>
      </c>
      <c r="AG390">
        <v>0.15781000000000001</v>
      </c>
      <c r="AH390">
        <v>0.15804000000000001</v>
      </c>
      <c r="AI390">
        <v>0.15815000000000001</v>
      </c>
      <c r="AJ390">
        <v>0.15808</v>
      </c>
    </row>
    <row r="391" spans="1:36">
      <c r="A391" t="s">
        <v>442</v>
      </c>
      <c r="B391" s="63"/>
      <c r="C391" s="63"/>
    </row>
    <row r="392" spans="1:36">
      <c r="A392" t="s">
        <v>470</v>
      </c>
      <c r="B392" t="s">
        <v>481</v>
      </c>
      <c r="C392" t="s">
        <v>482</v>
      </c>
    </row>
    <row r="393" spans="1:36">
      <c r="A393" t="s">
        <v>386</v>
      </c>
      <c r="B393" t="s">
        <v>474</v>
      </c>
      <c r="C393" t="s">
        <v>476</v>
      </c>
      <c r="D393">
        <v>2018</v>
      </c>
      <c r="E393">
        <v>2019</v>
      </c>
      <c r="F393">
        <v>2020</v>
      </c>
      <c r="G393">
        <v>2021</v>
      </c>
      <c r="H393">
        <v>2022</v>
      </c>
      <c r="I393">
        <v>2023</v>
      </c>
      <c r="J393">
        <v>2024</v>
      </c>
      <c r="K393">
        <v>2025</v>
      </c>
      <c r="L393">
        <v>2026</v>
      </c>
      <c r="M393">
        <v>2027</v>
      </c>
      <c r="N393">
        <v>2028</v>
      </c>
      <c r="O393">
        <v>2029</v>
      </c>
      <c r="P393">
        <v>2030</v>
      </c>
      <c r="Q393">
        <v>2031</v>
      </c>
      <c r="R393">
        <v>2032</v>
      </c>
      <c r="S393">
        <v>2033</v>
      </c>
      <c r="T393">
        <v>2034</v>
      </c>
      <c r="U393">
        <v>2035</v>
      </c>
      <c r="V393">
        <v>2036</v>
      </c>
      <c r="W393">
        <v>2037</v>
      </c>
      <c r="X393">
        <v>2038</v>
      </c>
      <c r="Y393">
        <v>2039</v>
      </c>
      <c r="Z393">
        <v>2040</v>
      </c>
      <c r="AA393">
        <v>2041</v>
      </c>
      <c r="AB393">
        <v>2042</v>
      </c>
      <c r="AC393">
        <v>2043</v>
      </c>
      <c r="AD393">
        <v>2044</v>
      </c>
      <c r="AE393">
        <v>2045</v>
      </c>
      <c r="AF393">
        <v>2046</v>
      </c>
      <c r="AG393">
        <v>2047</v>
      </c>
      <c r="AH393">
        <v>2048</v>
      </c>
      <c r="AI393">
        <v>2049</v>
      </c>
      <c r="AJ393">
        <v>2050</v>
      </c>
    </row>
    <row r="394" spans="1:36">
      <c r="A394" t="s">
        <v>387</v>
      </c>
      <c r="B394" s="63">
        <v>7</v>
      </c>
      <c r="C394" s="63">
        <v>100</v>
      </c>
      <c r="D394">
        <v>83.145399999999995</v>
      </c>
      <c r="E394">
        <v>84.060220000000001</v>
      </c>
      <c r="F394">
        <v>85.930239999999998</v>
      </c>
      <c r="G394">
        <v>80.237049999999996</v>
      </c>
      <c r="H394">
        <v>79.552040000000005</v>
      </c>
      <c r="I394">
        <v>79.973399999999998</v>
      </c>
      <c r="J394">
        <v>80.904110000000003</v>
      </c>
      <c r="K394">
        <v>83.00076</v>
      </c>
      <c r="L394">
        <v>85.138599999999997</v>
      </c>
      <c r="M394">
        <v>86.917630000000003</v>
      </c>
      <c r="N394">
        <v>88.706879999999998</v>
      </c>
      <c r="O394">
        <v>90.166910000000001</v>
      </c>
      <c r="P394">
        <v>91.448080000000004</v>
      </c>
      <c r="Q394">
        <v>92.771969999999996</v>
      </c>
      <c r="R394">
        <v>93.956789999999998</v>
      </c>
      <c r="S394">
        <v>94.885850000000005</v>
      </c>
      <c r="T394">
        <v>95.857600000000005</v>
      </c>
      <c r="U394">
        <v>96.823700000000002</v>
      </c>
      <c r="V394">
        <v>97.856859999999998</v>
      </c>
      <c r="W394">
        <v>98.824340000000007</v>
      </c>
      <c r="X394">
        <v>99.866560000000007</v>
      </c>
      <c r="Y394">
        <v>100.82087</v>
      </c>
      <c r="Z394">
        <v>101.75047000000001</v>
      </c>
      <c r="AA394">
        <v>102.6673</v>
      </c>
      <c r="AB394">
        <v>103.64943</v>
      </c>
      <c r="AC394">
        <v>104.62974</v>
      </c>
      <c r="AD394">
        <v>105.59180000000001</v>
      </c>
      <c r="AE394">
        <v>106.5042</v>
      </c>
      <c r="AF394">
        <v>107.36041</v>
      </c>
      <c r="AG394">
        <v>108.2179</v>
      </c>
      <c r="AH394">
        <v>109.08326</v>
      </c>
      <c r="AI394">
        <v>109.92856999999999</v>
      </c>
      <c r="AJ394">
        <v>110.78333000000001</v>
      </c>
    </row>
    <row r="395" spans="1:36">
      <c r="A395" t="s">
        <v>388</v>
      </c>
      <c r="B395" s="63">
        <v>7</v>
      </c>
      <c r="C395" s="63">
        <v>2</v>
      </c>
      <c r="D395">
        <v>8.2664899999999992</v>
      </c>
      <c r="E395">
        <v>8.4947800000000004</v>
      </c>
      <c r="F395">
        <v>9.0734999999999992</v>
      </c>
      <c r="G395">
        <v>8.2027000000000001</v>
      </c>
      <c r="H395">
        <v>8.3265200000000004</v>
      </c>
      <c r="I395">
        <v>8.9721399999999996</v>
      </c>
      <c r="J395">
        <v>9.1469100000000001</v>
      </c>
      <c r="K395">
        <v>9.3778100000000002</v>
      </c>
      <c r="L395">
        <v>9.6114899999999999</v>
      </c>
      <c r="M395">
        <v>9.7708300000000001</v>
      </c>
      <c r="N395">
        <v>9.9522600000000008</v>
      </c>
      <c r="O395">
        <v>10.13096</v>
      </c>
      <c r="P395">
        <v>10.24878</v>
      </c>
      <c r="Q395">
        <v>10.38438</v>
      </c>
      <c r="R395">
        <v>10.54074</v>
      </c>
      <c r="S395">
        <v>10.65565</v>
      </c>
      <c r="T395">
        <v>10.80137</v>
      </c>
      <c r="U395">
        <v>10.89578</v>
      </c>
      <c r="V395">
        <v>11.005839999999999</v>
      </c>
      <c r="W395">
        <v>11.100809999999999</v>
      </c>
      <c r="X395">
        <v>11.21429</v>
      </c>
      <c r="Y395">
        <v>11.28435</v>
      </c>
      <c r="Z395">
        <v>11.346629999999999</v>
      </c>
      <c r="AA395">
        <v>11.404960000000001</v>
      </c>
      <c r="AB395">
        <v>11.476979999999999</v>
      </c>
      <c r="AC395">
        <v>11.54574</v>
      </c>
      <c r="AD395">
        <v>11.60708</v>
      </c>
      <c r="AE395">
        <v>11.661009999999999</v>
      </c>
      <c r="AF395">
        <v>11.70567</v>
      </c>
      <c r="AG395">
        <v>11.74628</v>
      </c>
      <c r="AH395">
        <v>11.788679999999999</v>
      </c>
      <c r="AI395">
        <v>11.83047</v>
      </c>
      <c r="AJ395">
        <v>11.8698</v>
      </c>
    </row>
    <row r="396" spans="1:36">
      <c r="A396" t="s">
        <v>389</v>
      </c>
      <c r="B396" s="63">
        <v>7</v>
      </c>
      <c r="C396" s="63">
        <v>3</v>
      </c>
      <c r="D396">
        <v>8.1332400000000007</v>
      </c>
      <c r="E396">
        <v>8.2084200000000003</v>
      </c>
      <c r="F396">
        <v>8.5699799999999993</v>
      </c>
      <c r="G396">
        <v>8.6497799999999998</v>
      </c>
      <c r="H396">
        <v>8.6317000000000004</v>
      </c>
      <c r="I396">
        <v>8.3282500000000006</v>
      </c>
      <c r="J396">
        <v>8.0087700000000002</v>
      </c>
      <c r="K396">
        <v>8.0276399999999999</v>
      </c>
      <c r="L396">
        <v>8.1079600000000003</v>
      </c>
      <c r="M396">
        <v>8.1926000000000005</v>
      </c>
      <c r="N396">
        <v>8.3018999999999998</v>
      </c>
      <c r="O396">
        <v>8.3842499999999998</v>
      </c>
      <c r="P396">
        <v>8.4713700000000003</v>
      </c>
      <c r="Q396">
        <v>8.5702800000000003</v>
      </c>
      <c r="R396">
        <v>8.6815700000000007</v>
      </c>
      <c r="S396">
        <v>8.7804400000000005</v>
      </c>
      <c r="T396">
        <v>8.8819499999999998</v>
      </c>
      <c r="U396">
        <v>8.9795099999999994</v>
      </c>
      <c r="V396">
        <v>9.0810999999999993</v>
      </c>
      <c r="W396">
        <v>9.1581600000000005</v>
      </c>
      <c r="X396">
        <v>9.2356200000000008</v>
      </c>
      <c r="Y396">
        <v>9.3095800000000004</v>
      </c>
      <c r="Z396">
        <v>9.3792299999999997</v>
      </c>
      <c r="AA396">
        <v>9.4464400000000008</v>
      </c>
      <c r="AB396">
        <v>9.5167099999999998</v>
      </c>
      <c r="AC396">
        <v>9.5846099999999996</v>
      </c>
      <c r="AD396">
        <v>9.6463099999999997</v>
      </c>
      <c r="AE396">
        <v>9.7028700000000008</v>
      </c>
      <c r="AF396">
        <v>9.7565799999999996</v>
      </c>
      <c r="AG396">
        <v>9.8066700000000004</v>
      </c>
      <c r="AH396">
        <v>9.8570399999999996</v>
      </c>
      <c r="AI396">
        <v>9.9078499999999998</v>
      </c>
      <c r="AJ396">
        <v>9.9573300000000007</v>
      </c>
    </row>
    <row r="397" spans="1:36">
      <c r="A397" t="s">
        <v>390</v>
      </c>
      <c r="B397" s="63">
        <v>7</v>
      </c>
      <c r="C397" s="63">
        <v>4</v>
      </c>
      <c r="D397">
        <v>36.749859999999998</v>
      </c>
      <c r="E397">
        <v>37.106090000000002</v>
      </c>
      <c r="F397">
        <v>37.583959999999998</v>
      </c>
      <c r="G397">
        <v>33.246180000000003</v>
      </c>
      <c r="H397">
        <v>32.407760000000003</v>
      </c>
      <c r="I397">
        <v>33.350450000000002</v>
      </c>
      <c r="J397">
        <v>35.357019999999999</v>
      </c>
      <c r="K397">
        <v>37.095779999999998</v>
      </c>
      <c r="L397">
        <v>38.306820000000002</v>
      </c>
      <c r="M397">
        <v>39.163939999999997</v>
      </c>
      <c r="N397">
        <v>39.929870000000001</v>
      </c>
      <c r="O397">
        <v>40.587299999999999</v>
      </c>
      <c r="P397">
        <v>41.163969999999999</v>
      </c>
      <c r="Q397">
        <v>41.687100000000001</v>
      </c>
      <c r="R397">
        <v>42.142870000000002</v>
      </c>
      <c r="S397">
        <v>42.613</v>
      </c>
      <c r="T397">
        <v>43.083779999999997</v>
      </c>
      <c r="U397">
        <v>43.527760000000001</v>
      </c>
      <c r="V397">
        <v>44.017859999999999</v>
      </c>
      <c r="W397">
        <v>44.507779999999997</v>
      </c>
      <c r="X397">
        <v>45.003079999999997</v>
      </c>
      <c r="Y397">
        <v>45.5075</v>
      </c>
      <c r="Z397">
        <v>45.989330000000002</v>
      </c>
      <c r="AA397">
        <v>46.47363</v>
      </c>
      <c r="AB397">
        <v>46.953539999999997</v>
      </c>
      <c r="AC397">
        <v>47.437399999999997</v>
      </c>
      <c r="AD397">
        <v>47.914050000000003</v>
      </c>
      <c r="AE397">
        <v>48.379040000000003</v>
      </c>
      <c r="AF397">
        <v>48.842410000000001</v>
      </c>
      <c r="AG397">
        <v>49.288629999999998</v>
      </c>
      <c r="AH397">
        <v>49.737609999999997</v>
      </c>
      <c r="AI397">
        <v>50.19988</v>
      </c>
      <c r="AJ397">
        <v>50.673940000000002</v>
      </c>
    </row>
    <row r="398" spans="1:36">
      <c r="A398" t="s">
        <v>391</v>
      </c>
      <c r="B398" s="63">
        <v>7</v>
      </c>
      <c r="C398" s="63">
        <v>5</v>
      </c>
      <c r="D398">
        <v>29.995809999999999</v>
      </c>
      <c r="E398">
        <v>30.250920000000001</v>
      </c>
      <c r="F398">
        <v>30.7028</v>
      </c>
      <c r="G398">
        <v>30.138380000000002</v>
      </c>
      <c r="H398">
        <v>30.186060000000001</v>
      </c>
      <c r="I398">
        <v>29.322559999999999</v>
      </c>
      <c r="J398">
        <v>28.39141</v>
      </c>
      <c r="K398">
        <v>28.49953</v>
      </c>
      <c r="L398">
        <v>29.11234</v>
      </c>
      <c r="M398">
        <v>29.79026</v>
      </c>
      <c r="N398">
        <v>30.522839999999999</v>
      </c>
      <c r="O398">
        <v>31.064399999999999</v>
      </c>
      <c r="P398">
        <v>31.563970000000001</v>
      </c>
      <c r="Q398">
        <v>32.130200000000002</v>
      </c>
      <c r="R398">
        <v>32.591610000000003</v>
      </c>
      <c r="S398">
        <v>32.836770000000001</v>
      </c>
      <c r="T398">
        <v>33.090499999999999</v>
      </c>
      <c r="U398">
        <v>33.420650000000002</v>
      </c>
      <c r="V398">
        <v>33.75206</v>
      </c>
      <c r="W398">
        <v>34.057589999999998</v>
      </c>
      <c r="X398">
        <v>34.413580000000003</v>
      </c>
      <c r="Y398">
        <v>34.719439999999999</v>
      </c>
      <c r="Z398">
        <v>35.03528</v>
      </c>
      <c r="AA398">
        <v>35.342260000000003</v>
      </c>
      <c r="AB398">
        <v>35.702190000000002</v>
      </c>
      <c r="AC398">
        <v>36.061990000000002</v>
      </c>
      <c r="AD398">
        <v>36.424370000000003</v>
      </c>
      <c r="AE398">
        <v>36.761279999999999</v>
      </c>
      <c r="AF398">
        <v>37.055759999999999</v>
      </c>
      <c r="AG398">
        <v>37.37632</v>
      </c>
      <c r="AH398">
        <v>37.699939999999998</v>
      </c>
      <c r="AI398">
        <v>37.990369999999999</v>
      </c>
      <c r="AJ398">
        <v>38.282260000000001</v>
      </c>
    </row>
    <row r="399" spans="1:36">
      <c r="A399" t="s">
        <v>392</v>
      </c>
      <c r="B399" s="63">
        <v>7</v>
      </c>
      <c r="C399" s="63">
        <v>6</v>
      </c>
      <c r="D399">
        <v>11.04316</v>
      </c>
      <c r="E399">
        <v>11.13316</v>
      </c>
      <c r="F399">
        <v>10.74952</v>
      </c>
      <c r="G399">
        <v>10.842610000000001</v>
      </c>
      <c r="H399">
        <v>10.952819999999999</v>
      </c>
      <c r="I399">
        <v>10.673970000000001</v>
      </c>
      <c r="J399">
        <v>10.509790000000001</v>
      </c>
      <c r="K399">
        <v>10.34446</v>
      </c>
      <c r="L399">
        <v>10.241199999999999</v>
      </c>
      <c r="M399">
        <v>10.17488</v>
      </c>
      <c r="N399">
        <v>10.12035</v>
      </c>
      <c r="O399">
        <v>10.08914</v>
      </c>
      <c r="P399">
        <v>10.0852</v>
      </c>
      <c r="Q399">
        <v>10.074299999999999</v>
      </c>
      <c r="R399">
        <v>10.08037</v>
      </c>
      <c r="S399">
        <v>10.073230000000001</v>
      </c>
      <c r="T399">
        <v>10.061680000000001</v>
      </c>
      <c r="U399">
        <v>10.031779999999999</v>
      </c>
      <c r="V399">
        <v>9.9836399999999994</v>
      </c>
      <c r="W399">
        <v>9.9512800000000006</v>
      </c>
      <c r="X399">
        <v>9.9026399999999999</v>
      </c>
      <c r="Y399">
        <v>9.84389</v>
      </c>
      <c r="Z399">
        <v>9.7844700000000007</v>
      </c>
      <c r="AA399">
        <v>9.7379800000000003</v>
      </c>
      <c r="AB399">
        <v>9.6978299999999997</v>
      </c>
      <c r="AC399">
        <v>9.6636600000000001</v>
      </c>
      <c r="AD399">
        <v>9.6356699999999993</v>
      </c>
      <c r="AE399">
        <v>9.6082900000000002</v>
      </c>
      <c r="AF399">
        <v>9.5874699999999997</v>
      </c>
      <c r="AG399">
        <v>9.5769400000000005</v>
      </c>
      <c r="AH399">
        <v>9.6248000000000005</v>
      </c>
      <c r="AI399">
        <v>9.6821199999999994</v>
      </c>
      <c r="AJ399">
        <v>9.7357300000000002</v>
      </c>
    </row>
    <row r="400" spans="1:36">
      <c r="A400" t="s">
        <v>393</v>
      </c>
      <c r="B400" s="63">
        <v>7</v>
      </c>
      <c r="C400" s="63">
        <v>7</v>
      </c>
      <c r="D400">
        <v>4.3427100000000003</v>
      </c>
      <c r="E400">
        <v>4.2840800000000003</v>
      </c>
      <c r="F400">
        <v>4.0570500000000003</v>
      </c>
      <c r="G400">
        <v>4.4853500000000004</v>
      </c>
      <c r="H400">
        <v>4.5259</v>
      </c>
      <c r="I400">
        <v>4.2234400000000001</v>
      </c>
      <c r="J400">
        <v>4.0307599999999999</v>
      </c>
      <c r="K400">
        <v>4.1114300000000004</v>
      </c>
      <c r="L400">
        <v>4.21774</v>
      </c>
      <c r="M400">
        <v>4.2932699999999997</v>
      </c>
      <c r="N400">
        <v>4.3609200000000001</v>
      </c>
      <c r="O400">
        <v>4.4237700000000002</v>
      </c>
      <c r="P400">
        <v>4.4910300000000003</v>
      </c>
      <c r="Q400">
        <v>4.5786800000000003</v>
      </c>
      <c r="R400">
        <v>4.6697600000000001</v>
      </c>
      <c r="S400">
        <v>4.7526400000000004</v>
      </c>
      <c r="T400">
        <v>4.8010999999999999</v>
      </c>
      <c r="U400">
        <v>4.8523100000000001</v>
      </c>
      <c r="V400">
        <v>4.9010800000000003</v>
      </c>
      <c r="W400">
        <v>4.9385899999999996</v>
      </c>
      <c r="X400">
        <v>4.9395100000000003</v>
      </c>
      <c r="Y400">
        <v>4.9438700000000004</v>
      </c>
      <c r="Z400">
        <v>4.9428099999999997</v>
      </c>
      <c r="AA400">
        <v>4.9416099999999998</v>
      </c>
      <c r="AB400">
        <v>4.94102</v>
      </c>
      <c r="AC400">
        <v>4.9409599999999996</v>
      </c>
      <c r="AD400">
        <v>4.9394200000000001</v>
      </c>
      <c r="AE400">
        <v>4.9330400000000001</v>
      </c>
      <c r="AF400">
        <v>4.9239699999999997</v>
      </c>
      <c r="AG400">
        <v>4.9142799999999998</v>
      </c>
      <c r="AH400">
        <v>4.9059499999999998</v>
      </c>
      <c r="AI400">
        <v>4.8953800000000003</v>
      </c>
      <c r="AJ400">
        <v>4.8841299999999999</v>
      </c>
    </row>
    <row r="401" spans="1:36">
      <c r="A401" t="s">
        <v>394</v>
      </c>
      <c r="B401" s="63">
        <v>7</v>
      </c>
      <c r="C401" s="63">
        <v>8</v>
      </c>
      <c r="D401">
        <v>11.30733</v>
      </c>
      <c r="E401">
        <v>10.908160000000001</v>
      </c>
      <c r="F401">
        <v>11.4999</v>
      </c>
      <c r="G401">
        <v>12.067460000000001</v>
      </c>
      <c r="H401">
        <v>11.64221</v>
      </c>
      <c r="I401">
        <v>11.48448</v>
      </c>
      <c r="J401">
        <v>11.857100000000001</v>
      </c>
      <c r="K401">
        <v>12.273199999999999</v>
      </c>
      <c r="L401">
        <v>12.055099999999999</v>
      </c>
      <c r="M401">
        <v>11.903420000000001</v>
      </c>
      <c r="N401">
        <v>12.072649999999999</v>
      </c>
      <c r="O401">
        <v>12.311439999999999</v>
      </c>
      <c r="P401">
        <v>12.43923</v>
      </c>
      <c r="Q401">
        <v>12.52891</v>
      </c>
      <c r="R401">
        <v>12.67572</v>
      </c>
      <c r="S401">
        <v>12.89218</v>
      </c>
      <c r="T401">
        <v>13.07934</v>
      </c>
      <c r="U401">
        <v>13.18571</v>
      </c>
      <c r="V401">
        <v>12.962429999999999</v>
      </c>
      <c r="W401">
        <v>12.771319999999999</v>
      </c>
      <c r="X401">
        <v>12.588039999999999</v>
      </c>
      <c r="Y401">
        <v>12.52643</v>
      </c>
      <c r="Z401">
        <v>12.442690000000001</v>
      </c>
      <c r="AA401">
        <v>12.598990000000001</v>
      </c>
      <c r="AB401">
        <v>12.831300000000001</v>
      </c>
      <c r="AC401">
        <v>13.019740000000001</v>
      </c>
      <c r="AD401">
        <v>13.15973</v>
      </c>
      <c r="AE401">
        <v>13.22085</v>
      </c>
      <c r="AF401">
        <v>13.262449999999999</v>
      </c>
      <c r="AG401">
        <v>13.36774</v>
      </c>
      <c r="AH401">
        <v>13.489800000000001</v>
      </c>
      <c r="AI401">
        <v>13.62598</v>
      </c>
      <c r="AJ401">
        <v>13.85577</v>
      </c>
    </row>
    <row r="402" spans="1:36">
      <c r="A402" t="s">
        <v>395</v>
      </c>
      <c r="B402" s="63">
        <v>7</v>
      </c>
      <c r="C402" s="63">
        <v>9</v>
      </c>
      <c r="D402">
        <v>5.7264699999999999</v>
      </c>
      <c r="E402">
        <v>5.4358199999999997</v>
      </c>
      <c r="F402">
        <v>5.2940100000000001</v>
      </c>
      <c r="G402">
        <v>5.3814299999999999</v>
      </c>
      <c r="H402">
        <v>5.2639800000000001</v>
      </c>
      <c r="I402">
        <v>4.8946300000000003</v>
      </c>
      <c r="J402">
        <v>4.8484100000000003</v>
      </c>
      <c r="K402">
        <v>4.9773500000000004</v>
      </c>
      <c r="L402">
        <v>5.1478700000000002</v>
      </c>
      <c r="M402">
        <v>5.2396399999999996</v>
      </c>
      <c r="N402">
        <v>5.2516400000000001</v>
      </c>
      <c r="O402">
        <v>5.32646</v>
      </c>
      <c r="P402">
        <v>5.3855599999999999</v>
      </c>
      <c r="Q402">
        <v>5.4531999999999998</v>
      </c>
      <c r="R402">
        <v>5.5938800000000004</v>
      </c>
      <c r="S402">
        <v>5.6585099999999997</v>
      </c>
      <c r="T402">
        <v>5.73576</v>
      </c>
      <c r="U402">
        <v>5.8635799999999998</v>
      </c>
      <c r="V402">
        <v>6.0122999999999998</v>
      </c>
      <c r="W402">
        <v>6.1564699999999997</v>
      </c>
      <c r="X402">
        <v>6.34152</v>
      </c>
      <c r="Y402">
        <v>6.5066899999999999</v>
      </c>
      <c r="Z402">
        <v>6.6240300000000003</v>
      </c>
      <c r="AA402">
        <v>6.8087900000000001</v>
      </c>
      <c r="AB402">
        <v>6.9974800000000004</v>
      </c>
      <c r="AC402">
        <v>7.1324500000000004</v>
      </c>
      <c r="AD402">
        <v>7.2722600000000002</v>
      </c>
      <c r="AE402">
        <v>7.37</v>
      </c>
      <c r="AF402">
        <v>7.4816799999999999</v>
      </c>
      <c r="AG402">
        <v>7.6272099999999998</v>
      </c>
      <c r="AH402">
        <v>7.7856699999999996</v>
      </c>
      <c r="AI402">
        <v>7.8918299999999997</v>
      </c>
      <c r="AJ402">
        <v>8.1469000000000005</v>
      </c>
    </row>
    <row r="403" spans="1:36">
      <c r="A403" t="s">
        <v>396</v>
      </c>
      <c r="B403" s="63">
        <v>7</v>
      </c>
      <c r="C403" s="63">
        <v>10</v>
      </c>
      <c r="D403">
        <v>19.789400000000001</v>
      </c>
      <c r="E403">
        <v>20.10848</v>
      </c>
      <c r="F403">
        <v>19.226430000000001</v>
      </c>
      <c r="G403">
        <v>18.86627</v>
      </c>
      <c r="H403">
        <v>17.002770000000002</v>
      </c>
      <c r="I403">
        <v>16.232530000000001</v>
      </c>
      <c r="J403">
        <v>16.011389999999999</v>
      </c>
      <c r="K403">
        <v>16.207979999999999</v>
      </c>
      <c r="L403">
        <v>16.340260000000001</v>
      </c>
      <c r="M403">
        <v>16.462879999999998</v>
      </c>
      <c r="N403">
        <v>16.52046</v>
      </c>
      <c r="O403">
        <v>16.581320000000002</v>
      </c>
      <c r="P403">
        <v>16.64479</v>
      </c>
      <c r="Q403">
        <v>16.808350000000001</v>
      </c>
      <c r="R403">
        <v>16.993079999999999</v>
      </c>
      <c r="S403">
        <v>17.1691</v>
      </c>
      <c r="T403">
        <v>17.334579999999999</v>
      </c>
      <c r="U403">
        <v>17.538519999999998</v>
      </c>
      <c r="V403">
        <v>17.729990000000001</v>
      </c>
      <c r="W403">
        <v>17.933789999999998</v>
      </c>
      <c r="X403">
        <v>18.216090000000001</v>
      </c>
      <c r="Y403">
        <v>18.49408</v>
      </c>
      <c r="Z403">
        <v>18.747060000000001</v>
      </c>
      <c r="AA403">
        <v>19.04205</v>
      </c>
      <c r="AB403">
        <v>19.283609999999999</v>
      </c>
      <c r="AC403">
        <v>19.66517</v>
      </c>
      <c r="AD403">
        <v>20.069369999999999</v>
      </c>
      <c r="AE403">
        <v>20.500060000000001</v>
      </c>
      <c r="AF403">
        <v>20.889749999999999</v>
      </c>
      <c r="AG403">
        <v>21.226880000000001</v>
      </c>
      <c r="AH403">
        <v>21.516290000000001</v>
      </c>
      <c r="AI403">
        <v>21.714780000000001</v>
      </c>
      <c r="AJ403">
        <v>21.970040000000001</v>
      </c>
    </row>
    <row r="404" spans="1:36">
      <c r="A404" t="s">
        <v>397</v>
      </c>
      <c r="B404" s="63">
        <v>7</v>
      </c>
      <c r="C404" s="63">
        <v>11</v>
      </c>
      <c r="D404">
        <v>10.730029999999999</v>
      </c>
      <c r="E404">
        <v>10.98624</v>
      </c>
      <c r="F404">
        <v>10.23959</v>
      </c>
      <c r="G404">
        <v>9.6061599999999991</v>
      </c>
      <c r="H404">
        <v>8.7085699999999999</v>
      </c>
      <c r="I404">
        <v>8.4538899999999995</v>
      </c>
      <c r="J404">
        <v>8.1765399999999993</v>
      </c>
      <c r="K404">
        <v>8.21889</v>
      </c>
      <c r="L404">
        <v>8.1934699999999996</v>
      </c>
      <c r="M404">
        <v>8.1837700000000009</v>
      </c>
      <c r="N404">
        <v>8.1093700000000002</v>
      </c>
      <c r="O404">
        <v>8.04922</v>
      </c>
      <c r="P404">
        <v>8.0252300000000005</v>
      </c>
      <c r="Q404">
        <v>8.08169</v>
      </c>
      <c r="R404">
        <v>8.1550799999999999</v>
      </c>
      <c r="S404">
        <v>8.2398900000000008</v>
      </c>
      <c r="T404">
        <v>8.3043099999999992</v>
      </c>
      <c r="U404">
        <v>8.3975200000000001</v>
      </c>
      <c r="V404">
        <v>8.4860399999999991</v>
      </c>
      <c r="W404">
        <v>8.5815000000000001</v>
      </c>
      <c r="X404">
        <v>8.7524800000000003</v>
      </c>
      <c r="Y404">
        <v>8.9270899999999997</v>
      </c>
      <c r="Z404">
        <v>9.0744199999999999</v>
      </c>
      <c r="AA404">
        <v>9.2455800000000004</v>
      </c>
      <c r="AB404">
        <v>9.3741599999999998</v>
      </c>
      <c r="AC404">
        <v>9.64635</v>
      </c>
      <c r="AD404">
        <v>9.9407300000000003</v>
      </c>
      <c r="AE404">
        <v>10.25352</v>
      </c>
      <c r="AF404">
        <v>10.517810000000001</v>
      </c>
      <c r="AG404">
        <v>10.725540000000001</v>
      </c>
      <c r="AH404">
        <v>10.901009999999999</v>
      </c>
      <c r="AI404">
        <v>10.98292</v>
      </c>
      <c r="AJ404">
        <v>11.09854</v>
      </c>
    </row>
    <row r="405" spans="1:36">
      <c r="A405" t="s">
        <v>398</v>
      </c>
      <c r="B405" s="63">
        <v>7</v>
      </c>
      <c r="C405" s="63">
        <v>12</v>
      </c>
      <c r="D405">
        <v>5.1738099999999996</v>
      </c>
      <c r="E405">
        <v>5.1382899999999996</v>
      </c>
      <c r="F405">
        <v>5.3084300000000004</v>
      </c>
      <c r="G405">
        <v>5.1967800000000004</v>
      </c>
      <c r="H405">
        <v>4.5680699999999996</v>
      </c>
      <c r="I405">
        <v>4.3032399999999997</v>
      </c>
      <c r="J405">
        <v>4.3850499999999997</v>
      </c>
      <c r="K405">
        <v>4.5131500000000004</v>
      </c>
      <c r="L405">
        <v>4.6419600000000001</v>
      </c>
      <c r="M405">
        <v>4.7436299999999996</v>
      </c>
      <c r="N405">
        <v>4.8426200000000001</v>
      </c>
      <c r="O405">
        <v>4.9306799999999997</v>
      </c>
      <c r="P405">
        <v>4.9976900000000004</v>
      </c>
      <c r="Q405">
        <v>5.0709900000000001</v>
      </c>
      <c r="R405">
        <v>5.1489099999999999</v>
      </c>
      <c r="S405">
        <v>5.2171799999999999</v>
      </c>
      <c r="T405">
        <v>5.2876300000000001</v>
      </c>
      <c r="U405">
        <v>5.3637100000000002</v>
      </c>
      <c r="V405">
        <v>5.4331899999999997</v>
      </c>
      <c r="W405">
        <v>5.50237</v>
      </c>
      <c r="X405">
        <v>5.5811000000000002</v>
      </c>
      <c r="Y405">
        <v>5.6571699999999998</v>
      </c>
      <c r="Z405">
        <v>5.7323300000000001</v>
      </c>
      <c r="AA405">
        <v>5.8189799999999998</v>
      </c>
      <c r="AB405">
        <v>5.8973199999999997</v>
      </c>
      <c r="AC405">
        <v>5.9718400000000003</v>
      </c>
      <c r="AD405">
        <v>6.0486500000000003</v>
      </c>
      <c r="AE405">
        <v>6.1341599999999996</v>
      </c>
      <c r="AF405">
        <v>6.2280300000000004</v>
      </c>
      <c r="AG405">
        <v>6.3242599999999998</v>
      </c>
      <c r="AH405">
        <v>6.4107500000000002</v>
      </c>
      <c r="AI405">
        <v>6.5012800000000004</v>
      </c>
      <c r="AJ405">
        <v>6.6055599999999997</v>
      </c>
    </row>
    <row r="406" spans="1:36">
      <c r="A406" t="s">
        <v>399</v>
      </c>
      <c r="B406" s="63">
        <v>7</v>
      </c>
      <c r="C406" s="63">
        <v>13</v>
      </c>
      <c r="D406">
        <v>3.8855599999999999</v>
      </c>
      <c r="E406">
        <v>3.9839500000000001</v>
      </c>
      <c r="F406">
        <v>3.67841</v>
      </c>
      <c r="G406">
        <v>4.0633400000000002</v>
      </c>
      <c r="H406">
        <v>3.7261299999999999</v>
      </c>
      <c r="I406">
        <v>3.4754</v>
      </c>
      <c r="J406">
        <v>3.4498000000000002</v>
      </c>
      <c r="K406">
        <v>3.47593</v>
      </c>
      <c r="L406">
        <v>3.5048300000000001</v>
      </c>
      <c r="M406">
        <v>3.5354800000000002</v>
      </c>
      <c r="N406">
        <v>3.56847</v>
      </c>
      <c r="O406">
        <v>3.6014200000000001</v>
      </c>
      <c r="P406">
        <v>3.62188</v>
      </c>
      <c r="Q406">
        <v>3.6556799999999998</v>
      </c>
      <c r="R406">
        <v>3.6890999999999998</v>
      </c>
      <c r="S406">
        <v>3.71204</v>
      </c>
      <c r="T406">
        <v>3.7426499999999998</v>
      </c>
      <c r="U406">
        <v>3.7772999999999999</v>
      </c>
      <c r="V406">
        <v>3.8107500000000001</v>
      </c>
      <c r="W406">
        <v>3.84992</v>
      </c>
      <c r="X406">
        <v>3.8825099999999999</v>
      </c>
      <c r="Y406">
        <v>3.9098199999999999</v>
      </c>
      <c r="Z406">
        <v>3.9403100000000002</v>
      </c>
      <c r="AA406">
        <v>3.97749</v>
      </c>
      <c r="AB406">
        <v>4.0121399999999996</v>
      </c>
      <c r="AC406">
        <v>4.0469799999999996</v>
      </c>
      <c r="AD406">
        <v>4.0799899999999996</v>
      </c>
      <c r="AE406">
        <v>4.1123799999999999</v>
      </c>
      <c r="AF406">
        <v>4.14391</v>
      </c>
      <c r="AG406">
        <v>4.1770699999999996</v>
      </c>
      <c r="AH406">
        <v>4.2045399999999997</v>
      </c>
      <c r="AI406">
        <v>4.2305700000000002</v>
      </c>
      <c r="AJ406">
        <v>4.2659399999999996</v>
      </c>
    </row>
    <row r="407" spans="1:36">
      <c r="A407" t="s">
        <v>400</v>
      </c>
      <c r="B407" s="63">
        <v>7</v>
      </c>
      <c r="C407" s="63">
        <v>14</v>
      </c>
      <c r="D407">
        <v>5.5548700000000002</v>
      </c>
      <c r="E407">
        <v>5.3223500000000001</v>
      </c>
      <c r="F407">
        <v>4.8490399999999996</v>
      </c>
      <c r="G407">
        <v>4.79861</v>
      </c>
      <c r="H407">
        <v>4.7043799999999996</v>
      </c>
      <c r="I407">
        <v>4.5070800000000002</v>
      </c>
      <c r="J407">
        <v>4.4314</v>
      </c>
      <c r="K407">
        <v>4.4476899999999997</v>
      </c>
      <c r="L407">
        <v>4.4507599999999998</v>
      </c>
      <c r="M407">
        <v>4.4652500000000002</v>
      </c>
      <c r="N407">
        <v>4.5280800000000001</v>
      </c>
      <c r="O407">
        <v>4.59938</v>
      </c>
      <c r="P407">
        <v>4.6809500000000002</v>
      </c>
      <c r="Q407">
        <v>4.7652900000000002</v>
      </c>
      <c r="R407">
        <v>4.7952700000000004</v>
      </c>
      <c r="S407">
        <v>4.7934299999999999</v>
      </c>
      <c r="T407">
        <v>4.7946200000000001</v>
      </c>
      <c r="U407">
        <v>4.7976299999999998</v>
      </c>
      <c r="V407">
        <v>4.7810300000000003</v>
      </c>
      <c r="W407">
        <v>4.7673199999999998</v>
      </c>
      <c r="X407">
        <v>4.7620399999999998</v>
      </c>
      <c r="Y407">
        <v>4.74857</v>
      </c>
      <c r="Z407">
        <v>4.76912</v>
      </c>
      <c r="AA407">
        <v>4.7754000000000003</v>
      </c>
      <c r="AB407">
        <v>4.7428999999999997</v>
      </c>
      <c r="AC407">
        <v>4.7423900000000003</v>
      </c>
      <c r="AD407">
        <v>4.7471800000000002</v>
      </c>
      <c r="AE407">
        <v>4.7951499999999996</v>
      </c>
      <c r="AF407">
        <v>4.8398599999999998</v>
      </c>
      <c r="AG407">
        <v>4.8779199999999996</v>
      </c>
      <c r="AH407">
        <v>4.9015000000000004</v>
      </c>
      <c r="AI407">
        <v>4.9518300000000002</v>
      </c>
      <c r="AJ407">
        <v>4.9970100000000004</v>
      </c>
    </row>
    <row r="408" spans="1:36">
      <c r="A408" t="s">
        <v>401</v>
      </c>
      <c r="B408" s="63">
        <v>7</v>
      </c>
      <c r="C408" s="63">
        <v>15</v>
      </c>
      <c r="D408">
        <v>11.09671</v>
      </c>
      <c r="E408">
        <v>10.425330000000001</v>
      </c>
      <c r="F408">
        <v>9.6766199999999998</v>
      </c>
      <c r="G408">
        <v>10.15057</v>
      </c>
      <c r="H408">
        <v>10.7492</v>
      </c>
      <c r="I408">
        <v>12.10647</v>
      </c>
      <c r="J408">
        <v>11.32687</v>
      </c>
      <c r="K408">
        <v>11.35336</v>
      </c>
      <c r="L408">
        <v>11.90413</v>
      </c>
      <c r="M408">
        <v>11.66229</v>
      </c>
      <c r="N408">
        <v>11.62594</v>
      </c>
      <c r="O408">
        <v>11.74372</v>
      </c>
      <c r="P408">
        <v>11.71442</v>
      </c>
      <c r="Q408">
        <v>11.75304</v>
      </c>
      <c r="R408">
        <v>11.84254</v>
      </c>
      <c r="S408">
        <v>11.90368</v>
      </c>
      <c r="T408">
        <v>11.94378</v>
      </c>
      <c r="U408">
        <v>11.97268</v>
      </c>
      <c r="V408">
        <v>12.04541</v>
      </c>
      <c r="W408">
        <v>12.104480000000001</v>
      </c>
      <c r="X408">
        <v>12.141550000000001</v>
      </c>
      <c r="Y408">
        <v>12.23954</v>
      </c>
      <c r="Z408">
        <v>12.31147</v>
      </c>
      <c r="AA408">
        <v>12.33282</v>
      </c>
      <c r="AB408">
        <v>12.37665</v>
      </c>
      <c r="AC408">
        <v>12.41258</v>
      </c>
      <c r="AD408">
        <v>12.522169999999999</v>
      </c>
      <c r="AE408">
        <v>12.62987</v>
      </c>
      <c r="AF408">
        <v>12.663650000000001</v>
      </c>
      <c r="AG408">
        <v>12.676629999999999</v>
      </c>
      <c r="AH408">
        <v>12.67756</v>
      </c>
      <c r="AI408">
        <v>12.668670000000001</v>
      </c>
      <c r="AJ408">
        <v>12.62799</v>
      </c>
    </row>
    <row r="409" spans="1:36">
      <c r="A409" t="s">
        <v>402</v>
      </c>
      <c r="B409" s="63">
        <v>7</v>
      </c>
      <c r="C409" s="63">
        <v>16</v>
      </c>
      <c r="D409">
        <v>68.32732</v>
      </c>
      <c r="E409">
        <v>70.917119999999997</v>
      </c>
      <c r="F409">
        <v>63.695210000000003</v>
      </c>
      <c r="G409">
        <v>47.340220000000002</v>
      </c>
      <c r="H409">
        <v>45.060960000000001</v>
      </c>
      <c r="I409">
        <v>62.512720000000002</v>
      </c>
      <c r="J409">
        <v>57.04074</v>
      </c>
      <c r="K409">
        <v>58.802230000000002</v>
      </c>
      <c r="L409">
        <v>59.084499999999998</v>
      </c>
      <c r="M409">
        <v>57.986730000000001</v>
      </c>
      <c r="N409">
        <v>57.341679999999997</v>
      </c>
      <c r="O409">
        <v>56.649479999999997</v>
      </c>
      <c r="P409">
        <v>56.179560000000002</v>
      </c>
      <c r="Q409">
        <v>56.099029999999999</v>
      </c>
      <c r="R409">
        <v>56.37706</v>
      </c>
      <c r="S409">
        <v>56.723730000000003</v>
      </c>
      <c r="T409">
        <v>56.7836</v>
      </c>
      <c r="U409">
        <v>56.728630000000003</v>
      </c>
      <c r="V409">
        <v>57.173319999999997</v>
      </c>
      <c r="W409">
        <v>57.353650000000002</v>
      </c>
      <c r="X409">
        <v>57.776910000000001</v>
      </c>
      <c r="Y409">
        <v>58.624360000000003</v>
      </c>
      <c r="Z409">
        <v>59.061920000000001</v>
      </c>
      <c r="AA409">
        <v>59.434550000000002</v>
      </c>
      <c r="AB409">
        <v>59.60163</v>
      </c>
      <c r="AC409">
        <v>60.099780000000003</v>
      </c>
      <c r="AD409">
        <v>61.357329999999997</v>
      </c>
      <c r="AE409">
        <v>62.301560000000002</v>
      </c>
      <c r="AF409">
        <v>62.817360000000001</v>
      </c>
      <c r="AG409">
        <v>62.971519999999998</v>
      </c>
      <c r="AH409">
        <v>62.911209999999997</v>
      </c>
      <c r="AI409">
        <v>62.409739999999999</v>
      </c>
      <c r="AJ409">
        <v>61.794969999999999</v>
      </c>
    </row>
    <row r="410" spans="1:36">
      <c r="A410" t="s">
        <v>403</v>
      </c>
      <c r="B410" s="63">
        <v>7</v>
      </c>
      <c r="C410" s="63">
        <v>17</v>
      </c>
      <c r="D410">
        <v>0.63893</v>
      </c>
      <c r="E410">
        <v>0.48938999999999999</v>
      </c>
      <c r="F410">
        <v>0.52588999999999997</v>
      </c>
      <c r="G410">
        <v>0.59677000000000002</v>
      </c>
      <c r="H410">
        <v>0.64049</v>
      </c>
      <c r="I410">
        <v>0.63810999999999996</v>
      </c>
      <c r="J410">
        <v>0.72208000000000006</v>
      </c>
      <c r="K410">
        <v>0.70440000000000003</v>
      </c>
      <c r="L410">
        <v>0.70342000000000005</v>
      </c>
      <c r="M410">
        <v>0.71533999999999998</v>
      </c>
      <c r="N410">
        <v>0.71940999999999999</v>
      </c>
      <c r="O410">
        <v>0.73638999999999999</v>
      </c>
      <c r="P410">
        <v>0.73648000000000002</v>
      </c>
      <c r="Q410">
        <v>0.74582999999999999</v>
      </c>
      <c r="R410">
        <v>0.73797000000000001</v>
      </c>
      <c r="S410">
        <v>0.72287999999999997</v>
      </c>
      <c r="T410">
        <v>0.73162000000000005</v>
      </c>
      <c r="U410">
        <v>0.74499000000000004</v>
      </c>
      <c r="V410">
        <v>0.73045000000000004</v>
      </c>
      <c r="W410">
        <v>0.72406000000000004</v>
      </c>
      <c r="X410">
        <v>0.74199999999999999</v>
      </c>
      <c r="Y410">
        <v>0.73648000000000002</v>
      </c>
      <c r="Z410">
        <v>0.72458999999999996</v>
      </c>
      <c r="AA410">
        <v>0.71636</v>
      </c>
      <c r="AB410">
        <v>0.72043000000000001</v>
      </c>
      <c r="AC410">
        <v>0.71811000000000003</v>
      </c>
      <c r="AD410">
        <v>0.71604999999999996</v>
      </c>
      <c r="AE410">
        <v>0.71940999999999999</v>
      </c>
      <c r="AF410">
        <v>0.72121000000000002</v>
      </c>
      <c r="AG410">
        <v>0.72169000000000005</v>
      </c>
      <c r="AH410">
        <v>0.74080000000000001</v>
      </c>
      <c r="AI410">
        <v>0.74512</v>
      </c>
      <c r="AJ410">
        <v>0.75700999999999996</v>
      </c>
    </row>
    <row r="411" spans="1:36">
      <c r="A411" t="s">
        <v>404</v>
      </c>
      <c r="B411" s="63">
        <v>7</v>
      </c>
      <c r="C411" s="63">
        <v>18</v>
      </c>
      <c r="D411">
        <v>28.055250000000001</v>
      </c>
      <c r="E411">
        <v>26.327300000000001</v>
      </c>
      <c r="F411">
        <v>24.470549999999999</v>
      </c>
      <c r="G411">
        <v>19.663450000000001</v>
      </c>
      <c r="H411">
        <v>19.110099999999999</v>
      </c>
      <c r="I411">
        <v>24.566079999999999</v>
      </c>
      <c r="J411">
        <v>30.96574</v>
      </c>
      <c r="K411">
        <v>32.811970000000002</v>
      </c>
      <c r="L411">
        <v>30.18975</v>
      </c>
      <c r="M411">
        <v>27.33053</v>
      </c>
      <c r="N411">
        <v>26.763210000000001</v>
      </c>
      <c r="O411">
        <v>27.883959999999998</v>
      </c>
      <c r="P411">
        <v>29.148779999999999</v>
      </c>
      <c r="Q411">
        <v>29.754069999999999</v>
      </c>
      <c r="R411">
        <v>29.683979999999998</v>
      </c>
      <c r="S411">
        <v>29.356480000000001</v>
      </c>
      <c r="T411">
        <v>29.347270000000002</v>
      </c>
      <c r="U411">
        <v>29.845140000000001</v>
      </c>
      <c r="V411">
        <v>30.481870000000001</v>
      </c>
      <c r="W411">
        <v>31.001950000000001</v>
      </c>
      <c r="X411">
        <v>31.592120000000001</v>
      </c>
      <c r="Y411">
        <v>32.132240000000003</v>
      </c>
      <c r="Z411">
        <v>32.634689999999999</v>
      </c>
      <c r="AA411">
        <v>33.277940000000001</v>
      </c>
      <c r="AB411">
        <v>33.849200000000003</v>
      </c>
      <c r="AC411">
        <v>34.7851</v>
      </c>
      <c r="AD411">
        <v>35.654859999999999</v>
      </c>
      <c r="AE411">
        <v>36.458919999999999</v>
      </c>
      <c r="AF411">
        <v>37.062019999999997</v>
      </c>
      <c r="AG411">
        <v>37.631189999999997</v>
      </c>
      <c r="AH411">
        <v>38.1845</v>
      </c>
      <c r="AI411">
        <v>38.528309999999998</v>
      </c>
      <c r="AJ411">
        <v>38.97419</v>
      </c>
    </row>
    <row r="412" spans="1:36">
      <c r="A412" t="s">
        <v>405</v>
      </c>
      <c r="B412" s="63">
        <v>7</v>
      </c>
      <c r="C412" s="63">
        <v>19</v>
      </c>
      <c r="D412">
        <v>7.1230099999999998</v>
      </c>
      <c r="E412">
        <v>7.4167500000000004</v>
      </c>
      <c r="F412">
        <v>7.4830199999999998</v>
      </c>
      <c r="G412">
        <v>6.8282699999999998</v>
      </c>
      <c r="H412">
        <v>6.7489299999999997</v>
      </c>
      <c r="I412">
        <v>7.5750799999999998</v>
      </c>
      <c r="J412">
        <v>8.3857999999999997</v>
      </c>
      <c r="K412">
        <v>8.9435099999999998</v>
      </c>
      <c r="L412">
        <v>9.5662699999999994</v>
      </c>
      <c r="M412">
        <v>9.9884500000000003</v>
      </c>
      <c r="N412">
        <v>10.29501</v>
      </c>
      <c r="O412">
        <v>10.587899999999999</v>
      </c>
      <c r="P412">
        <v>10.834490000000001</v>
      </c>
      <c r="Q412">
        <v>11.112640000000001</v>
      </c>
      <c r="R412">
        <v>11.428990000000001</v>
      </c>
      <c r="S412">
        <v>11.6929</v>
      </c>
      <c r="T412">
        <v>11.96866</v>
      </c>
      <c r="U412">
        <v>12.276770000000001</v>
      </c>
      <c r="V412">
        <v>12.52069</v>
      </c>
      <c r="W412">
        <v>12.740119999999999</v>
      </c>
      <c r="X412">
        <v>13.016030000000001</v>
      </c>
      <c r="Y412">
        <v>13.175689999999999</v>
      </c>
      <c r="Z412">
        <v>13.31143</v>
      </c>
      <c r="AA412">
        <v>13.52886</v>
      </c>
      <c r="AB412">
        <v>13.651529999999999</v>
      </c>
      <c r="AC412">
        <v>13.793839999999999</v>
      </c>
      <c r="AD412">
        <v>13.89893</v>
      </c>
      <c r="AE412">
        <v>13.977359999999999</v>
      </c>
      <c r="AF412">
        <v>14.037089999999999</v>
      </c>
      <c r="AG412">
        <v>14.127230000000001</v>
      </c>
      <c r="AH412">
        <v>14.18919</v>
      </c>
      <c r="AI412">
        <v>14.214460000000001</v>
      </c>
      <c r="AJ412">
        <v>14.297739999999999</v>
      </c>
    </row>
    <row r="413" spans="1:36">
      <c r="A413" t="s">
        <v>406</v>
      </c>
      <c r="B413" s="63">
        <v>7</v>
      </c>
      <c r="C413" s="63">
        <v>20</v>
      </c>
      <c r="D413">
        <v>40.250509999999998</v>
      </c>
      <c r="E413">
        <v>39.646470000000001</v>
      </c>
      <c r="F413">
        <v>37.788969999999999</v>
      </c>
      <c r="G413">
        <v>39.31485</v>
      </c>
      <c r="H413">
        <v>40.151110000000003</v>
      </c>
      <c r="I413">
        <v>40.872799999999998</v>
      </c>
      <c r="J413">
        <v>41.272570000000002</v>
      </c>
      <c r="K413">
        <v>42.075330000000001</v>
      </c>
      <c r="L413">
        <v>42.938450000000003</v>
      </c>
      <c r="M413">
        <v>43.689619999999998</v>
      </c>
      <c r="N413">
        <v>44.366750000000003</v>
      </c>
      <c r="O413">
        <v>44.995060000000002</v>
      </c>
      <c r="P413">
        <v>45.507989999999999</v>
      </c>
      <c r="Q413">
        <v>46.134039999999999</v>
      </c>
      <c r="R413">
        <v>46.790959999999998</v>
      </c>
      <c r="S413">
        <v>47.451689999999999</v>
      </c>
      <c r="T413">
        <v>48.106319999999997</v>
      </c>
      <c r="U413">
        <v>48.803699999999999</v>
      </c>
      <c r="V413">
        <v>49.653500000000001</v>
      </c>
      <c r="W413">
        <v>50.47278</v>
      </c>
      <c r="X413">
        <v>51.389560000000003</v>
      </c>
      <c r="Y413">
        <v>52.310850000000002</v>
      </c>
      <c r="Z413">
        <v>53.160179999999997</v>
      </c>
      <c r="AA413">
        <v>54.055770000000003</v>
      </c>
      <c r="AB413">
        <v>55.079160000000002</v>
      </c>
      <c r="AC413">
        <v>56.107219999999998</v>
      </c>
      <c r="AD413">
        <v>57.268329999999999</v>
      </c>
      <c r="AE413">
        <v>58.276769999999999</v>
      </c>
      <c r="AF413">
        <v>59.268529999999998</v>
      </c>
      <c r="AG413">
        <v>60.209209999999999</v>
      </c>
      <c r="AH413">
        <v>61.133429999999997</v>
      </c>
      <c r="AI413">
        <v>62.050870000000003</v>
      </c>
      <c r="AJ413">
        <v>63.069009999999999</v>
      </c>
    </row>
    <row r="414" spans="1:36">
      <c r="A414" t="s">
        <v>407</v>
      </c>
      <c r="B414" s="63">
        <v>7</v>
      </c>
      <c r="C414" s="63">
        <v>21</v>
      </c>
      <c r="D414">
        <v>10.196120000000001</v>
      </c>
      <c r="E414">
        <v>10.6218</v>
      </c>
      <c r="F414">
        <v>10.522589999999999</v>
      </c>
      <c r="G414">
        <v>11.152670000000001</v>
      </c>
      <c r="H414">
        <v>11.449400000000001</v>
      </c>
      <c r="I414">
        <v>11.902279999999999</v>
      </c>
      <c r="J414">
        <v>12.10633</v>
      </c>
      <c r="K414">
        <v>12.38425</v>
      </c>
      <c r="L414">
        <v>12.73875</v>
      </c>
      <c r="M414">
        <v>13.10868</v>
      </c>
      <c r="N414">
        <v>13.511240000000001</v>
      </c>
      <c r="O414">
        <v>13.840669999999999</v>
      </c>
      <c r="P414">
        <v>14.159409999999999</v>
      </c>
      <c r="Q414">
        <v>14.493650000000001</v>
      </c>
      <c r="R414">
        <v>14.86938</v>
      </c>
      <c r="S414">
        <v>15.20505</v>
      </c>
      <c r="T414">
        <v>15.540179999999999</v>
      </c>
      <c r="U414">
        <v>15.89523</v>
      </c>
      <c r="V414">
        <v>16.321169999999999</v>
      </c>
      <c r="W414">
        <v>16.757000000000001</v>
      </c>
      <c r="X414">
        <v>17.238289999999999</v>
      </c>
      <c r="Y414">
        <v>17.71622</v>
      </c>
      <c r="Z414">
        <v>18.17099</v>
      </c>
      <c r="AA414">
        <v>18.675360000000001</v>
      </c>
      <c r="AB414">
        <v>19.2422</v>
      </c>
      <c r="AC414">
        <v>19.795249999999999</v>
      </c>
      <c r="AD414">
        <v>20.368880000000001</v>
      </c>
      <c r="AE414">
        <v>20.931570000000001</v>
      </c>
      <c r="AF414">
        <v>21.462679999999999</v>
      </c>
      <c r="AG414">
        <v>22.020869999999999</v>
      </c>
      <c r="AH414">
        <v>22.543769999999999</v>
      </c>
      <c r="AI414">
        <v>22.993020000000001</v>
      </c>
      <c r="AJ414">
        <v>23.421880000000002</v>
      </c>
    </row>
    <row r="415" spans="1:36">
      <c r="A415" t="s">
        <v>408</v>
      </c>
      <c r="B415" s="63">
        <v>7</v>
      </c>
      <c r="C415" s="63">
        <v>22</v>
      </c>
      <c r="D415">
        <v>5.46732</v>
      </c>
      <c r="E415">
        <v>5.1765800000000004</v>
      </c>
      <c r="F415">
        <v>4.9154999999999998</v>
      </c>
      <c r="G415">
        <v>5.19475</v>
      </c>
      <c r="H415">
        <v>5.3820300000000003</v>
      </c>
      <c r="I415">
        <v>5.5183799999999996</v>
      </c>
      <c r="J415">
        <v>5.9099399999999997</v>
      </c>
      <c r="K415">
        <v>6.3111899999999999</v>
      </c>
      <c r="L415">
        <v>6.6532600000000004</v>
      </c>
      <c r="M415">
        <v>6.9298000000000002</v>
      </c>
      <c r="N415">
        <v>7.1803999999999997</v>
      </c>
      <c r="O415">
        <v>7.4714600000000004</v>
      </c>
      <c r="P415">
        <v>7.6595800000000001</v>
      </c>
      <c r="Q415">
        <v>7.9174199999999999</v>
      </c>
      <c r="R415">
        <v>8.1477799999999991</v>
      </c>
      <c r="S415">
        <v>8.3433899999999994</v>
      </c>
      <c r="T415">
        <v>8.5348299999999995</v>
      </c>
      <c r="U415">
        <v>8.7205899999999996</v>
      </c>
      <c r="V415">
        <v>8.9133899999999997</v>
      </c>
      <c r="W415">
        <v>9.0609000000000002</v>
      </c>
      <c r="X415">
        <v>9.1902699999999999</v>
      </c>
      <c r="Y415">
        <v>9.3055500000000002</v>
      </c>
      <c r="Z415">
        <v>9.4111999999999991</v>
      </c>
      <c r="AA415">
        <v>9.4891299999999994</v>
      </c>
      <c r="AB415">
        <v>9.6267600000000009</v>
      </c>
      <c r="AC415">
        <v>9.7886799999999994</v>
      </c>
      <c r="AD415">
        <v>9.9487500000000004</v>
      </c>
      <c r="AE415">
        <v>10.119289999999999</v>
      </c>
      <c r="AF415">
        <v>10.300090000000001</v>
      </c>
      <c r="AG415">
        <v>10.45631</v>
      </c>
      <c r="AH415">
        <v>10.5845</v>
      </c>
      <c r="AI415">
        <v>10.723710000000001</v>
      </c>
      <c r="AJ415">
        <v>10.880420000000001</v>
      </c>
    </row>
    <row r="416" spans="1:36">
      <c r="A416" t="s">
        <v>409</v>
      </c>
      <c r="B416" s="63">
        <v>7</v>
      </c>
      <c r="C416" s="63">
        <v>23</v>
      </c>
      <c r="D416">
        <v>6.4996900000000002</v>
      </c>
      <c r="E416">
        <v>6.53322</v>
      </c>
      <c r="F416">
        <v>6.1100899999999996</v>
      </c>
      <c r="G416">
        <v>6.70906</v>
      </c>
      <c r="H416">
        <v>6.5666799999999999</v>
      </c>
      <c r="I416">
        <v>6.8666700000000001</v>
      </c>
      <c r="J416">
        <v>6.7873799999999997</v>
      </c>
      <c r="K416">
        <v>6.7736000000000001</v>
      </c>
      <c r="L416">
        <v>6.82165</v>
      </c>
      <c r="M416">
        <v>6.9118599999999999</v>
      </c>
      <c r="N416">
        <v>6.8995100000000003</v>
      </c>
      <c r="O416">
        <v>6.9074</v>
      </c>
      <c r="P416">
        <v>6.90571</v>
      </c>
      <c r="Q416">
        <v>6.9345499999999998</v>
      </c>
      <c r="R416">
        <v>6.9441499999999996</v>
      </c>
      <c r="S416">
        <v>6.9776199999999999</v>
      </c>
      <c r="T416">
        <v>7.0354599999999996</v>
      </c>
      <c r="U416">
        <v>7.0748100000000003</v>
      </c>
      <c r="V416">
        <v>7.1657999999999999</v>
      </c>
      <c r="W416">
        <v>7.2489999999999997</v>
      </c>
      <c r="X416">
        <v>7.3369600000000004</v>
      </c>
      <c r="Y416">
        <v>7.4529300000000003</v>
      </c>
      <c r="Z416">
        <v>7.5150199999999998</v>
      </c>
      <c r="AA416">
        <v>7.5748899999999999</v>
      </c>
      <c r="AB416">
        <v>7.6805399999999997</v>
      </c>
      <c r="AC416">
        <v>7.7768100000000002</v>
      </c>
      <c r="AD416">
        <v>7.8603399999999999</v>
      </c>
      <c r="AE416">
        <v>7.93459</v>
      </c>
      <c r="AF416">
        <v>8.0000300000000006</v>
      </c>
      <c r="AG416">
        <v>8.0445600000000006</v>
      </c>
      <c r="AH416">
        <v>8.1174300000000006</v>
      </c>
      <c r="AI416">
        <v>8.1920099999999998</v>
      </c>
      <c r="AJ416">
        <v>8.2450799999999997</v>
      </c>
    </row>
    <row r="417" spans="1:36">
      <c r="A417" t="s">
        <v>410</v>
      </c>
      <c r="B417" s="63">
        <v>7</v>
      </c>
      <c r="C417" s="63">
        <v>24</v>
      </c>
      <c r="D417">
        <v>18.087389999999999</v>
      </c>
      <c r="E417">
        <v>17.314879999999999</v>
      </c>
      <c r="F417">
        <v>16.240790000000001</v>
      </c>
      <c r="G417">
        <v>16.258369999999999</v>
      </c>
      <c r="H417">
        <v>16.753</v>
      </c>
      <c r="I417">
        <v>16.585470000000001</v>
      </c>
      <c r="J417">
        <v>16.46893</v>
      </c>
      <c r="K417">
        <v>16.606300000000001</v>
      </c>
      <c r="L417">
        <v>16.724779999999999</v>
      </c>
      <c r="M417">
        <v>16.739280000000001</v>
      </c>
      <c r="N417">
        <v>16.77561</v>
      </c>
      <c r="O417">
        <v>16.775539999999999</v>
      </c>
      <c r="P417">
        <v>16.783280000000001</v>
      </c>
      <c r="Q417">
        <v>16.788419999999999</v>
      </c>
      <c r="R417">
        <v>16.829650000000001</v>
      </c>
      <c r="S417">
        <v>16.925640000000001</v>
      </c>
      <c r="T417">
        <v>16.995850000000001</v>
      </c>
      <c r="U417">
        <v>17.11307</v>
      </c>
      <c r="V417">
        <v>17.253150000000002</v>
      </c>
      <c r="W417">
        <v>17.40588</v>
      </c>
      <c r="X417">
        <v>17.624040000000001</v>
      </c>
      <c r="Y417">
        <v>17.83616</v>
      </c>
      <c r="Z417">
        <v>18.06297</v>
      </c>
      <c r="AA417">
        <v>18.316389999999998</v>
      </c>
      <c r="AB417">
        <v>18.52966</v>
      </c>
      <c r="AC417">
        <v>18.746490000000001</v>
      </c>
      <c r="AD417">
        <v>19.09036</v>
      </c>
      <c r="AE417">
        <v>19.291319999999999</v>
      </c>
      <c r="AF417">
        <v>19.505739999999999</v>
      </c>
      <c r="AG417">
        <v>19.687470000000001</v>
      </c>
      <c r="AH417">
        <v>19.887730000000001</v>
      </c>
      <c r="AI417">
        <v>20.142119999999998</v>
      </c>
      <c r="AJ417">
        <v>20.521640000000001</v>
      </c>
    </row>
    <row r="418" spans="1:36">
      <c r="A418" t="s">
        <v>411</v>
      </c>
      <c r="B418" s="63">
        <v>7</v>
      </c>
      <c r="C418" s="63">
        <v>25</v>
      </c>
      <c r="D418">
        <v>396.69729999999998</v>
      </c>
      <c r="E418">
        <v>396.80871999999999</v>
      </c>
      <c r="F418">
        <v>306.45816000000002</v>
      </c>
      <c r="G418">
        <v>301.78946000000002</v>
      </c>
      <c r="H418">
        <v>305.63297</v>
      </c>
      <c r="I418">
        <v>345.58870999999999</v>
      </c>
      <c r="J418">
        <v>348.45877000000002</v>
      </c>
      <c r="K418">
        <v>349.81371999999999</v>
      </c>
      <c r="L418">
        <v>346.34832999999998</v>
      </c>
      <c r="M418">
        <v>341.52057000000002</v>
      </c>
      <c r="N418">
        <v>339.24306999999999</v>
      </c>
      <c r="O418">
        <v>338.70684999999997</v>
      </c>
      <c r="P418">
        <v>338.03766000000002</v>
      </c>
      <c r="Q418">
        <v>337.23117000000002</v>
      </c>
      <c r="R418">
        <v>335.75970000000001</v>
      </c>
      <c r="S418">
        <v>335.06054999999998</v>
      </c>
      <c r="T418">
        <v>333.80783000000002</v>
      </c>
      <c r="U418">
        <v>333.02242999999999</v>
      </c>
      <c r="V418">
        <v>332.54807</v>
      </c>
      <c r="W418">
        <v>332.09246999999999</v>
      </c>
      <c r="X418">
        <v>332.60577000000001</v>
      </c>
      <c r="Y418">
        <v>333.05408</v>
      </c>
      <c r="Z418">
        <v>333.48433999999997</v>
      </c>
      <c r="AA418">
        <v>334.42840999999999</v>
      </c>
      <c r="AB418">
        <v>335.44717000000003</v>
      </c>
      <c r="AC418">
        <v>336.88443000000001</v>
      </c>
      <c r="AD418">
        <v>338.7518</v>
      </c>
      <c r="AE418">
        <v>340.73633000000001</v>
      </c>
      <c r="AF418">
        <v>342.18137000000002</v>
      </c>
      <c r="AG418">
        <v>344.02199999999999</v>
      </c>
      <c r="AH418">
        <v>344.97433000000001</v>
      </c>
      <c r="AI418">
        <v>346.59332000000001</v>
      </c>
      <c r="AJ418">
        <v>348.94727</v>
      </c>
    </row>
    <row r="419" spans="1:36">
      <c r="A419" t="s">
        <v>412</v>
      </c>
      <c r="B419" s="63">
        <v>7</v>
      </c>
      <c r="C419" s="63">
        <v>26</v>
      </c>
      <c r="D419">
        <v>10.58583</v>
      </c>
      <c r="E419">
        <v>10.42853</v>
      </c>
      <c r="F419">
        <v>10.086</v>
      </c>
      <c r="G419">
        <v>7.9316500000000003</v>
      </c>
      <c r="H419">
        <v>7.3769200000000001</v>
      </c>
      <c r="I419">
        <v>8.1241299999999992</v>
      </c>
      <c r="J419">
        <v>8.8385400000000001</v>
      </c>
      <c r="K419">
        <v>8.9990100000000002</v>
      </c>
      <c r="L419">
        <v>9.0605100000000007</v>
      </c>
      <c r="M419">
        <v>9.1143699999999992</v>
      </c>
      <c r="N419">
        <v>9.1687700000000003</v>
      </c>
      <c r="O419">
        <v>9.26905</v>
      </c>
      <c r="P419">
        <v>9.3650099999999998</v>
      </c>
      <c r="Q419">
        <v>9.4711099999999995</v>
      </c>
      <c r="R419">
        <v>9.5179600000000004</v>
      </c>
      <c r="S419">
        <v>9.5983499999999999</v>
      </c>
      <c r="T419">
        <v>9.6250199999999992</v>
      </c>
      <c r="U419">
        <v>9.7247699999999995</v>
      </c>
      <c r="V419">
        <v>9.7832799999999995</v>
      </c>
      <c r="W419">
        <v>9.8973099999999992</v>
      </c>
      <c r="X419">
        <v>9.9466300000000007</v>
      </c>
      <c r="Y419">
        <v>10.05514</v>
      </c>
      <c r="Z419">
        <v>10.254659999999999</v>
      </c>
      <c r="AA419">
        <v>10.434710000000001</v>
      </c>
      <c r="AB419">
        <v>10.517139999999999</v>
      </c>
      <c r="AC419">
        <v>10.621230000000001</v>
      </c>
      <c r="AD419">
        <v>10.73157</v>
      </c>
      <c r="AE419">
        <v>10.856199999999999</v>
      </c>
      <c r="AF419">
        <v>10.987909999999999</v>
      </c>
      <c r="AG419">
        <v>11.11863</v>
      </c>
      <c r="AH419">
        <v>11.20795</v>
      </c>
      <c r="AI419">
        <v>11.306649999999999</v>
      </c>
      <c r="AJ419">
        <v>11.457280000000001</v>
      </c>
    </row>
    <row r="420" spans="1:36">
      <c r="A420" t="s">
        <v>413</v>
      </c>
      <c r="B420" s="63">
        <v>7</v>
      </c>
      <c r="C420" s="63">
        <v>27</v>
      </c>
      <c r="D420">
        <v>23.512920000000001</v>
      </c>
      <c r="E420">
        <v>23.259060000000002</v>
      </c>
      <c r="F420">
        <v>22.124469999999999</v>
      </c>
      <c r="G420">
        <v>20.677389999999999</v>
      </c>
      <c r="H420">
        <v>19.990169999999999</v>
      </c>
      <c r="I420">
        <v>21.830089999999998</v>
      </c>
      <c r="J420">
        <v>22.975539999999999</v>
      </c>
      <c r="K420">
        <v>23.52685</v>
      </c>
      <c r="L420">
        <v>24.203189999999999</v>
      </c>
      <c r="M420">
        <v>24.7361</v>
      </c>
      <c r="N420">
        <v>25.183979999999998</v>
      </c>
      <c r="O420">
        <v>25.698180000000001</v>
      </c>
      <c r="P420">
        <v>26.181080000000001</v>
      </c>
      <c r="Q420">
        <v>26.798269999999999</v>
      </c>
      <c r="R420">
        <v>27.50177</v>
      </c>
      <c r="S420">
        <v>28.100960000000001</v>
      </c>
      <c r="T420">
        <v>28.684519999999999</v>
      </c>
      <c r="U420">
        <v>29.40652</v>
      </c>
      <c r="V420">
        <v>30.093129999999999</v>
      </c>
      <c r="W420">
        <v>30.774190000000001</v>
      </c>
      <c r="X420">
        <v>31.562719999999999</v>
      </c>
      <c r="Y420">
        <v>32.250109999999999</v>
      </c>
      <c r="Z420">
        <v>32.890790000000003</v>
      </c>
      <c r="AA420">
        <v>33.665559999999999</v>
      </c>
      <c r="AB420">
        <v>34.379150000000003</v>
      </c>
      <c r="AC420">
        <v>35.186300000000003</v>
      </c>
      <c r="AD420">
        <v>35.937989999999999</v>
      </c>
      <c r="AE420">
        <v>36.637999999999998</v>
      </c>
      <c r="AF420">
        <v>37.32499</v>
      </c>
      <c r="AG420">
        <v>38.059370000000001</v>
      </c>
      <c r="AH420">
        <v>38.770519999999998</v>
      </c>
      <c r="AI420">
        <v>39.422110000000004</v>
      </c>
      <c r="AJ420">
        <v>40.25217</v>
      </c>
    </row>
    <row r="421" spans="1:36">
      <c r="A421" t="s">
        <v>414</v>
      </c>
      <c r="B421" s="63">
        <v>7</v>
      </c>
      <c r="C421" s="63">
        <v>28</v>
      </c>
      <c r="D421">
        <v>1.8165199999999999</v>
      </c>
      <c r="E421">
        <v>1.7914600000000001</v>
      </c>
      <c r="F421">
        <v>1.6919900000000001</v>
      </c>
      <c r="G421">
        <v>1.6589</v>
      </c>
      <c r="H421">
        <v>1.64879</v>
      </c>
      <c r="I421">
        <v>1.56023</v>
      </c>
      <c r="J421">
        <v>1.50482</v>
      </c>
      <c r="K421">
        <v>1.4730799999999999</v>
      </c>
      <c r="L421">
        <v>1.44886</v>
      </c>
      <c r="M421">
        <v>1.4296899999999999</v>
      </c>
      <c r="N421">
        <v>1.4189799999999999</v>
      </c>
      <c r="O421">
        <v>1.4096200000000001</v>
      </c>
      <c r="P421">
        <v>1.3984300000000001</v>
      </c>
      <c r="Q421">
        <v>1.40011</v>
      </c>
      <c r="R421">
        <v>1.3939699999999999</v>
      </c>
      <c r="S421">
        <v>1.3947099999999999</v>
      </c>
      <c r="T421">
        <v>1.3984700000000001</v>
      </c>
      <c r="U421">
        <v>1.40011</v>
      </c>
      <c r="V421">
        <v>1.4077900000000001</v>
      </c>
      <c r="W421">
        <v>1.4092499999999999</v>
      </c>
      <c r="X421">
        <v>1.4194899999999999</v>
      </c>
      <c r="Y421">
        <v>1.4271199999999999</v>
      </c>
      <c r="Z421">
        <v>1.4313499999999999</v>
      </c>
      <c r="AA421">
        <v>1.4354899999999999</v>
      </c>
      <c r="AB421">
        <v>1.4417800000000001</v>
      </c>
      <c r="AC421">
        <v>1.44801</v>
      </c>
      <c r="AD421">
        <v>1.45461</v>
      </c>
      <c r="AE421">
        <v>1.4625900000000001</v>
      </c>
      <c r="AF421">
        <v>1.4702500000000001</v>
      </c>
      <c r="AG421">
        <v>1.4764699999999999</v>
      </c>
      <c r="AH421">
        <v>1.4825999999999999</v>
      </c>
      <c r="AI421">
        <v>1.4874499999999999</v>
      </c>
      <c r="AJ421">
        <v>1.4912099999999999</v>
      </c>
    </row>
    <row r="422" spans="1:36">
      <c r="A422" t="s">
        <v>415</v>
      </c>
      <c r="B422" s="63">
        <v>7</v>
      </c>
      <c r="C422" s="63">
        <v>29</v>
      </c>
      <c r="D422">
        <v>0.50605</v>
      </c>
      <c r="E422">
        <v>0.51366999999999996</v>
      </c>
      <c r="F422">
        <v>0.442</v>
      </c>
      <c r="G422">
        <v>0.44103999999999999</v>
      </c>
      <c r="H422">
        <v>0.40584999999999999</v>
      </c>
      <c r="I422">
        <v>0.38689000000000001</v>
      </c>
      <c r="J422">
        <v>0.37533</v>
      </c>
      <c r="K422">
        <v>0.36884</v>
      </c>
      <c r="L422">
        <v>0.36309000000000002</v>
      </c>
      <c r="M422">
        <v>0.35927999999999999</v>
      </c>
      <c r="N422">
        <v>0.35632000000000003</v>
      </c>
      <c r="O422">
        <v>0.35255999999999998</v>
      </c>
      <c r="P422">
        <v>0.34931000000000001</v>
      </c>
      <c r="Q422">
        <v>0.34873999999999999</v>
      </c>
      <c r="R422">
        <v>0.34521000000000002</v>
      </c>
      <c r="S422">
        <v>0.34416000000000002</v>
      </c>
      <c r="T422">
        <v>0.34375</v>
      </c>
      <c r="U422">
        <v>0.34240999999999999</v>
      </c>
      <c r="V422">
        <v>0.34150999999999998</v>
      </c>
      <c r="W422">
        <v>0.33993000000000001</v>
      </c>
      <c r="X422">
        <v>0.33982000000000001</v>
      </c>
      <c r="Y422">
        <v>0.33853</v>
      </c>
      <c r="Z422">
        <v>0.33739000000000002</v>
      </c>
      <c r="AA422">
        <v>0.33629999999999999</v>
      </c>
      <c r="AB422">
        <v>0.33539000000000002</v>
      </c>
      <c r="AC422">
        <v>0.33444000000000002</v>
      </c>
      <c r="AD422">
        <v>0.33357999999999999</v>
      </c>
      <c r="AE422">
        <v>0.33293</v>
      </c>
      <c r="AF422">
        <v>0.33215</v>
      </c>
      <c r="AG422">
        <v>0.33123000000000002</v>
      </c>
      <c r="AH422">
        <v>0.33027000000000001</v>
      </c>
      <c r="AI422">
        <v>0.32906000000000002</v>
      </c>
      <c r="AJ422">
        <v>0.32762999999999998</v>
      </c>
    </row>
    <row r="423" spans="1:36">
      <c r="A423" t="s">
        <v>416</v>
      </c>
      <c r="B423" s="63">
        <v>7</v>
      </c>
      <c r="C423" s="63">
        <v>30</v>
      </c>
      <c r="D423">
        <v>1.3770800000000001</v>
      </c>
      <c r="E423">
        <v>1.4135500000000001</v>
      </c>
      <c r="F423">
        <v>1.43265</v>
      </c>
      <c r="G423">
        <v>1.5164500000000001</v>
      </c>
      <c r="H423">
        <v>1.6304399999999999</v>
      </c>
      <c r="I423">
        <v>1.65767</v>
      </c>
      <c r="J423">
        <v>1.69336</v>
      </c>
      <c r="K423">
        <v>1.7487699999999999</v>
      </c>
      <c r="L423">
        <v>1.8123400000000001</v>
      </c>
      <c r="M423">
        <v>1.87568</v>
      </c>
      <c r="N423">
        <v>1.93381</v>
      </c>
      <c r="O423">
        <v>1.9825200000000001</v>
      </c>
      <c r="P423">
        <v>2.0352700000000001</v>
      </c>
      <c r="Q423">
        <v>2.0847699999999998</v>
      </c>
      <c r="R423">
        <v>2.1419899999999998</v>
      </c>
      <c r="S423">
        <v>2.1964199999999998</v>
      </c>
      <c r="T423">
        <v>2.2513899999999998</v>
      </c>
      <c r="U423">
        <v>2.3024399999999998</v>
      </c>
      <c r="V423">
        <v>2.3626200000000002</v>
      </c>
      <c r="W423">
        <v>2.4239099999999998</v>
      </c>
      <c r="X423">
        <v>2.4651900000000002</v>
      </c>
      <c r="Y423">
        <v>2.5127700000000002</v>
      </c>
      <c r="Z423">
        <v>2.5457299999999998</v>
      </c>
      <c r="AA423">
        <v>2.5803500000000001</v>
      </c>
      <c r="AB423">
        <v>2.6253799999999998</v>
      </c>
      <c r="AC423">
        <v>2.67231</v>
      </c>
      <c r="AD423">
        <v>2.7200799999999998</v>
      </c>
      <c r="AE423">
        <v>2.7696700000000001</v>
      </c>
      <c r="AF423">
        <v>2.8240500000000002</v>
      </c>
      <c r="AG423">
        <v>2.8795799999999998</v>
      </c>
      <c r="AH423">
        <v>2.9382000000000001</v>
      </c>
      <c r="AI423">
        <v>2.9983300000000002</v>
      </c>
      <c r="AJ423">
        <v>3.05884</v>
      </c>
    </row>
    <row r="424" spans="1:36">
      <c r="A424" t="s">
        <v>417</v>
      </c>
      <c r="B424" s="63">
        <v>7</v>
      </c>
      <c r="C424" s="63">
        <v>31</v>
      </c>
      <c r="D424">
        <v>0.42670999999999998</v>
      </c>
      <c r="E424">
        <v>0.45163999999999999</v>
      </c>
      <c r="F424">
        <v>0.40683999999999998</v>
      </c>
      <c r="G424">
        <v>0.36410999999999999</v>
      </c>
      <c r="H424">
        <v>0.39001000000000002</v>
      </c>
      <c r="I424">
        <v>0.42849999999999999</v>
      </c>
      <c r="J424">
        <v>0.43678</v>
      </c>
      <c r="K424">
        <v>0.44949</v>
      </c>
      <c r="L424">
        <v>0.46683999999999998</v>
      </c>
      <c r="M424">
        <v>0.48015000000000002</v>
      </c>
      <c r="N424">
        <v>0.49185000000000001</v>
      </c>
      <c r="O424">
        <v>0.50227999999999995</v>
      </c>
      <c r="P424">
        <v>0.51476999999999995</v>
      </c>
      <c r="Q424">
        <v>0.52732999999999997</v>
      </c>
      <c r="R424">
        <v>0.53791999999999995</v>
      </c>
      <c r="S424">
        <v>0.54961000000000004</v>
      </c>
      <c r="T424">
        <v>0.55942000000000003</v>
      </c>
      <c r="U424">
        <v>0.57098000000000004</v>
      </c>
      <c r="V424">
        <v>0.58225000000000005</v>
      </c>
      <c r="W424">
        <v>0.59555000000000002</v>
      </c>
      <c r="X424">
        <v>0.60419</v>
      </c>
      <c r="Y424">
        <v>0.61150000000000004</v>
      </c>
      <c r="Z424">
        <v>0.62089000000000005</v>
      </c>
      <c r="AA424">
        <v>0.63151999999999997</v>
      </c>
      <c r="AB424">
        <v>0.64198999999999995</v>
      </c>
      <c r="AC424">
        <v>0.65261000000000002</v>
      </c>
      <c r="AD424">
        <v>0.66373000000000004</v>
      </c>
      <c r="AE424">
        <v>0.67542999999999997</v>
      </c>
      <c r="AF424">
        <v>0.68806999999999996</v>
      </c>
      <c r="AG424">
        <v>0.70121999999999995</v>
      </c>
      <c r="AH424">
        <v>0.71452000000000004</v>
      </c>
      <c r="AI424">
        <v>0.72797000000000001</v>
      </c>
      <c r="AJ424">
        <v>0.74134999999999995</v>
      </c>
    </row>
    <row r="425" spans="1:36">
      <c r="A425" t="s">
        <v>418</v>
      </c>
      <c r="B425" s="63">
        <v>7</v>
      </c>
      <c r="C425" s="63">
        <v>32</v>
      </c>
      <c r="D425">
        <v>12.75915</v>
      </c>
      <c r="E425">
        <v>13.12575</v>
      </c>
      <c r="F425">
        <v>12.82494</v>
      </c>
      <c r="G425">
        <v>13.22465</v>
      </c>
      <c r="H425">
        <v>13.3386</v>
      </c>
      <c r="I425">
        <v>13.62412</v>
      </c>
      <c r="J425">
        <v>13.76356</v>
      </c>
      <c r="K425">
        <v>14.13391</v>
      </c>
      <c r="L425">
        <v>14.600429999999999</v>
      </c>
      <c r="M425">
        <v>14.91488</v>
      </c>
      <c r="N425">
        <v>15.167059999999999</v>
      </c>
      <c r="O425">
        <v>15.41038</v>
      </c>
      <c r="P425">
        <v>15.69009</v>
      </c>
      <c r="Q425">
        <v>16.032330000000002</v>
      </c>
      <c r="R425">
        <v>16.28886</v>
      </c>
      <c r="S425">
        <v>16.56662</v>
      </c>
      <c r="T425">
        <v>16.86713</v>
      </c>
      <c r="U425">
        <v>17.156359999999999</v>
      </c>
      <c r="V425">
        <v>17.484269999999999</v>
      </c>
      <c r="W425">
        <v>17.79721</v>
      </c>
      <c r="X425">
        <v>17.97682</v>
      </c>
      <c r="Y425">
        <v>18.10652</v>
      </c>
      <c r="Z425">
        <v>18.260390000000001</v>
      </c>
      <c r="AA425">
        <v>18.466239999999999</v>
      </c>
      <c r="AB425">
        <v>18.741769999999999</v>
      </c>
      <c r="AC425">
        <v>18.977029999999999</v>
      </c>
      <c r="AD425">
        <v>19.184819999999998</v>
      </c>
      <c r="AE425">
        <v>19.441050000000001</v>
      </c>
      <c r="AF425">
        <v>19.73021</v>
      </c>
      <c r="AG425">
        <v>20.027100000000001</v>
      </c>
      <c r="AH425">
        <v>20.332830000000001</v>
      </c>
      <c r="AI425">
        <v>20.640509999999999</v>
      </c>
      <c r="AJ425">
        <v>20.947130000000001</v>
      </c>
    </row>
    <row r="426" spans="1:36">
      <c r="A426" t="s">
        <v>419</v>
      </c>
      <c r="B426" s="63">
        <v>7</v>
      </c>
      <c r="C426" s="63">
        <v>33</v>
      </c>
      <c r="D426">
        <v>18.181450000000002</v>
      </c>
      <c r="E426">
        <v>17.284870000000002</v>
      </c>
      <c r="F426">
        <v>16.00224</v>
      </c>
      <c r="G426">
        <v>14.361190000000001</v>
      </c>
      <c r="H426">
        <v>14.57648</v>
      </c>
      <c r="I426">
        <v>14.373010000000001</v>
      </c>
      <c r="J426">
        <v>14.47842</v>
      </c>
      <c r="K426">
        <v>14.71856</v>
      </c>
      <c r="L426">
        <v>15.40831</v>
      </c>
      <c r="M426">
        <v>15.55118</v>
      </c>
      <c r="N426">
        <v>15.62046</v>
      </c>
      <c r="O426">
        <v>15.852</v>
      </c>
      <c r="P426">
        <v>15.966670000000001</v>
      </c>
      <c r="Q426">
        <v>16.069880000000001</v>
      </c>
      <c r="R426">
        <v>16.387160000000002</v>
      </c>
      <c r="S426">
        <v>16.454260000000001</v>
      </c>
      <c r="T426">
        <v>16.548739999999999</v>
      </c>
      <c r="U426">
        <v>16.814779999999999</v>
      </c>
      <c r="V426">
        <v>16.98837</v>
      </c>
      <c r="W426">
        <v>17.308900000000001</v>
      </c>
      <c r="X426">
        <v>17.718389999999999</v>
      </c>
      <c r="Y426">
        <v>18.05265</v>
      </c>
      <c r="Z426">
        <v>18.24689</v>
      </c>
      <c r="AA426">
        <v>18.60895</v>
      </c>
      <c r="AB426">
        <v>18.990649999999999</v>
      </c>
      <c r="AC426">
        <v>19.469429999999999</v>
      </c>
      <c r="AD426">
        <v>19.948930000000001</v>
      </c>
      <c r="AE426">
        <v>20.422519999999999</v>
      </c>
      <c r="AF426">
        <v>20.754989999999999</v>
      </c>
      <c r="AG426">
        <v>21.067630000000001</v>
      </c>
      <c r="AH426">
        <v>21.507950000000001</v>
      </c>
      <c r="AI426">
        <v>21.84534</v>
      </c>
      <c r="AJ426">
        <v>22.272929999999999</v>
      </c>
    </row>
    <row r="427" spans="1:36">
      <c r="A427" t="s">
        <v>420</v>
      </c>
      <c r="B427" s="63">
        <v>7</v>
      </c>
      <c r="C427" s="63">
        <v>34</v>
      </c>
      <c r="D427">
        <v>2.01939</v>
      </c>
      <c r="E427">
        <v>1.9245099999999999</v>
      </c>
      <c r="F427">
        <v>1.6840900000000001</v>
      </c>
      <c r="G427">
        <v>1.78424</v>
      </c>
      <c r="H427">
        <v>1.77138</v>
      </c>
      <c r="I427">
        <v>1.6866699999999999</v>
      </c>
      <c r="J427">
        <v>1.64818</v>
      </c>
      <c r="K427">
        <v>1.61347</v>
      </c>
      <c r="L427">
        <v>1.5919700000000001</v>
      </c>
      <c r="M427">
        <v>1.5893299999999999</v>
      </c>
      <c r="N427">
        <v>1.5739799999999999</v>
      </c>
      <c r="O427">
        <v>1.5729500000000001</v>
      </c>
      <c r="P427">
        <v>1.56907</v>
      </c>
      <c r="Q427">
        <v>1.56084</v>
      </c>
      <c r="R427">
        <v>1.56166</v>
      </c>
      <c r="S427">
        <v>1.5540499999999999</v>
      </c>
      <c r="T427">
        <v>1.5607899999999999</v>
      </c>
      <c r="U427">
        <v>1.5663400000000001</v>
      </c>
      <c r="V427">
        <v>1.5704899999999999</v>
      </c>
      <c r="W427">
        <v>1.5755399999999999</v>
      </c>
      <c r="X427">
        <v>1.5889599999999999</v>
      </c>
      <c r="Y427">
        <v>1.6021799999999999</v>
      </c>
      <c r="Z427">
        <v>1.5983799999999999</v>
      </c>
      <c r="AA427">
        <v>1.5924499999999999</v>
      </c>
      <c r="AB427">
        <v>1.59107</v>
      </c>
      <c r="AC427">
        <v>1.58806</v>
      </c>
      <c r="AD427">
        <v>1.5847199999999999</v>
      </c>
      <c r="AE427">
        <v>1.5806</v>
      </c>
      <c r="AF427">
        <v>1.57402</v>
      </c>
      <c r="AG427">
        <v>1.5642799999999999</v>
      </c>
      <c r="AH427">
        <v>1.5541700000000001</v>
      </c>
      <c r="AI427">
        <v>1.5425</v>
      </c>
      <c r="AJ427">
        <v>1.52945</v>
      </c>
    </row>
    <row r="428" spans="1:36">
      <c r="A428" t="s">
        <v>421</v>
      </c>
      <c r="B428" s="63">
        <v>7</v>
      </c>
      <c r="C428" s="63">
        <v>35</v>
      </c>
      <c r="D428">
        <v>6.3880600000000003</v>
      </c>
      <c r="E428">
        <v>6.3158700000000003</v>
      </c>
      <c r="F428">
        <v>5.6375700000000002</v>
      </c>
      <c r="G428">
        <v>5.8732699999999998</v>
      </c>
      <c r="H428">
        <v>6.2288500000000004</v>
      </c>
      <c r="I428">
        <v>6.1075699999999999</v>
      </c>
      <c r="J428">
        <v>6.1696</v>
      </c>
      <c r="K428">
        <v>6.2937900000000004</v>
      </c>
      <c r="L428">
        <v>6.3624599999999996</v>
      </c>
      <c r="M428">
        <v>6.4567199999999998</v>
      </c>
      <c r="N428">
        <v>6.5548999999999999</v>
      </c>
      <c r="O428">
        <v>6.6205100000000003</v>
      </c>
      <c r="P428">
        <v>6.6780099999999996</v>
      </c>
      <c r="Q428">
        <v>6.7435900000000002</v>
      </c>
      <c r="R428">
        <v>6.7824499999999999</v>
      </c>
      <c r="S428">
        <v>6.8388999999999998</v>
      </c>
      <c r="T428">
        <v>6.8934100000000003</v>
      </c>
      <c r="U428">
        <v>6.9494699999999998</v>
      </c>
      <c r="V428">
        <v>6.9847599999999996</v>
      </c>
      <c r="W428">
        <v>7.0426399999999996</v>
      </c>
      <c r="X428">
        <v>7.0844699999999996</v>
      </c>
      <c r="Y428">
        <v>7.1207200000000004</v>
      </c>
      <c r="Z428">
        <v>7.1941899999999999</v>
      </c>
      <c r="AA428">
        <v>7.2691400000000002</v>
      </c>
      <c r="AB428">
        <v>7.3215399999999997</v>
      </c>
      <c r="AC428">
        <v>7.37216</v>
      </c>
      <c r="AD428">
        <v>7.4272999999999998</v>
      </c>
      <c r="AE428">
        <v>7.48299</v>
      </c>
      <c r="AF428">
        <v>7.5404099999999996</v>
      </c>
      <c r="AG428">
        <v>7.5983200000000002</v>
      </c>
      <c r="AH428">
        <v>7.6509999999999998</v>
      </c>
      <c r="AI428">
        <v>7.7013600000000002</v>
      </c>
      <c r="AJ428">
        <v>7.7497100000000003</v>
      </c>
    </row>
    <row r="429" spans="1:36">
      <c r="A429" t="s">
        <v>422</v>
      </c>
      <c r="B429" s="63">
        <v>7</v>
      </c>
      <c r="C429" s="63">
        <v>36</v>
      </c>
      <c r="D429">
        <v>50.095640000000003</v>
      </c>
      <c r="E429">
        <v>50.866540000000001</v>
      </c>
      <c r="F429">
        <v>47.03407</v>
      </c>
      <c r="G429">
        <v>47.655810000000002</v>
      </c>
      <c r="H429">
        <v>46.739019999999996</v>
      </c>
      <c r="I429">
        <v>47.040460000000003</v>
      </c>
      <c r="J429">
        <v>48.43383</v>
      </c>
      <c r="K429">
        <v>50.001980000000003</v>
      </c>
      <c r="L429">
        <v>51.781550000000003</v>
      </c>
      <c r="M429">
        <v>52.981459999999998</v>
      </c>
      <c r="N429">
        <v>53.727080000000001</v>
      </c>
      <c r="O429">
        <v>54.676360000000003</v>
      </c>
      <c r="P429">
        <v>55.55921</v>
      </c>
      <c r="Q429">
        <v>56.730469999999997</v>
      </c>
      <c r="R429">
        <v>58.30547</v>
      </c>
      <c r="S429">
        <v>59.666670000000003</v>
      </c>
      <c r="T429">
        <v>60.974400000000003</v>
      </c>
      <c r="U429">
        <v>62.779290000000003</v>
      </c>
      <c r="V429">
        <v>64.690780000000004</v>
      </c>
      <c r="W429">
        <v>66.514039999999994</v>
      </c>
      <c r="X429">
        <v>68.639279999999999</v>
      </c>
      <c r="Y429">
        <v>70.257130000000004</v>
      </c>
      <c r="Z429">
        <v>71.51061</v>
      </c>
      <c r="AA429">
        <v>73.242679999999993</v>
      </c>
      <c r="AB429">
        <v>74.751419999999996</v>
      </c>
      <c r="AC429">
        <v>76.41301</v>
      </c>
      <c r="AD429">
        <v>77.812119999999993</v>
      </c>
      <c r="AE429">
        <v>78.850679999999997</v>
      </c>
      <c r="AF429">
        <v>79.679640000000006</v>
      </c>
      <c r="AG429">
        <v>80.579620000000006</v>
      </c>
      <c r="AH429">
        <v>81.380660000000006</v>
      </c>
      <c r="AI429">
        <v>81.818489999999997</v>
      </c>
      <c r="AJ429">
        <v>83.166290000000004</v>
      </c>
    </row>
    <row r="430" spans="1:36">
      <c r="A430" t="s">
        <v>423</v>
      </c>
      <c r="B430" s="63">
        <v>7</v>
      </c>
      <c r="C430" s="63">
        <v>37</v>
      </c>
      <c r="D430">
        <v>52.190240000000003</v>
      </c>
      <c r="E430">
        <v>52.817439999999998</v>
      </c>
      <c r="F430">
        <v>47.971890000000002</v>
      </c>
      <c r="G430">
        <v>53.935009999999998</v>
      </c>
      <c r="H430">
        <v>55.359870000000001</v>
      </c>
      <c r="I430">
        <v>55.933019999999999</v>
      </c>
      <c r="J430">
        <v>56.50956</v>
      </c>
      <c r="K430">
        <v>58.528869999999998</v>
      </c>
      <c r="L430">
        <v>60.992310000000003</v>
      </c>
      <c r="M430">
        <v>63.230089999999997</v>
      </c>
      <c r="N430">
        <v>64.880099999999999</v>
      </c>
      <c r="O430">
        <v>66.874340000000004</v>
      </c>
      <c r="P430">
        <v>68.873829999999998</v>
      </c>
      <c r="Q430">
        <v>70.939480000000003</v>
      </c>
      <c r="R430">
        <v>73.647540000000006</v>
      </c>
      <c r="S430">
        <v>76.02758</v>
      </c>
      <c r="T430">
        <v>78.497020000000006</v>
      </c>
      <c r="U430">
        <v>81.277289999999994</v>
      </c>
      <c r="V430">
        <v>84.021159999999995</v>
      </c>
      <c r="W430">
        <v>86.419359999999998</v>
      </c>
      <c r="X430">
        <v>88.785640000000001</v>
      </c>
      <c r="Y430">
        <v>91.061220000000006</v>
      </c>
      <c r="Z430">
        <v>93.008700000000005</v>
      </c>
      <c r="AA430">
        <v>95.189769999999996</v>
      </c>
      <c r="AB430">
        <v>97.466949999999997</v>
      </c>
      <c r="AC430">
        <v>99.538409999999999</v>
      </c>
      <c r="AD430">
        <v>101.60769999999999</v>
      </c>
      <c r="AE430">
        <v>103.498</v>
      </c>
      <c r="AF430">
        <v>105.66461</v>
      </c>
      <c r="AG430">
        <v>107.92077999999999</v>
      </c>
      <c r="AH430">
        <v>110.30920999999999</v>
      </c>
      <c r="AI430">
        <v>112.37224000000001</v>
      </c>
      <c r="AJ430">
        <v>115.08846</v>
      </c>
    </row>
    <row r="431" spans="1:36">
      <c r="A431" t="s">
        <v>424</v>
      </c>
      <c r="B431" s="63">
        <v>7</v>
      </c>
      <c r="C431" s="63">
        <v>38</v>
      </c>
      <c r="D431">
        <v>37.005310000000001</v>
      </c>
      <c r="E431">
        <v>37.13749</v>
      </c>
      <c r="F431">
        <v>37.065689999999996</v>
      </c>
      <c r="G431">
        <v>39.196040000000004</v>
      </c>
      <c r="H431">
        <v>39.148029999999999</v>
      </c>
      <c r="I431">
        <v>39.540120000000002</v>
      </c>
      <c r="J431">
        <v>41.121160000000003</v>
      </c>
      <c r="K431">
        <v>42.56664</v>
      </c>
      <c r="L431">
        <v>44.643079999999998</v>
      </c>
      <c r="M431">
        <v>46.306950000000001</v>
      </c>
      <c r="N431">
        <v>47.850349999999999</v>
      </c>
      <c r="O431">
        <v>49.13241</v>
      </c>
      <c r="P431">
        <v>50.251820000000002</v>
      </c>
      <c r="Q431">
        <v>51.408940000000001</v>
      </c>
      <c r="R431">
        <v>52.613419999999998</v>
      </c>
      <c r="S431">
        <v>53.685859999999998</v>
      </c>
      <c r="T431">
        <v>54.875430000000001</v>
      </c>
      <c r="U431">
        <v>56.075490000000002</v>
      </c>
      <c r="V431">
        <v>57.396419999999999</v>
      </c>
      <c r="W431">
        <v>58.795499999999997</v>
      </c>
      <c r="X431">
        <v>60.317709999999998</v>
      </c>
      <c r="Y431">
        <v>61.754899999999999</v>
      </c>
      <c r="Z431">
        <v>63.274590000000003</v>
      </c>
      <c r="AA431">
        <v>64.76379</v>
      </c>
      <c r="AB431">
        <v>66.161019999999994</v>
      </c>
      <c r="AC431">
        <v>67.640420000000006</v>
      </c>
      <c r="AD431">
        <v>69.102509999999995</v>
      </c>
      <c r="AE431">
        <v>70.525800000000004</v>
      </c>
      <c r="AF431">
        <v>71.934820000000002</v>
      </c>
      <c r="AG431">
        <v>73.384659999999997</v>
      </c>
      <c r="AH431">
        <v>74.832610000000003</v>
      </c>
      <c r="AI431">
        <v>76.43768</v>
      </c>
      <c r="AJ431">
        <v>78.183809999999994</v>
      </c>
    </row>
    <row r="432" spans="1:36">
      <c r="A432" t="s">
        <v>425</v>
      </c>
      <c r="B432" s="63">
        <v>7</v>
      </c>
      <c r="C432" s="63">
        <v>39</v>
      </c>
      <c r="D432">
        <v>74.454189999999997</v>
      </c>
      <c r="E432">
        <v>74.196280000000002</v>
      </c>
      <c r="F432">
        <v>63.721449999999997</v>
      </c>
      <c r="G432">
        <v>70.412610000000001</v>
      </c>
      <c r="H432">
        <v>79.564419999999998</v>
      </c>
      <c r="I432">
        <v>85.342190000000002</v>
      </c>
      <c r="J432">
        <v>91.626260000000002</v>
      </c>
      <c r="K432">
        <v>92.280739999999994</v>
      </c>
      <c r="L432">
        <v>93.495419999999996</v>
      </c>
      <c r="M432">
        <v>94.086399999999998</v>
      </c>
      <c r="N432">
        <v>94.837729999999993</v>
      </c>
      <c r="O432">
        <v>95.527630000000002</v>
      </c>
      <c r="P432">
        <v>96.838130000000007</v>
      </c>
      <c r="Q432">
        <v>97.520259999999993</v>
      </c>
      <c r="R432">
        <v>99.891300000000001</v>
      </c>
      <c r="S432">
        <v>102.64684</v>
      </c>
      <c r="T432">
        <v>104.18411</v>
      </c>
      <c r="U432">
        <v>105.52028</v>
      </c>
      <c r="V432">
        <v>106.58423000000001</v>
      </c>
      <c r="W432">
        <v>107.20039</v>
      </c>
      <c r="X432">
        <v>107.95872</v>
      </c>
      <c r="Y432">
        <v>108.67326</v>
      </c>
      <c r="Z432">
        <v>110.01528999999999</v>
      </c>
      <c r="AA432">
        <v>111.83676</v>
      </c>
      <c r="AB432">
        <v>113.51038</v>
      </c>
      <c r="AC432">
        <v>115.15913</v>
      </c>
      <c r="AD432">
        <v>116.61909</v>
      </c>
      <c r="AE432">
        <v>118.09004</v>
      </c>
      <c r="AF432">
        <v>119.90226</v>
      </c>
      <c r="AG432">
        <v>121.72483</v>
      </c>
      <c r="AH432">
        <v>123.51688</v>
      </c>
      <c r="AI432">
        <v>125.19929</v>
      </c>
      <c r="AJ432">
        <v>126.92504</v>
      </c>
    </row>
    <row r="433" spans="1:36">
      <c r="A433" t="s">
        <v>426</v>
      </c>
      <c r="B433" s="63">
        <v>7</v>
      </c>
      <c r="C433" s="63">
        <v>40</v>
      </c>
      <c r="D433">
        <v>9.8447800000000001</v>
      </c>
      <c r="E433">
        <v>9.9654500000000006</v>
      </c>
      <c r="F433">
        <v>9.5915800000000004</v>
      </c>
      <c r="G433">
        <v>10.185140000000001</v>
      </c>
      <c r="H433">
        <v>10.04191</v>
      </c>
      <c r="I433">
        <v>10.070790000000001</v>
      </c>
      <c r="J433">
        <v>10.111520000000001</v>
      </c>
      <c r="K433">
        <v>10.520200000000001</v>
      </c>
      <c r="L433">
        <v>11.02848</v>
      </c>
      <c r="M433">
        <v>11.44051</v>
      </c>
      <c r="N433">
        <v>11.788589999999999</v>
      </c>
      <c r="O433">
        <v>12.073169999999999</v>
      </c>
      <c r="P433">
        <v>12.3429</v>
      </c>
      <c r="Q433">
        <v>12.534929999999999</v>
      </c>
      <c r="R433">
        <v>12.86572</v>
      </c>
      <c r="S433">
        <v>13.27515</v>
      </c>
      <c r="T433">
        <v>13.685499999999999</v>
      </c>
      <c r="U433">
        <v>14.145390000000001</v>
      </c>
      <c r="V433">
        <v>14.6221</v>
      </c>
      <c r="W433">
        <v>15.11938</v>
      </c>
      <c r="X433">
        <v>15.674860000000001</v>
      </c>
      <c r="Y433">
        <v>16.226040000000001</v>
      </c>
      <c r="Z433">
        <v>16.744610000000002</v>
      </c>
      <c r="AA433">
        <v>17.286300000000001</v>
      </c>
      <c r="AB433">
        <v>17.827970000000001</v>
      </c>
      <c r="AC433">
        <v>18.396730000000002</v>
      </c>
      <c r="AD433">
        <v>18.999110000000002</v>
      </c>
      <c r="AE433">
        <v>19.62951</v>
      </c>
      <c r="AF433">
        <v>20.27824</v>
      </c>
      <c r="AG433">
        <v>20.961220000000001</v>
      </c>
      <c r="AH433">
        <v>21.674060000000001</v>
      </c>
      <c r="AI433">
        <v>22.406079999999999</v>
      </c>
      <c r="AJ433">
        <v>23.245380000000001</v>
      </c>
    </row>
    <row r="434" spans="1:36">
      <c r="A434" t="s">
        <v>427</v>
      </c>
      <c r="B434" s="63">
        <v>7</v>
      </c>
      <c r="C434" s="63">
        <v>41</v>
      </c>
      <c r="D434">
        <v>12.176209999999999</v>
      </c>
      <c r="E434">
        <v>11.932359999999999</v>
      </c>
      <c r="F434">
        <v>11.32565</v>
      </c>
      <c r="G434">
        <v>11.78022</v>
      </c>
      <c r="H434">
        <v>11.69361</v>
      </c>
      <c r="I434">
        <v>11.27736</v>
      </c>
      <c r="J434">
        <v>11.511480000000001</v>
      </c>
      <c r="K434">
        <v>11.08686</v>
      </c>
      <c r="L434">
        <v>10.810890000000001</v>
      </c>
      <c r="M434">
        <v>10.64709</v>
      </c>
      <c r="N434">
        <v>10.691369999999999</v>
      </c>
      <c r="O434">
        <v>10.825390000000001</v>
      </c>
      <c r="P434">
        <v>11.000690000000001</v>
      </c>
      <c r="Q434">
        <v>11.117380000000001</v>
      </c>
      <c r="R434">
        <v>11.33351</v>
      </c>
      <c r="S434">
        <v>11.55143</v>
      </c>
      <c r="T434">
        <v>11.778840000000001</v>
      </c>
      <c r="U434">
        <v>11.91807</v>
      </c>
      <c r="V434">
        <v>12.0284</v>
      </c>
      <c r="W434">
        <v>12.156140000000001</v>
      </c>
      <c r="X434">
        <v>12.28393</v>
      </c>
      <c r="Y434">
        <v>12.45722</v>
      </c>
      <c r="Z434">
        <v>12.65193</v>
      </c>
      <c r="AA434">
        <v>12.803179999999999</v>
      </c>
      <c r="AB434">
        <v>13.0238</v>
      </c>
      <c r="AC434">
        <v>13.26863</v>
      </c>
      <c r="AD434">
        <v>13.50517</v>
      </c>
      <c r="AE434">
        <v>13.73761</v>
      </c>
      <c r="AF434">
        <v>13.953530000000001</v>
      </c>
      <c r="AG434">
        <v>14.20828</v>
      </c>
      <c r="AH434">
        <v>14.48306</v>
      </c>
      <c r="AI434">
        <v>14.78064</v>
      </c>
      <c r="AJ434">
        <v>15.13683</v>
      </c>
    </row>
    <row r="435" spans="1:36">
      <c r="A435" t="s">
        <v>428</v>
      </c>
      <c r="B435" s="63">
        <v>7</v>
      </c>
      <c r="C435" s="63">
        <v>42</v>
      </c>
      <c r="D435">
        <v>15.90577</v>
      </c>
      <c r="E435">
        <v>15.10839</v>
      </c>
      <c r="F435">
        <v>16.579709999999999</v>
      </c>
      <c r="G435">
        <v>15.46617</v>
      </c>
      <c r="H435">
        <v>15.48507</v>
      </c>
      <c r="I435">
        <v>15.76849</v>
      </c>
      <c r="J435">
        <v>15.656370000000001</v>
      </c>
      <c r="K435">
        <v>15.814780000000001</v>
      </c>
      <c r="L435">
        <v>16.035430000000002</v>
      </c>
      <c r="M435">
        <v>16.217690000000001</v>
      </c>
      <c r="N435">
        <v>16.415430000000001</v>
      </c>
      <c r="O435">
        <v>16.598569999999999</v>
      </c>
      <c r="P435">
        <v>16.765419999999999</v>
      </c>
      <c r="Q435">
        <v>16.927479999999999</v>
      </c>
      <c r="R435">
        <v>17.076460000000001</v>
      </c>
      <c r="S435">
        <v>17.18882</v>
      </c>
      <c r="T435">
        <v>17.281790000000001</v>
      </c>
      <c r="U435">
        <v>17.368169999999999</v>
      </c>
      <c r="V435">
        <v>17.468679999999999</v>
      </c>
      <c r="W435">
        <v>17.5824</v>
      </c>
      <c r="X435">
        <v>17.70055</v>
      </c>
      <c r="Y435">
        <v>17.802800000000001</v>
      </c>
      <c r="Z435">
        <v>17.883289999999999</v>
      </c>
      <c r="AA435">
        <v>17.965859999999999</v>
      </c>
      <c r="AB435">
        <v>18.058260000000001</v>
      </c>
      <c r="AC435">
        <v>18.150089999999999</v>
      </c>
      <c r="AD435">
        <v>18.235150000000001</v>
      </c>
      <c r="AE435">
        <v>18.310590000000001</v>
      </c>
      <c r="AF435">
        <v>18.37922</v>
      </c>
      <c r="AG435">
        <v>18.440660000000001</v>
      </c>
      <c r="AH435">
        <v>18.498460000000001</v>
      </c>
      <c r="AI435">
        <v>18.550170000000001</v>
      </c>
      <c r="AJ435">
        <v>18.599250000000001</v>
      </c>
    </row>
    <row r="436" spans="1:36">
      <c r="A436" t="s">
        <v>429</v>
      </c>
      <c r="B436" s="63">
        <v>7</v>
      </c>
      <c r="C436" s="63">
        <v>43</v>
      </c>
      <c r="D436">
        <v>31.42755</v>
      </c>
      <c r="E436">
        <v>32.164360000000002</v>
      </c>
      <c r="F436">
        <v>32.855460000000001</v>
      </c>
      <c r="G436">
        <v>32.626309999999997</v>
      </c>
      <c r="H436">
        <v>31.216740000000001</v>
      </c>
      <c r="I436">
        <v>30.838049999999999</v>
      </c>
      <c r="J436">
        <v>30.673629999999999</v>
      </c>
      <c r="K436">
        <v>30.98705</v>
      </c>
      <c r="L436">
        <v>31.373429999999999</v>
      </c>
      <c r="M436">
        <v>31.724519999999998</v>
      </c>
      <c r="N436">
        <v>32.129649999999998</v>
      </c>
      <c r="O436">
        <v>32.486620000000002</v>
      </c>
      <c r="P436">
        <v>32.818950000000001</v>
      </c>
      <c r="Q436">
        <v>33.170200000000001</v>
      </c>
      <c r="R436">
        <v>33.509810000000002</v>
      </c>
      <c r="S436">
        <v>33.778500000000001</v>
      </c>
      <c r="T436">
        <v>34.005980000000001</v>
      </c>
      <c r="U436">
        <v>34.229399999999998</v>
      </c>
      <c r="V436">
        <v>34.476520000000001</v>
      </c>
      <c r="W436">
        <v>34.753070000000001</v>
      </c>
      <c r="X436">
        <v>35.03642</v>
      </c>
      <c r="Y436">
        <v>35.294879999999999</v>
      </c>
      <c r="Z436">
        <v>35.508479999999999</v>
      </c>
      <c r="AA436">
        <v>35.729660000000003</v>
      </c>
      <c r="AB436">
        <v>35.985900000000001</v>
      </c>
      <c r="AC436">
        <v>36.245579999999997</v>
      </c>
      <c r="AD436">
        <v>36.49756</v>
      </c>
      <c r="AE436">
        <v>36.736319999999999</v>
      </c>
      <c r="AF436">
        <v>36.968319999999999</v>
      </c>
      <c r="AG436">
        <v>37.192860000000003</v>
      </c>
      <c r="AH436">
        <v>37.418680000000002</v>
      </c>
      <c r="AI436">
        <v>37.637720000000002</v>
      </c>
      <c r="AJ436">
        <v>37.858690000000003</v>
      </c>
    </row>
    <row r="437" spans="1:36">
      <c r="A437" t="s">
        <v>430</v>
      </c>
      <c r="B437" s="63">
        <v>7</v>
      </c>
      <c r="C437" s="63">
        <v>44</v>
      </c>
      <c r="D437">
        <v>3.7359499999999999</v>
      </c>
      <c r="E437">
        <v>3.4103500000000002</v>
      </c>
      <c r="F437">
        <v>3.5630799999999998</v>
      </c>
      <c r="G437">
        <v>3.8293200000000001</v>
      </c>
      <c r="H437">
        <v>3.80383</v>
      </c>
      <c r="I437">
        <v>3.8313000000000001</v>
      </c>
      <c r="J437">
        <v>3.8669099999999998</v>
      </c>
      <c r="K437">
        <v>3.9888599999999999</v>
      </c>
      <c r="L437">
        <v>4.1891699999999998</v>
      </c>
      <c r="M437">
        <v>4.2844899999999999</v>
      </c>
      <c r="N437">
        <v>4.3193900000000003</v>
      </c>
      <c r="O437">
        <v>4.3300700000000001</v>
      </c>
      <c r="P437">
        <v>4.3121099999999997</v>
      </c>
      <c r="Q437">
        <v>4.3316699999999999</v>
      </c>
      <c r="R437">
        <v>4.3647799999999997</v>
      </c>
      <c r="S437">
        <v>4.4344200000000003</v>
      </c>
      <c r="T437">
        <v>4.4290599999999998</v>
      </c>
      <c r="U437">
        <v>4.3999899999999998</v>
      </c>
      <c r="V437">
        <v>4.25474</v>
      </c>
      <c r="W437">
        <v>4.1501200000000003</v>
      </c>
      <c r="X437">
        <v>4.0757300000000001</v>
      </c>
      <c r="Y437">
        <v>4.0769599999999997</v>
      </c>
      <c r="Z437">
        <v>4.0658799999999999</v>
      </c>
      <c r="AA437">
        <v>4.1049300000000004</v>
      </c>
      <c r="AB437">
        <v>4.1945499999999996</v>
      </c>
      <c r="AC437">
        <v>4.2671700000000001</v>
      </c>
      <c r="AD437">
        <v>4.3105099999999998</v>
      </c>
      <c r="AE437">
        <v>4.3512300000000002</v>
      </c>
      <c r="AF437">
        <v>4.3924899999999996</v>
      </c>
      <c r="AG437">
        <v>4.4422199999999998</v>
      </c>
      <c r="AH437">
        <v>4.5019</v>
      </c>
      <c r="AI437">
        <v>4.5612700000000004</v>
      </c>
      <c r="AJ437">
        <v>4.6150799999999998</v>
      </c>
    </row>
    <row r="438" spans="1:36">
      <c r="A438" t="s">
        <v>431</v>
      </c>
      <c r="B438" s="63">
        <v>7</v>
      </c>
      <c r="C438" s="63">
        <v>45</v>
      </c>
      <c r="D438">
        <v>2.05403</v>
      </c>
      <c r="E438">
        <v>2.0229400000000002</v>
      </c>
      <c r="F438">
        <v>1.5985400000000001</v>
      </c>
      <c r="G438">
        <v>1.6080700000000001</v>
      </c>
      <c r="H438">
        <v>1.6695199999999999</v>
      </c>
      <c r="I438">
        <v>1.4926900000000001</v>
      </c>
      <c r="J438">
        <v>1.6167499999999999</v>
      </c>
      <c r="K438">
        <v>1.56464</v>
      </c>
      <c r="L438">
        <v>1.5820700000000001</v>
      </c>
      <c r="M438">
        <v>1.5204500000000001</v>
      </c>
      <c r="N438">
        <v>1.4356800000000001</v>
      </c>
      <c r="O438">
        <v>1.3023199999999999</v>
      </c>
      <c r="P438">
        <v>1.2179199999999999</v>
      </c>
      <c r="Q438">
        <v>1.1802299999999999</v>
      </c>
      <c r="R438">
        <v>1.1664600000000001</v>
      </c>
      <c r="S438">
        <v>1.17869</v>
      </c>
      <c r="T438">
        <v>1.1557500000000001</v>
      </c>
      <c r="U438">
        <v>1.1307100000000001</v>
      </c>
      <c r="V438">
        <v>1.0914900000000001</v>
      </c>
      <c r="W438">
        <v>1.0822700000000001</v>
      </c>
      <c r="X438">
        <v>1.06132</v>
      </c>
      <c r="Y438">
        <v>1.0849299999999999</v>
      </c>
      <c r="Z438">
        <v>1.0718799999999999</v>
      </c>
      <c r="AA438">
        <v>1.06569</v>
      </c>
      <c r="AB438">
        <v>1.07256</v>
      </c>
      <c r="AC438">
        <v>1.0935999999999999</v>
      </c>
      <c r="AD438">
        <v>1.1111</v>
      </c>
      <c r="AE438">
        <v>1.1168</v>
      </c>
      <c r="AF438">
        <v>1.1196900000000001</v>
      </c>
      <c r="AG438">
        <v>1.11944</v>
      </c>
      <c r="AH438">
        <v>1.1060300000000001</v>
      </c>
      <c r="AI438">
        <v>1.1214299999999999</v>
      </c>
      <c r="AJ438">
        <v>1.1082000000000001</v>
      </c>
    </row>
    <row r="439" spans="1:36">
      <c r="A439" t="s">
        <v>432</v>
      </c>
      <c r="B439" s="63">
        <v>7</v>
      </c>
      <c r="C439" s="63">
        <v>46</v>
      </c>
      <c r="D439">
        <v>441.94690000000003</v>
      </c>
      <c r="E439">
        <v>471.84447999999998</v>
      </c>
      <c r="F439">
        <v>417.23898000000003</v>
      </c>
      <c r="G439">
        <v>404.36617999999999</v>
      </c>
      <c r="H439">
        <v>432.93628000000001</v>
      </c>
      <c r="I439">
        <v>461.15436</v>
      </c>
      <c r="J439">
        <v>462.18671000000001</v>
      </c>
      <c r="K439">
        <v>468.04660000000001</v>
      </c>
      <c r="L439">
        <v>470.71920999999998</v>
      </c>
      <c r="M439">
        <v>467.51256999999998</v>
      </c>
      <c r="N439">
        <v>465.97165000000001</v>
      </c>
      <c r="O439">
        <v>462.48003999999997</v>
      </c>
      <c r="P439">
        <v>459.91039999999998</v>
      </c>
      <c r="Q439">
        <v>461.18221999999997</v>
      </c>
      <c r="R439">
        <v>463.79217999999997</v>
      </c>
      <c r="S439">
        <v>467.87061</v>
      </c>
      <c r="T439">
        <v>469.77370999999999</v>
      </c>
      <c r="U439">
        <v>471.43831999999998</v>
      </c>
      <c r="V439">
        <v>471.38242000000002</v>
      </c>
      <c r="W439">
        <v>470.92892000000001</v>
      </c>
      <c r="X439">
        <v>471.43191999999999</v>
      </c>
      <c r="Y439">
        <v>474.31734999999998</v>
      </c>
      <c r="Z439">
        <v>477.35950000000003</v>
      </c>
      <c r="AA439">
        <v>479.46606000000003</v>
      </c>
      <c r="AB439">
        <v>479.33031999999997</v>
      </c>
      <c r="AC439">
        <v>479.26461999999998</v>
      </c>
      <c r="AD439">
        <v>480.26024999999998</v>
      </c>
      <c r="AE439">
        <v>479.71123999999998</v>
      </c>
      <c r="AF439">
        <v>478.76074</v>
      </c>
      <c r="AG439">
        <v>477.36718999999999</v>
      </c>
      <c r="AH439">
        <v>477.49707000000001</v>
      </c>
      <c r="AI439">
        <v>475.54617000000002</v>
      </c>
      <c r="AJ439">
        <v>474.64371</v>
      </c>
    </row>
    <row r="440" spans="1:36">
      <c r="A440" t="s">
        <v>433</v>
      </c>
      <c r="B440" s="63">
        <v>7</v>
      </c>
      <c r="C440" s="63">
        <v>47</v>
      </c>
      <c r="D440">
        <v>6.0053700000000001</v>
      </c>
      <c r="E440">
        <v>6.2214499999999999</v>
      </c>
      <c r="F440">
        <v>5.7638400000000001</v>
      </c>
      <c r="G440">
        <v>5.8518600000000003</v>
      </c>
      <c r="H440">
        <v>6.5601099999999999</v>
      </c>
      <c r="I440">
        <v>6.57897</v>
      </c>
      <c r="J440">
        <v>6.5896299999999997</v>
      </c>
      <c r="K440">
        <v>6.51776</v>
      </c>
      <c r="L440">
        <v>6.3049999999999997</v>
      </c>
      <c r="M440">
        <v>6.0456099999999999</v>
      </c>
      <c r="N440">
        <v>5.89886</v>
      </c>
      <c r="O440">
        <v>5.8634700000000004</v>
      </c>
      <c r="P440">
        <v>5.8354699999999999</v>
      </c>
      <c r="Q440">
        <v>5.8348699999999996</v>
      </c>
      <c r="R440">
        <v>5.8660100000000002</v>
      </c>
      <c r="S440">
        <v>5.8966099999999999</v>
      </c>
      <c r="T440">
        <v>5.93466</v>
      </c>
      <c r="U440">
        <v>5.9978100000000003</v>
      </c>
      <c r="V440">
        <v>6.0344300000000004</v>
      </c>
      <c r="W440">
        <v>6.0963000000000003</v>
      </c>
      <c r="X440">
        <v>6.1862899999999996</v>
      </c>
      <c r="Y440">
        <v>6.2342199999999997</v>
      </c>
      <c r="Z440">
        <v>6.2991599999999996</v>
      </c>
      <c r="AA440">
        <v>6.3796600000000003</v>
      </c>
      <c r="AB440">
        <v>6.4131099999999996</v>
      </c>
      <c r="AC440">
        <v>6.4795600000000002</v>
      </c>
      <c r="AD440">
        <v>6.5100800000000003</v>
      </c>
      <c r="AE440">
        <v>6.5252499999999998</v>
      </c>
      <c r="AF440">
        <v>6.5121599999999997</v>
      </c>
      <c r="AG440">
        <v>6.4841600000000001</v>
      </c>
      <c r="AH440">
        <v>6.4100900000000003</v>
      </c>
      <c r="AI440">
        <v>6.3329399999999998</v>
      </c>
      <c r="AJ440">
        <v>6.2958699999999999</v>
      </c>
    </row>
    <row r="441" spans="1:36">
      <c r="A441" t="s">
        <v>434</v>
      </c>
      <c r="B441" s="63">
        <v>7</v>
      </c>
      <c r="C441" s="63">
        <v>48</v>
      </c>
      <c r="D441">
        <v>245.51343</v>
      </c>
      <c r="E441">
        <v>249.9888</v>
      </c>
      <c r="F441">
        <v>256.58150999999998</v>
      </c>
      <c r="G441">
        <v>261.03546</v>
      </c>
      <c r="H441">
        <v>240.91689</v>
      </c>
      <c r="I441">
        <v>245.17526000000001</v>
      </c>
      <c r="J441">
        <v>246.65482</v>
      </c>
      <c r="K441">
        <v>251.96655000000001</v>
      </c>
      <c r="L441">
        <v>258.73840000000001</v>
      </c>
      <c r="M441">
        <v>259.63024999999999</v>
      </c>
      <c r="N441">
        <v>266.68880999999999</v>
      </c>
      <c r="O441">
        <v>279.75751000000002</v>
      </c>
      <c r="P441">
        <v>291.13583</v>
      </c>
      <c r="Q441">
        <v>297.52618000000001</v>
      </c>
      <c r="R441">
        <v>301.38094999999998</v>
      </c>
      <c r="S441">
        <v>304.18410999999998</v>
      </c>
      <c r="T441">
        <v>307.95916999999997</v>
      </c>
      <c r="U441">
        <v>312.32326999999998</v>
      </c>
      <c r="V441">
        <v>316.79871000000003</v>
      </c>
      <c r="W441">
        <v>320.19704999999999</v>
      </c>
      <c r="X441">
        <v>324.72530999999998</v>
      </c>
      <c r="Y441">
        <v>329.50799999999998</v>
      </c>
      <c r="Z441">
        <v>335.03737999999998</v>
      </c>
      <c r="AA441">
        <v>341.85174999999998</v>
      </c>
      <c r="AB441">
        <v>348.61712999999997</v>
      </c>
      <c r="AC441">
        <v>355.49545000000001</v>
      </c>
      <c r="AD441">
        <v>361.51062000000002</v>
      </c>
      <c r="AE441">
        <v>367.79172</v>
      </c>
      <c r="AF441">
        <v>374.74471999999997</v>
      </c>
      <c r="AG441">
        <v>380.85843</v>
      </c>
      <c r="AH441">
        <v>386.81698999999998</v>
      </c>
      <c r="AI441">
        <v>392.98917</v>
      </c>
      <c r="AJ441">
        <v>400.57031000000001</v>
      </c>
    </row>
    <row r="442" spans="1:36">
      <c r="A442" t="s">
        <v>435</v>
      </c>
      <c r="B442" s="63">
        <v>7</v>
      </c>
      <c r="C442" s="63">
        <v>49</v>
      </c>
      <c r="D442">
        <v>24.06945</v>
      </c>
      <c r="E442">
        <v>29.994299999999999</v>
      </c>
      <c r="F442">
        <v>26.39584</v>
      </c>
      <c r="G442">
        <v>14.681699999999999</v>
      </c>
      <c r="H442">
        <v>18.940760000000001</v>
      </c>
      <c r="I442">
        <v>25.186219999999999</v>
      </c>
      <c r="J442">
        <v>19.763850000000001</v>
      </c>
      <c r="K442">
        <v>21.013110000000001</v>
      </c>
      <c r="L442">
        <v>22.56137</v>
      </c>
      <c r="M442">
        <v>21.37885</v>
      </c>
      <c r="N442">
        <v>21.395240000000001</v>
      </c>
      <c r="O442">
        <v>21.38513</v>
      </c>
      <c r="P442">
        <v>21.171029999999998</v>
      </c>
      <c r="Q442">
        <v>21.21574</v>
      </c>
      <c r="R442">
        <v>21.392140000000001</v>
      </c>
      <c r="S442">
        <v>21.561730000000001</v>
      </c>
      <c r="T442">
        <v>21.607220000000002</v>
      </c>
      <c r="U442">
        <v>21.533909999999999</v>
      </c>
      <c r="V442">
        <v>21.738350000000001</v>
      </c>
      <c r="W442">
        <v>21.83343</v>
      </c>
      <c r="X442">
        <v>21.890609999999999</v>
      </c>
      <c r="Y442">
        <v>22.247910000000001</v>
      </c>
      <c r="Z442">
        <v>22.42352</v>
      </c>
      <c r="AA442">
        <v>22.462689999999998</v>
      </c>
      <c r="AB442">
        <v>22.545909999999999</v>
      </c>
      <c r="AC442">
        <v>22.62105</v>
      </c>
      <c r="AD442">
        <v>23.091629999999999</v>
      </c>
      <c r="AE442">
        <v>23.481069999999999</v>
      </c>
      <c r="AF442">
        <v>23.570930000000001</v>
      </c>
      <c r="AG442">
        <v>23.59684</v>
      </c>
      <c r="AH442">
        <v>23.519549999999999</v>
      </c>
      <c r="AI442">
        <v>23.351880000000001</v>
      </c>
      <c r="AJ442">
        <v>23.063199999999998</v>
      </c>
    </row>
    <row r="443" spans="1:36">
      <c r="A443" t="s">
        <v>436</v>
      </c>
      <c r="B443" s="63">
        <v>7</v>
      </c>
      <c r="C443" s="63">
        <v>50</v>
      </c>
      <c r="D443">
        <v>44.258369999999999</v>
      </c>
      <c r="E443">
        <v>40.923160000000003</v>
      </c>
      <c r="F443">
        <v>37.299550000000004</v>
      </c>
      <c r="G443">
        <v>32.657829999999997</v>
      </c>
      <c r="H443">
        <v>39.564039999999999</v>
      </c>
      <c r="I443">
        <v>37.326500000000003</v>
      </c>
      <c r="J443">
        <v>37.276899999999998</v>
      </c>
      <c r="K443">
        <v>37.78913</v>
      </c>
      <c r="L443">
        <v>36.523119999999999</v>
      </c>
      <c r="M443">
        <v>36.607880000000002</v>
      </c>
      <c r="N443">
        <v>35.946460000000002</v>
      </c>
      <c r="O443">
        <v>35.26435</v>
      </c>
      <c r="P443">
        <v>35.00853</v>
      </c>
      <c r="Q443">
        <v>34.883290000000002</v>
      </c>
      <c r="R443">
        <v>34.984909999999999</v>
      </c>
      <c r="S443">
        <v>35.161990000000003</v>
      </c>
      <c r="T443">
        <v>35.176389999999998</v>
      </c>
      <c r="U443">
        <v>35.194710000000001</v>
      </c>
      <c r="V443">
        <v>35.434959999999997</v>
      </c>
      <c r="W443">
        <v>35.520220000000002</v>
      </c>
      <c r="X443">
        <v>35.886299999999999</v>
      </c>
      <c r="Y443">
        <v>36.376449999999998</v>
      </c>
      <c r="Z443">
        <v>36.638399999999997</v>
      </c>
      <c r="AA443">
        <v>36.971870000000003</v>
      </c>
      <c r="AB443">
        <v>37.055720000000001</v>
      </c>
      <c r="AC443">
        <v>37.478740000000002</v>
      </c>
      <c r="AD443">
        <v>38.265700000000002</v>
      </c>
      <c r="AE443">
        <v>38.820489999999999</v>
      </c>
      <c r="AF443">
        <v>39.24644</v>
      </c>
      <c r="AG443">
        <v>39.374690000000001</v>
      </c>
      <c r="AH443">
        <v>39.391660000000002</v>
      </c>
      <c r="AI443">
        <v>39.057870000000001</v>
      </c>
      <c r="AJ443">
        <v>38.731780000000001</v>
      </c>
    </row>
    <row r="444" spans="1:36">
      <c r="A444" t="s">
        <v>437</v>
      </c>
      <c r="B444" s="63">
        <v>7</v>
      </c>
      <c r="C444" s="63">
        <v>51</v>
      </c>
      <c r="D444">
        <v>1.55358</v>
      </c>
      <c r="E444">
        <v>1.6253500000000001</v>
      </c>
      <c r="F444">
        <v>1.7065900000000001</v>
      </c>
      <c r="G444">
        <v>1.74431</v>
      </c>
      <c r="H444">
        <v>1.8409500000000001</v>
      </c>
      <c r="I444">
        <v>1.9879199999999999</v>
      </c>
      <c r="J444">
        <v>1.9</v>
      </c>
      <c r="K444">
        <v>1.8777200000000001</v>
      </c>
      <c r="L444">
        <v>1.9366699999999999</v>
      </c>
      <c r="M444">
        <v>1.92177</v>
      </c>
      <c r="N444">
        <v>1.9095899999999999</v>
      </c>
      <c r="O444">
        <v>1.91564</v>
      </c>
      <c r="P444">
        <v>1.91553</v>
      </c>
      <c r="Q444">
        <v>1.9189000000000001</v>
      </c>
      <c r="R444">
        <v>1.9292400000000001</v>
      </c>
      <c r="S444">
        <v>1.94034</v>
      </c>
      <c r="T444">
        <v>1.9479900000000001</v>
      </c>
      <c r="U444">
        <v>1.9536500000000001</v>
      </c>
      <c r="V444">
        <v>1.96574</v>
      </c>
      <c r="W444">
        <v>1.97736</v>
      </c>
      <c r="X444">
        <v>1.9866299999999999</v>
      </c>
      <c r="Y444">
        <v>2.0035599999999998</v>
      </c>
      <c r="Z444">
        <v>2.0189400000000002</v>
      </c>
      <c r="AA444">
        <v>2.02799</v>
      </c>
      <c r="AB444">
        <v>2.0382400000000001</v>
      </c>
      <c r="AC444">
        <v>2.0480200000000002</v>
      </c>
      <c r="AD444">
        <v>2.0684399999999998</v>
      </c>
      <c r="AE444">
        <v>2.0903</v>
      </c>
      <c r="AF444">
        <v>2.1034600000000001</v>
      </c>
      <c r="AG444">
        <v>2.11144</v>
      </c>
      <c r="AH444">
        <v>2.1166800000000001</v>
      </c>
      <c r="AI444">
        <v>2.1200999999999999</v>
      </c>
      <c r="AJ444">
        <v>2.11815</v>
      </c>
    </row>
    <row r="445" spans="1:36">
      <c r="A445" t="s">
        <v>438</v>
      </c>
      <c r="B445" s="63">
        <v>7</v>
      </c>
      <c r="C445" s="63">
        <v>52</v>
      </c>
      <c r="D445">
        <v>9.5429099999999991</v>
      </c>
      <c r="E445">
        <v>8.7998700000000003</v>
      </c>
      <c r="F445">
        <v>7.9696899999999999</v>
      </c>
      <c r="G445">
        <v>8.4059299999999997</v>
      </c>
      <c r="H445">
        <v>9.3369199999999992</v>
      </c>
      <c r="I445">
        <v>10.118550000000001</v>
      </c>
      <c r="J445">
        <v>9.4268699999999992</v>
      </c>
      <c r="K445">
        <v>9.4756300000000007</v>
      </c>
      <c r="L445">
        <v>9.9674600000000009</v>
      </c>
      <c r="M445">
        <v>9.7405200000000001</v>
      </c>
      <c r="N445">
        <v>9.7163500000000003</v>
      </c>
      <c r="O445">
        <v>9.8280799999999999</v>
      </c>
      <c r="P445">
        <v>9.7988900000000001</v>
      </c>
      <c r="Q445">
        <v>9.8341399999999997</v>
      </c>
      <c r="R445">
        <v>9.9132999999999996</v>
      </c>
      <c r="S445">
        <v>9.9633299999999991</v>
      </c>
      <c r="T445">
        <v>9.9957899999999995</v>
      </c>
      <c r="U445">
        <v>10.019019999999999</v>
      </c>
      <c r="V445">
        <v>10.07967</v>
      </c>
      <c r="W445">
        <v>10.127129999999999</v>
      </c>
      <c r="X445">
        <v>10.15493</v>
      </c>
      <c r="Y445">
        <v>10.23598</v>
      </c>
      <c r="Z445">
        <v>10.292529999999999</v>
      </c>
      <c r="AA445">
        <v>10.30484</v>
      </c>
      <c r="AB445">
        <v>10.338419999999999</v>
      </c>
      <c r="AC445">
        <v>10.364560000000001</v>
      </c>
      <c r="AD445">
        <v>10.45373</v>
      </c>
      <c r="AE445">
        <v>10.539569999999999</v>
      </c>
      <c r="AF445">
        <v>10.56019</v>
      </c>
      <c r="AG445">
        <v>10.565189999999999</v>
      </c>
      <c r="AH445">
        <v>10.560879999999999</v>
      </c>
      <c r="AI445">
        <v>10.54857</v>
      </c>
      <c r="AJ445">
        <v>10.509840000000001</v>
      </c>
    </row>
    <row r="446" spans="1:36">
      <c r="A446" t="s">
        <v>439</v>
      </c>
      <c r="B446" s="63">
        <v>7</v>
      </c>
      <c r="C446" s="63">
        <v>53</v>
      </c>
      <c r="D446">
        <v>0.30395</v>
      </c>
      <c r="E446">
        <v>0.30812</v>
      </c>
      <c r="F446">
        <v>0.28727000000000003</v>
      </c>
      <c r="G446">
        <v>0.27971000000000001</v>
      </c>
      <c r="H446">
        <v>0.28014</v>
      </c>
      <c r="I446">
        <v>0.27223999999999998</v>
      </c>
      <c r="J446">
        <v>0.26698</v>
      </c>
      <c r="K446">
        <v>0.26257000000000003</v>
      </c>
      <c r="L446">
        <v>0.25786999999999999</v>
      </c>
      <c r="M446">
        <v>0.25317000000000001</v>
      </c>
      <c r="N446">
        <v>0.24932000000000001</v>
      </c>
      <c r="O446">
        <v>0.24537999999999999</v>
      </c>
      <c r="P446">
        <v>0.24104</v>
      </c>
      <c r="Q446">
        <v>0.23857999999999999</v>
      </c>
      <c r="R446">
        <v>0.23444000000000001</v>
      </c>
      <c r="S446">
        <v>0.23130999999999999</v>
      </c>
      <c r="T446">
        <v>0.22864000000000001</v>
      </c>
      <c r="U446">
        <v>0.22550000000000001</v>
      </c>
      <c r="V446">
        <v>0.22331999999999999</v>
      </c>
      <c r="W446">
        <v>0.22020999999999999</v>
      </c>
      <c r="X446">
        <v>0.21826999999999999</v>
      </c>
      <c r="Y446">
        <v>0.21578</v>
      </c>
      <c r="Z446">
        <v>0.21296999999999999</v>
      </c>
      <c r="AA446">
        <v>0.21013000000000001</v>
      </c>
      <c r="AB446">
        <v>0.20757999999999999</v>
      </c>
      <c r="AC446">
        <v>0.20508999999999999</v>
      </c>
      <c r="AD446">
        <v>0.20258000000000001</v>
      </c>
      <c r="AE446">
        <v>0.20014000000000001</v>
      </c>
      <c r="AF446">
        <v>0.19767000000000001</v>
      </c>
      <c r="AG446">
        <v>0.19517000000000001</v>
      </c>
      <c r="AH446">
        <v>0.19272</v>
      </c>
      <c r="AI446">
        <v>0.19028</v>
      </c>
      <c r="AJ446">
        <v>0.18787000000000001</v>
      </c>
    </row>
    <row r="447" spans="1:36">
      <c r="A447" t="s">
        <v>440</v>
      </c>
      <c r="B447" s="63">
        <v>7</v>
      </c>
      <c r="C447" s="63">
        <v>54</v>
      </c>
      <c r="D447">
        <v>1.2262500000000001</v>
      </c>
      <c r="E447">
        <v>1.1941200000000001</v>
      </c>
      <c r="F447">
        <v>1.1550800000000001</v>
      </c>
      <c r="G447">
        <v>1.1337999999999999</v>
      </c>
      <c r="H447">
        <v>1.1431500000000001</v>
      </c>
      <c r="I447">
        <v>1.07331</v>
      </c>
      <c r="J447">
        <v>1.0299100000000001</v>
      </c>
      <c r="K447">
        <v>1.00665</v>
      </c>
      <c r="L447">
        <v>0.99028000000000005</v>
      </c>
      <c r="M447">
        <v>0.97836000000000001</v>
      </c>
      <c r="N447">
        <v>0.97299000000000002</v>
      </c>
      <c r="O447">
        <v>0.96892</v>
      </c>
      <c r="P447">
        <v>0.96367999999999998</v>
      </c>
      <c r="Q447">
        <v>0.9677</v>
      </c>
      <c r="R447">
        <v>0.9667</v>
      </c>
      <c r="S447">
        <v>0.97065000000000001</v>
      </c>
      <c r="T447">
        <v>0.97674000000000005</v>
      </c>
      <c r="U447">
        <v>0.98150999999999999</v>
      </c>
      <c r="V447">
        <v>0.99051999999999996</v>
      </c>
      <c r="W447">
        <v>0.99511000000000005</v>
      </c>
      <c r="X447">
        <v>1.0061199999999999</v>
      </c>
      <c r="Y447">
        <v>1.01546</v>
      </c>
      <c r="Z447">
        <v>1.0221800000000001</v>
      </c>
      <c r="AA447">
        <v>1.02884</v>
      </c>
      <c r="AB447">
        <v>1.03708</v>
      </c>
      <c r="AC447">
        <v>1.0451999999999999</v>
      </c>
      <c r="AD447">
        <v>1.05369</v>
      </c>
      <c r="AE447">
        <v>1.06332</v>
      </c>
      <c r="AF447">
        <v>1.0727</v>
      </c>
      <c r="AG447">
        <v>1.0808599999999999</v>
      </c>
      <c r="AH447">
        <v>1.0888899999999999</v>
      </c>
      <c r="AI447">
        <v>1.0957699999999999</v>
      </c>
      <c r="AJ447">
        <v>1.1016699999999999</v>
      </c>
    </row>
    <row r="448" spans="1:36">
      <c r="A448" t="s">
        <v>441</v>
      </c>
      <c r="B448" s="63">
        <v>7</v>
      </c>
      <c r="C448" s="63">
        <v>55</v>
      </c>
      <c r="D448">
        <v>0.42670999999999998</v>
      </c>
      <c r="E448">
        <v>0.45163999999999999</v>
      </c>
      <c r="F448">
        <v>0.40683999999999998</v>
      </c>
      <c r="G448">
        <v>0.36410999999999999</v>
      </c>
      <c r="H448">
        <v>0.39001000000000002</v>
      </c>
      <c r="I448">
        <v>0.42849999999999999</v>
      </c>
      <c r="J448">
        <v>0.43678</v>
      </c>
      <c r="K448">
        <v>0.44949</v>
      </c>
      <c r="L448">
        <v>0.46683999999999998</v>
      </c>
      <c r="M448">
        <v>0.48015000000000002</v>
      </c>
      <c r="N448">
        <v>0.49185000000000001</v>
      </c>
      <c r="O448">
        <v>0.50227999999999995</v>
      </c>
      <c r="P448">
        <v>0.51476999999999995</v>
      </c>
      <c r="Q448">
        <v>0.52732999999999997</v>
      </c>
      <c r="R448">
        <v>0.53791999999999995</v>
      </c>
      <c r="S448">
        <v>0.54961000000000004</v>
      </c>
      <c r="T448">
        <v>0.55942000000000003</v>
      </c>
      <c r="U448">
        <v>0.57098000000000004</v>
      </c>
      <c r="V448">
        <v>0.58225000000000005</v>
      </c>
      <c r="W448">
        <v>0.59555000000000002</v>
      </c>
      <c r="X448">
        <v>0.60419</v>
      </c>
      <c r="Y448">
        <v>0.61150000000000004</v>
      </c>
      <c r="Z448">
        <v>0.62089000000000005</v>
      </c>
      <c r="AA448">
        <v>0.63151999999999997</v>
      </c>
      <c r="AB448">
        <v>0.64198999999999995</v>
      </c>
      <c r="AC448">
        <v>0.65261000000000002</v>
      </c>
      <c r="AD448">
        <v>0.66373000000000004</v>
      </c>
      <c r="AE448">
        <v>0.67542999999999997</v>
      </c>
      <c r="AF448">
        <v>0.68806999999999996</v>
      </c>
      <c r="AG448">
        <v>0.70121999999999995</v>
      </c>
      <c r="AH448">
        <v>0.71452000000000004</v>
      </c>
      <c r="AI448">
        <v>0.72797000000000001</v>
      </c>
      <c r="AJ448">
        <v>0.74134999999999995</v>
      </c>
    </row>
    <row r="449" spans="1:36">
      <c r="A449" t="s">
        <v>442</v>
      </c>
      <c r="B449" s="63"/>
      <c r="C449" s="63"/>
    </row>
    <row r="450" spans="1:36">
      <c r="A450" t="s">
        <v>471</v>
      </c>
      <c r="B450" t="s">
        <v>481</v>
      </c>
      <c r="C450" t="s">
        <v>482</v>
      </c>
    </row>
    <row r="451" spans="1:36">
      <c r="A451" t="s">
        <v>386</v>
      </c>
      <c r="B451" t="s">
        <v>474</v>
      </c>
      <c r="C451" t="s">
        <v>476</v>
      </c>
      <c r="D451">
        <v>2018</v>
      </c>
      <c r="E451">
        <v>2019</v>
      </c>
      <c r="F451">
        <v>2020</v>
      </c>
      <c r="G451">
        <v>2021</v>
      </c>
      <c r="H451">
        <v>2022</v>
      </c>
      <c r="I451">
        <v>2023</v>
      </c>
      <c r="J451">
        <v>2024</v>
      </c>
      <c r="K451">
        <v>2025</v>
      </c>
      <c r="L451">
        <v>2026</v>
      </c>
      <c r="M451">
        <v>2027</v>
      </c>
      <c r="N451">
        <v>2028</v>
      </c>
      <c r="O451">
        <v>2029</v>
      </c>
      <c r="P451">
        <v>2030</v>
      </c>
      <c r="Q451">
        <v>2031</v>
      </c>
      <c r="R451">
        <v>2032</v>
      </c>
      <c r="S451">
        <v>2033</v>
      </c>
      <c r="T451">
        <v>2034</v>
      </c>
      <c r="U451">
        <v>2035</v>
      </c>
      <c r="V451">
        <v>2036</v>
      </c>
      <c r="W451">
        <v>2037</v>
      </c>
      <c r="X451">
        <v>2038</v>
      </c>
      <c r="Y451">
        <v>2039</v>
      </c>
      <c r="Z451">
        <v>2040</v>
      </c>
      <c r="AA451">
        <v>2041</v>
      </c>
      <c r="AB451">
        <v>2042</v>
      </c>
      <c r="AC451">
        <v>2043</v>
      </c>
      <c r="AD451">
        <v>2044</v>
      </c>
      <c r="AE451">
        <v>2045</v>
      </c>
      <c r="AF451">
        <v>2046</v>
      </c>
      <c r="AG451">
        <v>2047</v>
      </c>
      <c r="AH451">
        <v>2048</v>
      </c>
      <c r="AI451">
        <v>2049</v>
      </c>
      <c r="AJ451">
        <v>2050</v>
      </c>
    </row>
    <row r="452" spans="1:36">
      <c r="A452" t="s">
        <v>387</v>
      </c>
      <c r="B452" s="63">
        <v>8</v>
      </c>
      <c r="C452" s="63">
        <v>100</v>
      </c>
      <c r="D452">
        <v>41.842840000000002</v>
      </c>
      <c r="E452">
        <v>42.930480000000003</v>
      </c>
      <c r="F452">
        <v>44.607619999999997</v>
      </c>
      <c r="G452">
        <v>43.447690000000001</v>
      </c>
      <c r="H452">
        <v>43.655630000000002</v>
      </c>
      <c r="I452">
        <v>43.300379999999997</v>
      </c>
      <c r="J452">
        <v>42.868560000000002</v>
      </c>
      <c r="K452">
        <v>43.747720000000001</v>
      </c>
      <c r="L452">
        <v>45.057139999999997</v>
      </c>
      <c r="M452">
        <v>46.239739999999998</v>
      </c>
      <c r="N452">
        <v>47.468229999999998</v>
      </c>
      <c r="O452">
        <v>48.58775</v>
      </c>
      <c r="P452">
        <v>49.633899999999997</v>
      </c>
      <c r="Q452">
        <v>50.693390000000001</v>
      </c>
      <c r="R452">
        <v>51.614220000000003</v>
      </c>
      <c r="S452">
        <v>52.524120000000003</v>
      </c>
      <c r="T452">
        <v>53.448819999999998</v>
      </c>
      <c r="U452">
        <v>54.437739999999998</v>
      </c>
      <c r="V452">
        <v>55.465989999999998</v>
      </c>
      <c r="W452">
        <v>56.557409999999997</v>
      </c>
      <c r="X452">
        <v>57.626269999999998</v>
      </c>
      <c r="Y452">
        <v>58.708019999999998</v>
      </c>
      <c r="Z452">
        <v>59.850630000000002</v>
      </c>
      <c r="AA452">
        <v>60.998609999999999</v>
      </c>
      <c r="AB452">
        <v>62.130719999999997</v>
      </c>
      <c r="AC452">
        <v>63.285829999999997</v>
      </c>
      <c r="AD452">
        <v>64.456469999999996</v>
      </c>
      <c r="AE452">
        <v>65.601489999999998</v>
      </c>
      <c r="AF452">
        <v>66.727760000000004</v>
      </c>
      <c r="AG452">
        <v>67.877719999999997</v>
      </c>
      <c r="AH452">
        <v>69.038550000000001</v>
      </c>
      <c r="AI452">
        <v>70.196370000000002</v>
      </c>
      <c r="AJ452">
        <v>71.372590000000002</v>
      </c>
    </row>
    <row r="453" spans="1:36">
      <c r="A453" t="s">
        <v>388</v>
      </c>
      <c r="B453" s="63">
        <v>8</v>
      </c>
      <c r="C453" s="63">
        <v>2</v>
      </c>
      <c r="D453">
        <v>2.9804900000000001</v>
      </c>
      <c r="E453">
        <v>3.1566100000000001</v>
      </c>
      <c r="F453">
        <v>3.4803199999999999</v>
      </c>
      <c r="G453">
        <v>3.1822599999999999</v>
      </c>
      <c r="H453">
        <v>3.2908900000000001</v>
      </c>
      <c r="I453">
        <v>3.5982799999999999</v>
      </c>
      <c r="J453">
        <v>3.6926899999999998</v>
      </c>
      <c r="K453">
        <v>3.8454700000000002</v>
      </c>
      <c r="L453">
        <v>4.0418700000000003</v>
      </c>
      <c r="M453">
        <v>4.2052800000000001</v>
      </c>
      <c r="N453">
        <v>4.3692099999999998</v>
      </c>
      <c r="O453">
        <v>4.5131300000000003</v>
      </c>
      <c r="P453">
        <v>4.6497099999999998</v>
      </c>
      <c r="Q453">
        <v>4.8142100000000001</v>
      </c>
      <c r="R453">
        <v>4.9310099999999997</v>
      </c>
      <c r="S453">
        <v>5.1040299999999998</v>
      </c>
      <c r="T453">
        <v>5.2584600000000004</v>
      </c>
      <c r="U453">
        <v>5.4122500000000002</v>
      </c>
      <c r="V453">
        <v>5.5566500000000003</v>
      </c>
      <c r="W453">
        <v>5.7247300000000001</v>
      </c>
      <c r="X453">
        <v>5.8844799999999999</v>
      </c>
      <c r="Y453">
        <v>6.0262200000000004</v>
      </c>
      <c r="Z453">
        <v>6.1687599999999998</v>
      </c>
      <c r="AA453">
        <v>6.3121400000000003</v>
      </c>
      <c r="AB453">
        <v>6.4692400000000001</v>
      </c>
      <c r="AC453">
        <v>6.6261700000000001</v>
      </c>
      <c r="AD453">
        <v>6.7843499999999999</v>
      </c>
      <c r="AE453">
        <v>6.9383999999999997</v>
      </c>
      <c r="AF453">
        <v>7.0908100000000003</v>
      </c>
      <c r="AG453">
        <v>7.2445000000000004</v>
      </c>
      <c r="AH453">
        <v>7.4028</v>
      </c>
      <c r="AI453">
        <v>7.5637699999999999</v>
      </c>
      <c r="AJ453">
        <v>7.7265800000000002</v>
      </c>
    </row>
    <row r="454" spans="1:36">
      <c r="A454" t="s">
        <v>389</v>
      </c>
      <c r="B454" s="63">
        <v>8</v>
      </c>
      <c r="C454" s="63">
        <v>3</v>
      </c>
      <c r="D454">
        <v>12.18904</v>
      </c>
      <c r="E454">
        <v>12.48377</v>
      </c>
      <c r="F454">
        <v>13.18881</v>
      </c>
      <c r="G454">
        <v>13.42436</v>
      </c>
      <c r="H454">
        <v>13.520910000000001</v>
      </c>
      <c r="I454">
        <v>13.11192</v>
      </c>
      <c r="J454">
        <v>12.71635</v>
      </c>
      <c r="K454">
        <v>12.8729</v>
      </c>
      <c r="L454">
        <v>13.136939999999999</v>
      </c>
      <c r="M454">
        <v>13.382400000000001</v>
      </c>
      <c r="N454">
        <v>13.62161</v>
      </c>
      <c r="O454">
        <v>13.900040000000001</v>
      </c>
      <c r="P454">
        <v>14.19875</v>
      </c>
      <c r="Q454">
        <v>14.48812</v>
      </c>
      <c r="R454">
        <v>14.786160000000001</v>
      </c>
      <c r="S454">
        <v>15.056900000000001</v>
      </c>
      <c r="T454">
        <v>15.389390000000001</v>
      </c>
      <c r="U454">
        <v>15.71345</v>
      </c>
      <c r="V454">
        <v>16.055260000000001</v>
      </c>
      <c r="W454">
        <v>16.378609999999998</v>
      </c>
      <c r="X454">
        <v>16.716080000000002</v>
      </c>
      <c r="Y454">
        <v>17.056059999999999</v>
      </c>
      <c r="Z454">
        <v>17.427769999999999</v>
      </c>
      <c r="AA454">
        <v>17.802340000000001</v>
      </c>
      <c r="AB454">
        <v>18.146090000000001</v>
      </c>
      <c r="AC454">
        <v>18.496479999999998</v>
      </c>
      <c r="AD454">
        <v>18.846080000000001</v>
      </c>
      <c r="AE454">
        <v>19.194019999999998</v>
      </c>
      <c r="AF454">
        <v>19.543569999999999</v>
      </c>
      <c r="AG454">
        <v>19.892790000000002</v>
      </c>
      <c r="AH454">
        <v>20.243099999999998</v>
      </c>
      <c r="AI454">
        <v>20.602150000000002</v>
      </c>
      <c r="AJ454">
        <v>20.965769999999999</v>
      </c>
    </row>
    <row r="455" spans="1:36">
      <c r="A455" t="s">
        <v>390</v>
      </c>
      <c r="B455" s="63">
        <v>8</v>
      </c>
      <c r="C455" s="63">
        <v>4</v>
      </c>
      <c r="D455">
        <v>7.6037800000000004</v>
      </c>
      <c r="E455">
        <v>7.7330199999999998</v>
      </c>
      <c r="F455">
        <v>7.8512899999999997</v>
      </c>
      <c r="G455">
        <v>6.9775999999999998</v>
      </c>
      <c r="H455">
        <v>6.8246500000000001</v>
      </c>
      <c r="I455">
        <v>7.0266000000000002</v>
      </c>
      <c r="J455">
        <v>7.4391100000000003</v>
      </c>
      <c r="K455">
        <v>7.7981100000000003</v>
      </c>
      <c r="L455">
        <v>8.0596700000000006</v>
      </c>
      <c r="M455">
        <v>8.2533499999999993</v>
      </c>
      <c r="N455">
        <v>8.43764</v>
      </c>
      <c r="O455">
        <v>8.5783000000000005</v>
      </c>
      <c r="P455">
        <v>8.7191399999999994</v>
      </c>
      <c r="Q455">
        <v>8.8520500000000002</v>
      </c>
      <c r="R455">
        <v>8.9520400000000002</v>
      </c>
      <c r="S455">
        <v>9.0863999999999994</v>
      </c>
      <c r="T455">
        <v>9.1943800000000007</v>
      </c>
      <c r="U455">
        <v>9.3163199999999993</v>
      </c>
      <c r="V455">
        <v>9.4302799999999998</v>
      </c>
      <c r="W455">
        <v>9.5739599999999996</v>
      </c>
      <c r="X455">
        <v>9.6768000000000001</v>
      </c>
      <c r="Y455">
        <v>9.8101400000000005</v>
      </c>
      <c r="Z455">
        <v>9.9355499999999992</v>
      </c>
      <c r="AA455">
        <v>10.06194</v>
      </c>
      <c r="AB455">
        <v>10.18647</v>
      </c>
      <c r="AC455">
        <v>10.310790000000001</v>
      </c>
      <c r="AD455">
        <v>10.43557</v>
      </c>
      <c r="AE455">
        <v>10.55471</v>
      </c>
      <c r="AF455">
        <v>10.677569999999999</v>
      </c>
      <c r="AG455">
        <v>10.796250000000001</v>
      </c>
      <c r="AH455">
        <v>10.91559</v>
      </c>
      <c r="AI455">
        <v>11.038080000000001</v>
      </c>
      <c r="AJ455">
        <v>11.16366</v>
      </c>
    </row>
    <row r="456" spans="1:36">
      <c r="A456" t="s">
        <v>391</v>
      </c>
      <c r="B456" s="63">
        <v>8</v>
      </c>
      <c r="C456" s="63">
        <v>5</v>
      </c>
      <c r="D456">
        <v>19.06953</v>
      </c>
      <c r="E456">
        <v>19.557079999999999</v>
      </c>
      <c r="F456">
        <v>20.087199999999999</v>
      </c>
      <c r="G456">
        <v>19.863479999999999</v>
      </c>
      <c r="H456">
        <v>20.019179999999999</v>
      </c>
      <c r="I456">
        <v>19.563590000000001</v>
      </c>
      <c r="J456">
        <v>19.020409999999998</v>
      </c>
      <c r="K456">
        <v>19.23124</v>
      </c>
      <c r="L456">
        <v>19.818660000000001</v>
      </c>
      <c r="M456">
        <v>20.398710000000001</v>
      </c>
      <c r="N456">
        <v>21.039770000000001</v>
      </c>
      <c r="O456">
        <v>21.59628</v>
      </c>
      <c r="P456">
        <v>22.066299999999998</v>
      </c>
      <c r="Q456">
        <v>22.539010000000001</v>
      </c>
      <c r="R456">
        <v>22.94501</v>
      </c>
      <c r="S456">
        <v>23.276789999999998</v>
      </c>
      <c r="T456">
        <v>23.606590000000001</v>
      </c>
      <c r="U456">
        <v>23.995729999999998</v>
      </c>
      <c r="V456">
        <v>24.4238</v>
      </c>
      <c r="W456">
        <v>24.880109999999998</v>
      </c>
      <c r="X456">
        <v>25.34891</v>
      </c>
      <c r="Y456">
        <v>25.8156</v>
      </c>
      <c r="Z456">
        <v>26.318549999999998</v>
      </c>
      <c r="AA456">
        <v>26.822189999999999</v>
      </c>
      <c r="AB456">
        <v>27.32892</v>
      </c>
      <c r="AC456">
        <v>27.85239</v>
      </c>
      <c r="AD456">
        <v>28.390470000000001</v>
      </c>
      <c r="AE456">
        <v>28.914359999999999</v>
      </c>
      <c r="AF456">
        <v>29.41581</v>
      </c>
      <c r="AG456">
        <v>29.944179999999999</v>
      </c>
      <c r="AH456">
        <v>30.477060000000002</v>
      </c>
      <c r="AI456">
        <v>30.992370000000001</v>
      </c>
      <c r="AJ456">
        <v>31.516580000000001</v>
      </c>
    </row>
    <row r="457" spans="1:36">
      <c r="A457" t="s">
        <v>392</v>
      </c>
      <c r="B457" s="63">
        <v>8</v>
      </c>
      <c r="C457" s="63">
        <v>6</v>
      </c>
      <c r="D457">
        <v>7.8388400000000003</v>
      </c>
      <c r="E457">
        <v>7.8611700000000004</v>
      </c>
      <c r="F457">
        <v>7.5523400000000001</v>
      </c>
      <c r="G457">
        <v>7.5884999999999998</v>
      </c>
      <c r="H457">
        <v>7.64323</v>
      </c>
      <c r="I457">
        <v>7.4490999999999996</v>
      </c>
      <c r="J457">
        <v>7.3424399999999999</v>
      </c>
      <c r="K457">
        <v>7.2287999999999997</v>
      </c>
      <c r="L457">
        <v>7.1796199999999999</v>
      </c>
      <c r="M457">
        <v>7.1721599999999999</v>
      </c>
      <c r="N457">
        <v>7.1523000000000003</v>
      </c>
      <c r="O457">
        <v>7.1654799999999996</v>
      </c>
      <c r="P457">
        <v>7.1956199999999999</v>
      </c>
      <c r="Q457">
        <v>7.2354099999999999</v>
      </c>
      <c r="R457">
        <v>7.2706999999999997</v>
      </c>
      <c r="S457">
        <v>7.3083999999999998</v>
      </c>
      <c r="T457">
        <v>7.3561100000000001</v>
      </c>
      <c r="U457">
        <v>7.3955299999999999</v>
      </c>
      <c r="V457">
        <v>7.4397599999999997</v>
      </c>
      <c r="W457">
        <v>7.5152200000000002</v>
      </c>
      <c r="X457">
        <v>7.5719599999999998</v>
      </c>
      <c r="Y457">
        <v>7.6150599999999997</v>
      </c>
      <c r="Z457">
        <v>7.6477199999999996</v>
      </c>
      <c r="AA457">
        <v>7.6901799999999998</v>
      </c>
      <c r="AB457">
        <v>7.7430300000000001</v>
      </c>
      <c r="AC457">
        <v>7.8045799999999996</v>
      </c>
      <c r="AD457">
        <v>7.8726700000000003</v>
      </c>
      <c r="AE457">
        <v>7.9397000000000002</v>
      </c>
      <c r="AF457">
        <v>8.0114199999999993</v>
      </c>
      <c r="AG457">
        <v>8.0920400000000008</v>
      </c>
      <c r="AH457">
        <v>8.2246199999999998</v>
      </c>
      <c r="AI457">
        <v>8.3679000000000006</v>
      </c>
      <c r="AJ457">
        <v>8.5100999999999996</v>
      </c>
    </row>
    <row r="458" spans="1:36">
      <c r="A458" t="s">
        <v>393</v>
      </c>
      <c r="B458" s="63">
        <v>8</v>
      </c>
      <c r="C458" s="63">
        <v>7</v>
      </c>
      <c r="D458">
        <v>1.73908</v>
      </c>
      <c r="E458">
        <v>1.7483900000000001</v>
      </c>
      <c r="F458">
        <v>1.6820200000000001</v>
      </c>
      <c r="G458">
        <v>1.8959999999999999</v>
      </c>
      <c r="H458">
        <v>1.9547099999999999</v>
      </c>
      <c r="I458">
        <v>1.85415</v>
      </c>
      <c r="J458">
        <v>1.80874</v>
      </c>
      <c r="K458">
        <v>1.87131</v>
      </c>
      <c r="L458">
        <v>1.9532700000000001</v>
      </c>
      <c r="M458">
        <v>2.0196399999999999</v>
      </c>
      <c r="N458">
        <v>2.08222</v>
      </c>
      <c r="O458">
        <v>2.1351499999999999</v>
      </c>
      <c r="P458">
        <v>2.1902599999999999</v>
      </c>
      <c r="Q458">
        <v>2.2644700000000002</v>
      </c>
      <c r="R458">
        <v>2.3236699999999999</v>
      </c>
      <c r="S458">
        <v>2.38151</v>
      </c>
      <c r="T458">
        <v>2.4346100000000002</v>
      </c>
      <c r="U458">
        <v>2.4862199999999999</v>
      </c>
      <c r="V458">
        <v>2.5255800000000002</v>
      </c>
      <c r="W458">
        <v>2.5676199999999998</v>
      </c>
      <c r="X458">
        <v>2.6053199999999999</v>
      </c>
      <c r="Y458">
        <v>2.63001</v>
      </c>
      <c r="Z458">
        <v>2.65883</v>
      </c>
      <c r="AA458">
        <v>2.68764</v>
      </c>
      <c r="AB458">
        <v>2.71312</v>
      </c>
      <c r="AC458">
        <v>2.73881</v>
      </c>
      <c r="AD458">
        <v>2.7657099999999999</v>
      </c>
      <c r="AE458">
        <v>2.7907700000000002</v>
      </c>
      <c r="AF458">
        <v>2.8126600000000002</v>
      </c>
      <c r="AG458">
        <v>2.8349600000000001</v>
      </c>
      <c r="AH458">
        <v>2.8577499999999998</v>
      </c>
      <c r="AI458">
        <v>2.8795000000000002</v>
      </c>
      <c r="AJ458">
        <v>2.9011800000000001</v>
      </c>
    </row>
    <row r="459" spans="1:36">
      <c r="A459" t="s">
        <v>394</v>
      </c>
      <c r="B459" s="63">
        <v>8</v>
      </c>
      <c r="C459" s="63">
        <v>8</v>
      </c>
      <c r="D459">
        <v>5.3942399999999999</v>
      </c>
      <c r="E459">
        <v>5.2520699999999998</v>
      </c>
      <c r="F459">
        <v>5.5727500000000001</v>
      </c>
      <c r="G459">
        <v>5.7932100000000002</v>
      </c>
      <c r="H459">
        <v>5.5451100000000002</v>
      </c>
      <c r="I459">
        <v>5.41411</v>
      </c>
      <c r="J459">
        <v>5.5286499999999998</v>
      </c>
      <c r="K459">
        <v>5.6614699999999996</v>
      </c>
      <c r="L459">
        <v>5.5260699999999998</v>
      </c>
      <c r="M459">
        <v>5.4439299999999999</v>
      </c>
      <c r="N459">
        <v>5.52888</v>
      </c>
      <c r="O459">
        <v>5.6210000000000004</v>
      </c>
      <c r="P459">
        <v>5.6672200000000004</v>
      </c>
      <c r="Q459">
        <v>5.6966999999999999</v>
      </c>
      <c r="R459">
        <v>5.7526099999999998</v>
      </c>
      <c r="S459">
        <v>5.8437000000000001</v>
      </c>
      <c r="T459">
        <v>5.9156000000000004</v>
      </c>
      <c r="U459">
        <v>5.9389399999999997</v>
      </c>
      <c r="V459">
        <v>5.8209999999999997</v>
      </c>
      <c r="W459">
        <v>5.7137099999999998</v>
      </c>
      <c r="X459">
        <v>5.6162599999999996</v>
      </c>
      <c r="Y459">
        <v>5.5718399999999999</v>
      </c>
      <c r="Z459">
        <v>5.5219300000000002</v>
      </c>
      <c r="AA459">
        <v>5.5784099999999999</v>
      </c>
      <c r="AB459">
        <v>5.6630099999999999</v>
      </c>
      <c r="AC459">
        <v>5.7286299999999999</v>
      </c>
      <c r="AD459">
        <v>5.7724900000000003</v>
      </c>
      <c r="AE459">
        <v>5.7821800000000003</v>
      </c>
      <c r="AF459">
        <v>5.7830599999999999</v>
      </c>
      <c r="AG459">
        <v>5.8116300000000001</v>
      </c>
      <c r="AH459">
        <v>5.84659</v>
      </c>
      <c r="AI459">
        <v>5.8874899999999997</v>
      </c>
      <c r="AJ459">
        <v>5.9683900000000003</v>
      </c>
    </row>
    <row r="460" spans="1:36">
      <c r="A460" t="s">
        <v>395</v>
      </c>
      <c r="B460" s="63">
        <v>8</v>
      </c>
      <c r="C460" s="63">
        <v>9</v>
      </c>
      <c r="D460">
        <v>3.9224000000000001</v>
      </c>
      <c r="E460">
        <v>3.7040199999999999</v>
      </c>
      <c r="F460">
        <v>3.59565</v>
      </c>
      <c r="G460">
        <v>3.6406299999999998</v>
      </c>
      <c r="H460">
        <v>3.5358800000000001</v>
      </c>
      <c r="I460">
        <v>3.2671299999999999</v>
      </c>
      <c r="J460">
        <v>3.2361599999999999</v>
      </c>
      <c r="K460">
        <v>3.3245399999999998</v>
      </c>
      <c r="L460">
        <v>3.44584</v>
      </c>
      <c r="M460">
        <v>3.5122</v>
      </c>
      <c r="N460">
        <v>3.5473400000000002</v>
      </c>
      <c r="O460">
        <v>3.6321400000000001</v>
      </c>
      <c r="P460">
        <v>3.7118799999999998</v>
      </c>
      <c r="Q460">
        <v>3.8043300000000002</v>
      </c>
      <c r="R460">
        <v>3.9511400000000001</v>
      </c>
      <c r="S460">
        <v>4.0459399999999999</v>
      </c>
      <c r="T460">
        <v>4.15008</v>
      </c>
      <c r="U460">
        <v>4.2956700000000003</v>
      </c>
      <c r="V460">
        <v>4.4464800000000002</v>
      </c>
      <c r="W460">
        <v>4.5946600000000002</v>
      </c>
      <c r="X460">
        <v>4.7765000000000004</v>
      </c>
      <c r="Y460">
        <v>4.9298299999999999</v>
      </c>
      <c r="Z460">
        <v>5.0506900000000003</v>
      </c>
      <c r="AA460">
        <v>5.2245999999999997</v>
      </c>
      <c r="AB460">
        <v>5.4163500000000004</v>
      </c>
      <c r="AC460">
        <v>5.5656699999999999</v>
      </c>
      <c r="AD460">
        <v>5.7195799999999997</v>
      </c>
      <c r="AE460">
        <v>5.8410500000000001</v>
      </c>
      <c r="AF460">
        <v>5.9736799999999999</v>
      </c>
      <c r="AG460">
        <v>6.1367700000000003</v>
      </c>
      <c r="AH460">
        <v>6.3139200000000004</v>
      </c>
      <c r="AI460">
        <v>6.4498699999999998</v>
      </c>
      <c r="AJ460">
        <v>6.7098500000000003</v>
      </c>
    </row>
    <row r="461" spans="1:36">
      <c r="A461" t="s">
        <v>396</v>
      </c>
      <c r="B461" s="63">
        <v>8</v>
      </c>
      <c r="C461" s="63">
        <v>10</v>
      </c>
      <c r="D461">
        <v>4.1347899999999997</v>
      </c>
      <c r="E461">
        <v>4.1681900000000001</v>
      </c>
      <c r="F461">
        <v>3.9809000000000001</v>
      </c>
      <c r="G461">
        <v>4.0518900000000002</v>
      </c>
      <c r="H461">
        <v>3.6672799999999999</v>
      </c>
      <c r="I461">
        <v>3.4760499999999999</v>
      </c>
      <c r="J461">
        <v>3.4737200000000001</v>
      </c>
      <c r="K461">
        <v>3.5512199999999998</v>
      </c>
      <c r="L461">
        <v>3.6158199999999998</v>
      </c>
      <c r="M461">
        <v>3.6674000000000002</v>
      </c>
      <c r="N461">
        <v>3.72309</v>
      </c>
      <c r="O461">
        <v>3.7822900000000002</v>
      </c>
      <c r="P461">
        <v>3.84009</v>
      </c>
      <c r="Q461">
        <v>3.9014799999999998</v>
      </c>
      <c r="R461">
        <v>3.9718200000000001</v>
      </c>
      <c r="S461">
        <v>4.0360899999999997</v>
      </c>
      <c r="T461">
        <v>4.11172</v>
      </c>
      <c r="U461">
        <v>4.1970900000000002</v>
      </c>
      <c r="V461">
        <v>4.2788399999999998</v>
      </c>
      <c r="W461">
        <v>4.3682699999999999</v>
      </c>
      <c r="X461">
        <v>4.4731100000000001</v>
      </c>
      <c r="Y461">
        <v>4.5748600000000001</v>
      </c>
      <c r="Z461">
        <v>4.6805399999999997</v>
      </c>
      <c r="AA461">
        <v>4.7971700000000004</v>
      </c>
      <c r="AB461">
        <v>4.9004799999999999</v>
      </c>
      <c r="AC461">
        <v>5.0193899999999996</v>
      </c>
      <c r="AD461">
        <v>5.1429299999999998</v>
      </c>
      <c r="AE461">
        <v>5.2729799999999996</v>
      </c>
      <c r="AF461">
        <v>5.4013099999999996</v>
      </c>
      <c r="AG461">
        <v>5.5273700000000003</v>
      </c>
      <c r="AH461">
        <v>5.6446800000000001</v>
      </c>
      <c r="AI461">
        <v>5.75467</v>
      </c>
      <c r="AJ461">
        <v>5.8802099999999999</v>
      </c>
    </row>
    <row r="462" spans="1:36">
      <c r="A462" t="s">
        <v>397</v>
      </c>
      <c r="B462" s="63">
        <v>8</v>
      </c>
      <c r="C462" s="63">
        <v>11</v>
      </c>
      <c r="D462">
        <v>1.1920500000000001</v>
      </c>
      <c r="E462">
        <v>1.1911799999999999</v>
      </c>
      <c r="F462">
        <v>1.0857699999999999</v>
      </c>
      <c r="G462">
        <v>0.99417</v>
      </c>
      <c r="H462">
        <v>0.88451999999999997</v>
      </c>
      <c r="I462">
        <v>0.84591000000000005</v>
      </c>
      <c r="J462">
        <v>0.80854000000000004</v>
      </c>
      <c r="K462">
        <v>0.81345000000000001</v>
      </c>
      <c r="L462">
        <v>0.80420000000000003</v>
      </c>
      <c r="M462">
        <v>0.79308999999999996</v>
      </c>
      <c r="N462">
        <v>0.78010999999999997</v>
      </c>
      <c r="O462">
        <v>0.77529000000000003</v>
      </c>
      <c r="P462">
        <v>0.77551999999999999</v>
      </c>
      <c r="Q462">
        <v>0.77637</v>
      </c>
      <c r="R462">
        <v>0.78132999999999997</v>
      </c>
      <c r="S462">
        <v>0.78559999999999997</v>
      </c>
      <c r="T462">
        <v>0.79005000000000003</v>
      </c>
      <c r="U462">
        <v>0.80225999999999997</v>
      </c>
      <c r="V462">
        <v>0.80715000000000003</v>
      </c>
      <c r="W462">
        <v>0.81806000000000001</v>
      </c>
      <c r="X462">
        <v>0.83538000000000001</v>
      </c>
      <c r="Y462">
        <v>0.85879000000000005</v>
      </c>
      <c r="Z462">
        <v>0.88026000000000004</v>
      </c>
      <c r="AA462">
        <v>0.90427000000000002</v>
      </c>
      <c r="AB462">
        <v>0.91939000000000004</v>
      </c>
      <c r="AC462">
        <v>0.94852999999999998</v>
      </c>
      <c r="AD462">
        <v>0.98118000000000005</v>
      </c>
      <c r="AE462">
        <v>1.01617</v>
      </c>
      <c r="AF462">
        <v>1.0471299999999999</v>
      </c>
      <c r="AG462">
        <v>1.07212</v>
      </c>
      <c r="AH462">
        <v>1.0932999999999999</v>
      </c>
      <c r="AI462">
        <v>1.10531</v>
      </c>
      <c r="AJ462">
        <v>1.12097</v>
      </c>
    </row>
    <row r="463" spans="1:36">
      <c r="A463" t="s">
        <v>398</v>
      </c>
      <c r="B463" s="63">
        <v>8</v>
      </c>
      <c r="C463" s="63">
        <v>12</v>
      </c>
      <c r="D463">
        <v>1.2961199999999999</v>
      </c>
      <c r="E463">
        <v>1.26867</v>
      </c>
      <c r="F463">
        <v>1.3040400000000001</v>
      </c>
      <c r="G463">
        <v>1.2689900000000001</v>
      </c>
      <c r="H463">
        <v>1.11419</v>
      </c>
      <c r="I463">
        <v>1.05084</v>
      </c>
      <c r="J463">
        <v>1.0733699999999999</v>
      </c>
      <c r="K463">
        <v>1.10293</v>
      </c>
      <c r="L463">
        <v>1.1337299999999999</v>
      </c>
      <c r="M463">
        <v>1.16046</v>
      </c>
      <c r="N463">
        <v>1.1871400000000001</v>
      </c>
      <c r="O463">
        <v>1.2106699999999999</v>
      </c>
      <c r="P463">
        <v>1.2300899999999999</v>
      </c>
      <c r="Q463">
        <v>1.24753</v>
      </c>
      <c r="R463">
        <v>1.2723</v>
      </c>
      <c r="S463">
        <v>1.29009</v>
      </c>
      <c r="T463">
        <v>1.3125800000000001</v>
      </c>
      <c r="U463">
        <v>1.33487</v>
      </c>
      <c r="V463">
        <v>1.35493</v>
      </c>
      <c r="W463">
        <v>1.3798699999999999</v>
      </c>
      <c r="X463">
        <v>1.4073</v>
      </c>
      <c r="Y463">
        <v>1.4333199999999999</v>
      </c>
      <c r="Z463">
        <v>1.4577599999999999</v>
      </c>
      <c r="AA463">
        <v>1.4852000000000001</v>
      </c>
      <c r="AB463">
        <v>1.5109300000000001</v>
      </c>
      <c r="AC463">
        <v>1.5361899999999999</v>
      </c>
      <c r="AD463">
        <v>1.5627500000000001</v>
      </c>
      <c r="AE463">
        <v>1.59145</v>
      </c>
      <c r="AF463">
        <v>1.62219</v>
      </c>
      <c r="AG463">
        <v>1.65358</v>
      </c>
      <c r="AH463">
        <v>1.6827099999999999</v>
      </c>
      <c r="AI463">
        <v>1.71313</v>
      </c>
      <c r="AJ463">
        <v>1.74736</v>
      </c>
    </row>
    <row r="464" spans="1:36">
      <c r="A464" t="s">
        <v>399</v>
      </c>
      <c r="B464" s="63">
        <v>8</v>
      </c>
      <c r="C464" s="63">
        <v>13</v>
      </c>
      <c r="D464">
        <v>1.64663</v>
      </c>
      <c r="E464">
        <v>1.70834</v>
      </c>
      <c r="F464">
        <v>1.5910899999999999</v>
      </c>
      <c r="G464">
        <v>1.7887299999999999</v>
      </c>
      <c r="H464">
        <v>1.66856</v>
      </c>
      <c r="I464">
        <v>1.5792999999999999</v>
      </c>
      <c r="J464">
        <v>1.5918099999999999</v>
      </c>
      <c r="K464">
        <v>1.6348499999999999</v>
      </c>
      <c r="L464">
        <v>1.6778900000000001</v>
      </c>
      <c r="M464">
        <v>1.7138599999999999</v>
      </c>
      <c r="N464">
        <v>1.7558400000000001</v>
      </c>
      <c r="O464">
        <v>1.7963199999999999</v>
      </c>
      <c r="P464">
        <v>1.83449</v>
      </c>
      <c r="Q464">
        <v>1.87758</v>
      </c>
      <c r="R464">
        <v>1.9181900000000001</v>
      </c>
      <c r="S464">
        <v>1.9603999999999999</v>
      </c>
      <c r="T464">
        <v>2.0091000000000001</v>
      </c>
      <c r="U464">
        <v>2.0599699999999999</v>
      </c>
      <c r="V464">
        <v>2.1167500000000001</v>
      </c>
      <c r="W464">
        <v>2.1703399999999999</v>
      </c>
      <c r="X464">
        <v>2.2304300000000001</v>
      </c>
      <c r="Y464">
        <v>2.2827500000000001</v>
      </c>
      <c r="Z464">
        <v>2.3425199999999999</v>
      </c>
      <c r="AA464">
        <v>2.4077000000000002</v>
      </c>
      <c r="AB464">
        <v>2.4701599999999999</v>
      </c>
      <c r="AC464">
        <v>2.5346700000000002</v>
      </c>
      <c r="AD464">
        <v>2.5990000000000002</v>
      </c>
      <c r="AE464">
        <v>2.6653600000000002</v>
      </c>
      <c r="AF464">
        <v>2.7319900000000001</v>
      </c>
      <c r="AG464">
        <v>2.8016700000000001</v>
      </c>
      <c r="AH464">
        <v>2.8686699999999998</v>
      </c>
      <c r="AI464">
        <v>2.9362400000000002</v>
      </c>
      <c r="AJ464">
        <v>3.0118800000000001</v>
      </c>
    </row>
    <row r="465" spans="1:36">
      <c r="A465" t="s">
        <v>400</v>
      </c>
      <c r="B465" s="63">
        <v>8</v>
      </c>
      <c r="C465" s="63">
        <v>14</v>
      </c>
      <c r="D465">
        <v>3.8149299999999999</v>
      </c>
      <c r="E465">
        <v>3.6565599999999998</v>
      </c>
      <c r="F465">
        <v>3.3484500000000001</v>
      </c>
      <c r="G465">
        <v>3.3315000000000001</v>
      </c>
      <c r="H465">
        <v>3.2803499999999999</v>
      </c>
      <c r="I465">
        <v>3.1565300000000001</v>
      </c>
      <c r="J465">
        <v>3.1158100000000002</v>
      </c>
      <c r="K465">
        <v>3.1424599999999998</v>
      </c>
      <c r="L465">
        <v>3.1640799999999998</v>
      </c>
      <c r="M465">
        <v>3.19082</v>
      </c>
      <c r="N465">
        <v>3.2511299999999999</v>
      </c>
      <c r="O465">
        <v>3.3184499999999999</v>
      </c>
      <c r="P465">
        <v>3.3925999999999998</v>
      </c>
      <c r="Q465">
        <v>3.4661400000000002</v>
      </c>
      <c r="R465">
        <v>3.4991300000000001</v>
      </c>
      <c r="S465">
        <v>3.51125</v>
      </c>
      <c r="T465">
        <v>3.52284</v>
      </c>
      <c r="U465">
        <v>3.53545</v>
      </c>
      <c r="V465">
        <v>3.5302099999999998</v>
      </c>
      <c r="W465">
        <v>3.5296500000000002</v>
      </c>
      <c r="X465">
        <v>3.5383200000000001</v>
      </c>
      <c r="Y465">
        <v>3.5356700000000001</v>
      </c>
      <c r="Z465">
        <v>3.5556700000000001</v>
      </c>
      <c r="AA465">
        <v>3.5650200000000001</v>
      </c>
      <c r="AB465">
        <v>3.5492400000000002</v>
      </c>
      <c r="AC465">
        <v>3.5570400000000002</v>
      </c>
      <c r="AD465">
        <v>3.5690400000000002</v>
      </c>
      <c r="AE465">
        <v>3.6133999999999999</v>
      </c>
      <c r="AF465">
        <v>3.6547399999999999</v>
      </c>
      <c r="AG465">
        <v>3.6912099999999999</v>
      </c>
      <c r="AH465">
        <v>3.7173400000000001</v>
      </c>
      <c r="AI465">
        <v>3.7637900000000002</v>
      </c>
      <c r="AJ465">
        <v>3.8064499999999999</v>
      </c>
    </row>
    <row r="466" spans="1:36">
      <c r="A466" t="s">
        <v>401</v>
      </c>
      <c r="B466" s="63">
        <v>8</v>
      </c>
      <c r="C466" s="63">
        <v>15</v>
      </c>
      <c r="D466">
        <v>3.18608</v>
      </c>
      <c r="E466">
        <v>2.8471500000000001</v>
      </c>
      <c r="F466">
        <v>2.5884900000000002</v>
      </c>
      <c r="G466">
        <v>2.68723</v>
      </c>
      <c r="H466">
        <v>2.81135</v>
      </c>
      <c r="I466">
        <v>3.1556899999999999</v>
      </c>
      <c r="J466">
        <v>2.9462100000000002</v>
      </c>
      <c r="K466">
        <v>2.9561600000000001</v>
      </c>
      <c r="L466">
        <v>3.0574400000000002</v>
      </c>
      <c r="M466">
        <v>2.9676399999999998</v>
      </c>
      <c r="N466">
        <v>2.91812</v>
      </c>
      <c r="O466">
        <v>2.9464199999999998</v>
      </c>
      <c r="P466">
        <v>2.9262100000000002</v>
      </c>
      <c r="Q466">
        <v>2.8932500000000001</v>
      </c>
      <c r="R466">
        <v>2.94468</v>
      </c>
      <c r="S466">
        <v>2.9534500000000001</v>
      </c>
      <c r="T466">
        <v>2.9516499999999999</v>
      </c>
      <c r="U466">
        <v>2.9551699999999999</v>
      </c>
      <c r="V466">
        <v>2.9832800000000002</v>
      </c>
      <c r="W466">
        <v>2.99064</v>
      </c>
      <c r="X466">
        <v>2.9681799999999998</v>
      </c>
      <c r="Y466">
        <v>3.00251</v>
      </c>
      <c r="Z466">
        <v>3.0131700000000001</v>
      </c>
      <c r="AA466">
        <v>3.01118</v>
      </c>
      <c r="AB466">
        <v>3.01641</v>
      </c>
      <c r="AC466">
        <v>3.0194299999999998</v>
      </c>
      <c r="AD466">
        <v>3.0376599999999998</v>
      </c>
      <c r="AE466">
        <v>3.0551200000000001</v>
      </c>
      <c r="AF466">
        <v>3.0586500000000001</v>
      </c>
      <c r="AG466">
        <v>3.0545499999999999</v>
      </c>
      <c r="AH466">
        <v>3.0476299999999998</v>
      </c>
      <c r="AI466">
        <v>3.03809</v>
      </c>
      <c r="AJ466">
        <v>3.0207000000000002</v>
      </c>
    </row>
    <row r="467" spans="1:36">
      <c r="A467" t="s">
        <v>402</v>
      </c>
      <c r="B467" s="63">
        <v>8</v>
      </c>
      <c r="C467" s="63">
        <v>16</v>
      </c>
      <c r="D467">
        <v>2.8544700000000001</v>
      </c>
      <c r="E467">
        <v>2.9556900000000002</v>
      </c>
      <c r="F467">
        <v>2.6852299999999998</v>
      </c>
      <c r="G467">
        <v>2.0123199999999999</v>
      </c>
      <c r="H467">
        <v>1.9500900000000001</v>
      </c>
      <c r="I467">
        <v>2.7495699999999998</v>
      </c>
      <c r="J467">
        <v>2.56549</v>
      </c>
      <c r="K467">
        <v>2.69692</v>
      </c>
      <c r="L467">
        <v>2.74037</v>
      </c>
      <c r="M467">
        <v>2.7042799999999998</v>
      </c>
      <c r="N467">
        <v>2.7186599999999999</v>
      </c>
      <c r="O467">
        <v>2.71184</v>
      </c>
      <c r="P467">
        <v>2.7039599999999999</v>
      </c>
      <c r="Q467">
        <v>2.7275</v>
      </c>
      <c r="R467">
        <v>2.7707799999999998</v>
      </c>
      <c r="S467">
        <v>2.83955</v>
      </c>
      <c r="T467">
        <v>2.8900899999999998</v>
      </c>
      <c r="U467">
        <v>2.9325999999999999</v>
      </c>
      <c r="V467">
        <v>3.0024700000000002</v>
      </c>
      <c r="W467">
        <v>3.06026</v>
      </c>
      <c r="X467">
        <v>3.1602299999999999</v>
      </c>
      <c r="Y467">
        <v>3.2612100000000002</v>
      </c>
      <c r="Z467">
        <v>3.3806600000000002</v>
      </c>
      <c r="AA467">
        <v>3.49579</v>
      </c>
      <c r="AB467">
        <v>3.5695700000000001</v>
      </c>
      <c r="AC467">
        <v>3.6628699999999998</v>
      </c>
      <c r="AD467">
        <v>3.80843</v>
      </c>
      <c r="AE467">
        <v>3.9414500000000001</v>
      </c>
      <c r="AF467">
        <v>4.05084</v>
      </c>
      <c r="AG467">
        <v>4.1340599999999998</v>
      </c>
      <c r="AH467">
        <v>4.2009299999999996</v>
      </c>
      <c r="AI467">
        <v>4.2451999999999996</v>
      </c>
      <c r="AJ467">
        <v>4.2753399999999999</v>
      </c>
    </row>
    <row r="468" spans="1:36">
      <c r="A468" t="s">
        <v>403</v>
      </c>
      <c r="B468" s="63">
        <v>8</v>
      </c>
      <c r="C468" s="63">
        <v>17</v>
      </c>
      <c r="D468">
        <v>0.30497000000000002</v>
      </c>
      <c r="E468">
        <v>0.21929000000000001</v>
      </c>
      <c r="F468">
        <v>0.22101000000000001</v>
      </c>
      <c r="G468">
        <v>0.24054</v>
      </c>
      <c r="H468">
        <v>0.24954999999999999</v>
      </c>
      <c r="I468">
        <v>0.23976</v>
      </c>
      <c r="J468">
        <v>0.26918999999999998</v>
      </c>
      <c r="K468">
        <v>0.25839000000000001</v>
      </c>
      <c r="L468">
        <v>0.25630999999999998</v>
      </c>
      <c r="M468">
        <v>0.24432999999999999</v>
      </c>
      <c r="N468">
        <v>0.24906</v>
      </c>
      <c r="O468">
        <v>0.2455</v>
      </c>
      <c r="P468">
        <v>0.24776000000000001</v>
      </c>
      <c r="Q468">
        <v>0.24843999999999999</v>
      </c>
      <c r="R468">
        <v>0.24512999999999999</v>
      </c>
      <c r="S468">
        <v>0.23943</v>
      </c>
      <c r="T468">
        <v>0.24263999999999999</v>
      </c>
      <c r="U468">
        <v>0.23888000000000001</v>
      </c>
      <c r="V468">
        <v>0.24110000000000001</v>
      </c>
      <c r="W468">
        <v>0.24013000000000001</v>
      </c>
      <c r="X468">
        <v>0.24851999999999999</v>
      </c>
      <c r="Y468">
        <v>0.25019999999999998</v>
      </c>
      <c r="Z468">
        <v>0.25696999999999998</v>
      </c>
      <c r="AA468">
        <v>0.26500000000000001</v>
      </c>
      <c r="AB468">
        <v>0.26884999999999998</v>
      </c>
      <c r="AC468">
        <v>0.27227000000000001</v>
      </c>
      <c r="AD468">
        <v>0.27529999999999999</v>
      </c>
      <c r="AE468">
        <v>0.28094000000000002</v>
      </c>
      <c r="AF468">
        <v>0.28643000000000002</v>
      </c>
      <c r="AG468">
        <v>0.29174</v>
      </c>
      <c r="AH468">
        <v>0.30358000000000002</v>
      </c>
      <c r="AI468">
        <v>0.30984</v>
      </c>
      <c r="AJ468">
        <v>0.31936999999999999</v>
      </c>
    </row>
    <row r="469" spans="1:36">
      <c r="A469" t="s">
        <v>404</v>
      </c>
      <c r="B469" s="63">
        <v>8</v>
      </c>
      <c r="C469" s="63">
        <v>18</v>
      </c>
      <c r="D469">
        <v>1.2366299999999999</v>
      </c>
      <c r="E469">
        <v>1.18245</v>
      </c>
      <c r="F469">
        <v>1.1351599999999999</v>
      </c>
      <c r="G469">
        <v>0.94374999999999998</v>
      </c>
      <c r="H469">
        <v>0.95438999999999996</v>
      </c>
      <c r="I469">
        <v>1.2819</v>
      </c>
      <c r="J469">
        <v>1.67086</v>
      </c>
      <c r="K469">
        <v>1.8397300000000001</v>
      </c>
      <c r="L469">
        <v>1.7408600000000001</v>
      </c>
      <c r="M469">
        <v>1.62002</v>
      </c>
      <c r="N469">
        <v>1.6333599999999999</v>
      </c>
      <c r="O469">
        <v>1.7514099999999999</v>
      </c>
      <c r="P469">
        <v>1.8763099999999999</v>
      </c>
      <c r="Q469">
        <v>1.95888</v>
      </c>
      <c r="R469">
        <v>2.0150000000000001</v>
      </c>
      <c r="S469">
        <v>2.06643</v>
      </c>
      <c r="T469">
        <v>2.1318899999999998</v>
      </c>
      <c r="U469">
        <v>2.2491099999999999</v>
      </c>
      <c r="V469">
        <v>2.3748999999999998</v>
      </c>
      <c r="W469">
        <v>2.4881899999999999</v>
      </c>
      <c r="X469">
        <v>2.6266099999999999</v>
      </c>
      <c r="Y469">
        <v>2.7764000000000002</v>
      </c>
      <c r="Z469">
        <v>2.9192200000000001</v>
      </c>
      <c r="AA469">
        <v>3.0807000000000002</v>
      </c>
      <c r="AB469">
        <v>3.2405599999999999</v>
      </c>
      <c r="AC469">
        <v>3.4424299999999999</v>
      </c>
      <c r="AD469">
        <v>3.64764</v>
      </c>
      <c r="AE469">
        <v>3.8584399999999999</v>
      </c>
      <c r="AF469">
        <v>4.0568799999999996</v>
      </c>
      <c r="AG469">
        <v>4.2576499999999999</v>
      </c>
      <c r="AH469">
        <v>4.4649299999999998</v>
      </c>
      <c r="AI469">
        <v>4.6557000000000004</v>
      </c>
      <c r="AJ469">
        <v>4.8669700000000002</v>
      </c>
    </row>
    <row r="470" spans="1:36">
      <c r="A470" t="s">
        <v>405</v>
      </c>
      <c r="B470" s="63">
        <v>8</v>
      </c>
      <c r="C470" s="63">
        <v>19</v>
      </c>
      <c r="D470">
        <v>2.8937599999999999</v>
      </c>
      <c r="E470">
        <v>2.9314200000000001</v>
      </c>
      <c r="F470">
        <v>2.95845</v>
      </c>
      <c r="G470">
        <v>2.6690200000000002</v>
      </c>
      <c r="H470">
        <v>2.6413199999999999</v>
      </c>
      <c r="I470">
        <v>2.9337</v>
      </c>
      <c r="J470">
        <v>3.2222</v>
      </c>
      <c r="K470">
        <v>3.4661599999999999</v>
      </c>
      <c r="L470">
        <v>3.68912</v>
      </c>
      <c r="M470">
        <v>3.8169200000000001</v>
      </c>
      <c r="N470">
        <v>3.9435699999999998</v>
      </c>
      <c r="O470">
        <v>4.0019200000000001</v>
      </c>
      <c r="P470">
        <v>4.0164400000000002</v>
      </c>
      <c r="Q470">
        <v>4.0932399999999998</v>
      </c>
      <c r="R470">
        <v>4.1265400000000003</v>
      </c>
      <c r="S470">
        <v>4.1926100000000002</v>
      </c>
      <c r="T470">
        <v>4.3158000000000003</v>
      </c>
      <c r="U470">
        <v>4.4607700000000001</v>
      </c>
      <c r="V470">
        <v>4.3820600000000001</v>
      </c>
      <c r="W470">
        <v>4.5280399999999998</v>
      </c>
      <c r="X470">
        <v>4.5468799999999998</v>
      </c>
      <c r="Y470">
        <v>4.5769599999999997</v>
      </c>
      <c r="Z470">
        <v>4.5922400000000003</v>
      </c>
      <c r="AA470">
        <v>4.6346999999999996</v>
      </c>
      <c r="AB470">
        <v>4.6423100000000002</v>
      </c>
      <c r="AC470">
        <v>4.6444400000000003</v>
      </c>
      <c r="AD470">
        <v>4.6548100000000003</v>
      </c>
      <c r="AE470">
        <v>4.6397399999999998</v>
      </c>
      <c r="AF470">
        <v>4.62486</v>
      </c>
      <c r="AG470">
        <v>4.6183800000000002</v>
      </c>
      <c r="AH470">
        <v>4.6020399999999997</v>
      </c>
      <c r="AI470">
        <v>4.5734399999999997</v>
      </c>
      <c r="AJ470">
        <v>4.56494</v>
      </c>
    </row>
    <row r="471" spans="1:36">
      <c r="A471" t="s">
        <v>406</v>
      </c>
      <c r="B471" s="63">
        <v>8</v>
      </c>
      <c r="C471" s="63">
        <v>20</v>
      </c>
      <c r="D471">
        <v>14.077030000000001</v>
      </c>
      <c r="E471">
        <v>14.441280000000001</v>
      </c>
      <c r="F471">
        <v>14.242470000000001</v>
      </c>
      <c r="G471">
        <v>15.25886</v>
      </c>
      <c r="H471">
        <v>15.86895</v>
      </c>
      <c r="I471">
        <v>16.778680000000001</v>
      </c>
      <c r="J471">
        <v>17.42634</v>
      </c>
      <c r="K471">
        <v>18.14274</v>
      </c>
      <c r="L471">
        <v>18.878399999999999</v>
      </c>
      <c r="M471">
        <v>19.5733</v>
      </c>
      <c r="N471">
        <v>20.30744</v>
      </c>
      <c r="O471">
        <v>21.04879</v>
      </c>
      <c r="P471">
        <v>21.773119999999999</v>
      </c>
      <c r="Q471">
        <v>22.53866</v>
      </c>
      <c r="R471">
        <v>23.456040000000002</v>
      </c>
      <c r="S471">
        <v>24.451910000000002</v>
      </c>
      <c r="T471">
        <v>25.470549999999999</v>
      </c>
      <c r="U471">
        <v>26.593019999999999</v>
      </c>
      <c r="V471">
        <v>27.908110000000001</v>
      </c>
      <c r="W471">
        <v>29.252649999999999</v>
      </c>
      <c r="X471">
        <v>30.707170000000001</v>
      </c>
      <c r="Y471">
        <v>32.227780000000003</v>
      </c>
      <c r="Z471">
        <v>33.842269999999999</v>
      </c>
      <c r="AA471">
        <v>35.593220000000002</v>
      </c>
      <c r="AB471">
        <v>37.460250000000002</v>
      </c>
      <c r="AC471">
        <v>39.384700000000002</v>
      </c>
      <c r="AD471">
        <v>41.424700000000001</v>
      </c>
      <c r="AE471">
        <v>43.516590000000001</v>
      </c>
      <c r="AF471">
        <v>45.643520000000002</v>
      </c>
      <c r="AG471">
        <v>47.891770000000001</v>
      </c>
      <c r="AH471">
        <v>50.163170000000001</v>
      </c>
      <c r="AI471">
        <v>52.397350000000003</v>
      </c>
      <c r="AJ471">
        <v>54.688290000000002</v>
      </c>
    </row>
    <row r="472" spans="1:36">
      <c r="A472" t="s">
        <v>407</v>
      </c>
      <c r="B472" s="63">
        <v>8</v>
      </c>
      <c r="C472" s="63">
        <v>21</v>
      </c>
      <c r="D472">
        <v>9.6396599999999992</v>
      </c>
      <c r="E472">
        <v>10.1427</v>
      </c>
      <c r="F472">
        <v>10.205679999999999</v>
      </c>
      <c r="G472">
        <v>10.9876</v>
      </c>
      <c r="H472">
        <v>11.56265</v>
      </c>
      <c r="I472">
        <v>12.322710000000001</v>
      </c>
      <c r="J472">
        <v>12.89739</v>
      </c>
      <c r="K472">
        <v>13.49845</v>
      </c>
      <c r="L472">
        <v>14.12275</v>
      </c>
      <c r="M472">
        <v>14.75163</v>
      </c>
      <c r="N472">
        <v>15.393470000000001</v>
      </c>
      <c r="O472">
        <v>16.074809999999999</v>
      </c>
      <c r="P472">
        <v>16.708739999999999</v>
      </c>
      <c r="Q472">
        <v>17.396000000000001</v>
      </c>
      <c r="R472">
        <v>18.21865</v>
      </c>
      <c r="S472">
        <v>19.06907</v>
      </c>
      <c r="T472">
        <v>19.980409999999999</v>
      </c>
      <c r="U472">
        <v>20.97101</v>
      </c>
      <c r="V472">
        <v>22.081019999999999</v>
      </c>
      <c r="W472">
        <v>23.239039999999999</v>
      </c>
      <c r="X472">
        <v>24.515049999999999</v>
      </c>
      <c r="Y472">
        <v>25.862380000000002</v>
      </c>
      <c r="Z472">
        <v>27.240310000000001</v>
      </c>
      <c r="AA472">
        <v>28.751560000000001</v>
      </c>
      <c r="AB472">
        <v>30.399239999999999</v>
      </c>
      <c r="AC472">
        <v>32.091859999999997</v>
      </c>
      <c r="AD472">
        <v>33.891170000000002</v>
      </c>
      <c r="AE472">
        <v>35.752690000000001</v>
      </c>
      <c r="AF472">
        <v>37.641390000000001</v>
      </c>
      <c r="AG472">
        <v>39.65701</v>
      </c>
      <c r="AH472">
        <v>41.688960000000002</v>
      </c>
      <c r="AI472">
        <v>43.667830000000002</v>
      </c>
      <c r="AJ472">
        <v>45.690829999999998</v>
      </c>
    </row>
    <row r="473" spans="1:36">
      <c r="A473" t="s">
        <v>408</v>
      </c>
      <c r="B473" s="63">
        <v>8</v>
      </c>
      <c r="C473" s="63">
        <v>22</v>
      </c>
      <c r="D473">
        <v>0.83311999999999997</v>
      </c>
      <c r="E473">
        <v>0.78947999999999996</v>
      </c>
      <c r="F473">
        <v>0.75770999999999999</v>
      </c>
      <c r="G473">
        <v>0.80295000000000005</v>
      </c>
      <c r="H473">
        <v>0.84689000000000003</v>
      </c>
      <c r="I473">
        <v>0.88017999999999996</v>
      </c>
      <c r="J473">
        <v>0.96640999999999999</v>
      </c>
      <c r="K473">
        <v>1.03644</v>
      </c>
      <c r="L473">
        <v>1.1086</v>
      </c>
      <c r="M473">
        <v>1.15446</v>
      </c>
      <c r="N473">
        <v>1.2104299999999999</v>
      </c>
      <c r="O473">
        <v>1.2463</v>
      </c>
      <c r="P473">
        <v>1.28576</v>
      </c>
      <c r="Q473">
        <v>1.3325899999999999</v>
      </c>
      <c r="R473">
        <v>1.39053</v>
      </c>
      <c r="S473">
        <v>1.43668</v>
      </c>
      <c r="T473">
        <v>1.4763299999999999</v>
      </c>
      <c r="U473">
        <v>1.5289299999999999</v>
      </c>
      <c r="V473">
        <v>1.5914900000000001</v>
      </c>
      <c r="W473">
        <v>1.643</v>
      </c>
      <c r="X473">
        <v>1.70885</v>
      </c>
      <c r="Y473">
        <v>1.73146</v>
      </c>
      <c r="Z473">
        <v>1.8042</v>
      </c>
      <c r="AA473">
        <v>1.87398</v>
      </c>
      <c r="AB473">
        <v>1.9330099999999999</v>
      </c>
      <c r="AC473">
        <v>1.9995799999999999</v>
      </c>
      <c r="AD473">
        <v>2.06724</v>
      </c>
      <c r="AE473">
        <v>2.1395300000000002</v>
      </c>
      <c r="AF473">
        <v>2.2132000000000001</v>
      </c>
      <c r="AG473">
        <v>2.28925</v>
      </c>
      <c r="AH473">
        <v>2.3568899999999999</v>
      </c>
      <c r="AI473">
        <v>2.4288500000000002</v>
      </c>
      <c r="AJ473">
        <v>2.5065900000000001</v>
      </c>
    </row>
    <row r="474" spans="1:36">
      <c r="A474" t="s">
        <v>409</v>
      </c>
      <c r="B474" s="63">
        <v>8</v>
      </c>
      <c r="C474" s="63">
        <v>23</v>
      </c>
      <c r="D474">
        <v>2.3660199999999998</v>
      </c>
      <c r="E474">
        <v>2.3634599999999999</v>
      </c>
      <c r="F474">
        <v>2.19815</v>
      </c>
      <c r="G474">
        <v>2.3995700000000002</v>
      </c>
      <c r="H474">
        <v>2.3528600000000002</v>
      </c>
      <c r="I474">
        <v>2.4677199999999999</v>
      </c>
      <c r="J474">
        <v>2.44726</v>
      </c>
      <c r="K474">
        <v>2.4683999999999999</v>
      </c>
      <c r="L474">
        <v>2.4866100000000002</v>
      </c>
      <c r="M474">
        <v>2.4950899999999998</v>
      </c>
      <c r="N474">
        <v>2.5117400000000001</v>
      </c>
      <c r="O474">
        <v>2.5226199999999999</v>
      </c>
      <c r="P474">
        <v>2.5597400000000001</v>
      </c>
      <c r="Q474">
        <v>2.5815100000000002</v>
      </c>
      <c r="R474">
        <v>2.5965400000000001</v>
      </c>
      <c r="S474">
        <v>2.67055</v>
      </c>
      <c r="T474">
        <v>2.7052299999999998</v>
      </c>
      <c r="U474">
        <v>2.7456800000000001</v>
      </c>
      <c r="V474">
        <v>2.8494600000000001</v>
      </c>
      <c r="W474">
        <v>2.94001</v>
      </c>
      <c r="X474">
        <v>2.9978500000000001</v>
      </c>
      <c r="Y474">
        <v>3.10059</v>
      </c>
      <c r="Z474">
        <v>3.21543</v>
      </c>
      <c r="AA474">
        <v>3.3328799999999998</v>
      </c>
      <c r="AB474">
        <v>3.4388000000000001</v>
      </c>
      <c r="AC474">
        <v>3.5480499999999999</v>
      </c>
      <c r="AD474">
        <v>3.6511100000000001</v>
      </c>
      <c r="AE474">
        <v>3.7513999999999998</v>
      </c>
      <c r="AF474">
        <v>3.85649</v>
      </c>
      <c r="AG474">
        <v>3.9550800000000002</v>
      </c>
      <c r="AH474">
        <v>4.0648400000000002</v>
      </c>
      <c r="AI474">
        <v>4.1788999999999996</v>
      </c>
      <c r="AJ474">
        <v>4.2845199999999997</v>
      </c>
    </row>
    <row r="475" spans="1:36">
      <c r="A475" t="s">
        <v>410</v>
      </c>
      <c r="B475" s="63">
        <v>8</v>
      </c>
      <c r="C475" s="63">
        <v>24</v>
      </c>
      <c r="D475">
        <v>1.2382299999999999</v>
      </c>
      <c r="E475">
        <v>1.14564</v>
      </c>
      <c r="F475">
        <v>1.08094</v>
      </c>
      <c r="G475">
        <v>1.06874</v>
      </c>
      <c r="H475">
        <v>1.1065499999999999</v>
      </c>
      <c r="I475">
        <v>1.1080700000000001</v>
      </c>
      <c r="J475">
        <v>1.11527</v>
      </c>
      <c r="K475">
        <v>1.1394500000000001</v>
      </c>
      <c r="L475">
        <v>1.1604399999999999</v>
      </c>
      <c r="M475">
        <v>1.1721200000000001</v>
      </c>
      <c r="N475">
        <v>1.1918</v>
      </c>
      <c r="O475">
        <v>1.20506</v>
      </c>
      <c r="P475">
        <v>1.21889</v>
      </c>
      <c r="Q475">
        <v>1.2285600000000001</v>
      </c>
      <c r="R475">
        <v>1.25031</v>
      </c>
      <c r="S475">
        <v>1.2756099999999999</v>
      </c>
      <c r="T475">
        <v>1.3085899999999999</v>
      </c>
      <c r="U475">
        <v>1.3473999999999999</v>
      </c>
      <c r="V475">
        <v>1.3861300000000001</v>
      </c>
      <c r="W475">
        <v>1.4306000000000001</v>
      </c>
      <c r="X475">
        <v>1.48542</v>
      </c>
      <c r="Y475">
        <v>1.53335</v>
      </c>
      <c r="Z475">
        <v>1.58233</v>
      </c>
      <c r="AA475">
        <v>1.6348100000000001</v>
      </c>
      <c r="AB475">
        <v>1.6892</v>
      </c>
      <c r="AC475">
        <v>1.74522</v>
      </c>
      <c r="AD475">
        <v>1.81518</v>
      </c>
      <c r="AE475">
        <v>1.87297</v>
      </c>
      <c r="AF475">
        <v>1.9324399999999999</v>
      </c>
      <c r="AG475">
        <v>1.9904200000000001</v>
      </c>
      <c r="AH475">
        <v>2.0524800000000001</v>
      </c>
      <c r="AI475">
        <v>2.1217800000000002</v>
      </c>
      <c r="AJ475">
        <v>2.20635</v>
      </c>
    </row>
    <row r="476" spans="1:36">
      <c r="A476" t="s">
        <v>411</v>
      </c>
      <c r="B476" s="63">
        <v>8</v>
      </c>
      <c r="C476" s="63">
        <v>25</v>
      </c>
      <c r="D476">
        <v>42.227069999999998</v>
      </c>
      <c r="E476">
        <v>42.23556</v>
      </c>
      <c r="F476">
        <v>32.323219999999999</v>
      </c>
      <c r="G476">
        <v>31.678190000000001</v>
      </c>
      <c r="H476">
        <v>31.58595</v>
      </c>
      <c r="I476">
        <v>35.340029999999999</v>
      </c>
      <c r="J476">
        <v>35.240169999999999</v>
      </c>
      <c r="K476">
        <v>34.924840000000003</v>
      </c>
      <c r="L476">
        <v>34.001350000000002</v>
      </c>
      <c r="M476">
        <v>33.016120000000001</v>
      </c>
      <c r="N476">
        <v>32.296559999999999</v>
      </c>
      <c r="O476">
        <v>31.756679999999999</v>
      </c>
      <c r="P476">
        <v>31.217099999999999</v>
      </c>
      <c r="Q476">
        <v>30.768730000000001</v>
      </c>
      <c r="R476">
        <v>30.138909999999999</v>
      </c>
      <c r="S476">
        <v>29.615780000000001</v>
      </c>
      <c r="T476">
        <v>29.061309999999999</v>
      </c>
      <c r="U476">
        <v>28.676069999999999</v>
      </c>
      <c r="V476">
        <v>28.306190000000001</v>
      </c>
      <c r="W476">
        <v>27.891490000000001</v>
      </c>
      <c r="X476">
        <v>27.536359999999998</v>
      </c>
      <c r="Y476">
        <v>27.046389999999999</v>
      </c>
      <c r="Z476">
        <v>26.825330000000001</v>
      </c>
      <c r="AA476">
        <v>26.644950000000001</v>
      </c>
      <c r="AB476">
        <v>26.369730000000001</v>
      </c>
      <c r="AC476">
        <v>26.118670000000002</v>
      </c>
      <c r="AD476">
        <v>25.892510000000001</v>
      </c>
      <c r="AE476">
        <v>25.672450000000001</v>
      </c>
      <c r="AF476">
        <v>25.413509999999999</v>
      </c>
      <c r="AG476">
        <v>25.206499999999998</v>
      </c>
      <c r="AH476">
        <v>24.919599999999999</v>
      </c>
      <c r="AI476">
        <v>24.679739999999999</v>
      </c>
      <c r="AJ476">
        <v>24.49091</v>
      </c>
    </row>
    <row r="477" spans="1:36">
      <c r="A477" t="s">
        <v>412</v>
      </c>
      <c r="B477" s="63">
        <v>8</v>
      </c>
      <c r="C477" s="63">
        <v>26</v>
      </c>
      <c r="D477">
        <v>1.7342900000000001</v>
      </c>
      <c r="E477">
        <v>1.7118500000000001</v>
      </c>
      <c r="F477">
        <v>1.67333</v>
      </c>
      <c r="G477">
        <v>1.31159</v>
      </c>
      <c r="H477">
        <v>1.232</v>
      </c>
      <c r="I477">
        <v>1.34534</v>
      </c>
      <c r="J477">
        <v>1.43258</v>
      </c>
      <c r="K477">
        <v>1.4529799999999999</v>
      </c>
      <c r="L477">
        <v>1.46112</v>
      </c>
      <c r="M477">
        <v>1.44885</v>
      </c>
      <c r="N477">
        <v>1.4615199999999999</v>
      </c>
      <c r="O477">
        <v>1.4525300000000001</v>
      </c>
      <c r="P477">
        <v>1.44353</v>
      </c>
      <c r="Q477">
        <v>1.45679</v>
      </c>
      <c r="R477">
        <v>1.4412400000000001</v>
      </c>
      <c r="S477">
        <v>1.42228</v>
      </c>
      <c r="T477">
        <v>1.4188700000000001</v>
      </c>
      <c r="U477">
        <v>1.41289</v>
      </c>
      <c r="V477">
        <v>1.40541</v>
      </c>
      <c r="W477">
        <v>1.3823700000000001</v>
      </c>
      <c r="X477">
        <v>1.39577</v>
      </c>
      <c r="Y477">
        <v>1.3965000000000001</v>
      </c>
      <c r="Z477">
        <v>1.39964</v>
      </c>
      <c r="AA477">
        <v>1.3991100000000001</v>
      </c>
      <c r="AB477">
        <v>1.3909899999999999</v>
      </c>
      <c r="AC477">
        <v>1.38592</v>
      </c>
      <c r="AD477">
        <v>1.381</v>
      </c>
      <c r="AE477">
        <v>1.3811199999999999</v>
      </c>
      <c r="AF477">
        <v>1.37812</v>
      </c>
      <c r="AG477">
        <v>1.3739300000000001</v>
      </c>
      <c r="AH477">
        <v>1.36528</v>
      </c>
      <c r="AI477">
        <v>1.3575600000000001</v>
      </c>
      <c r="AJ477">
        <v>1.35568</v>
      </c>
    </row>
    <row r="478" spans="1:36">
      <c r="A478" t="s">
        <v>413</v>
      </c>
      <c r="B478" s="63">
        <v>8</v>
      </c>
      <c r="C478" s="63">
        <v>27</v>
      </c>
      <c r="D478">
        <v>8.2460299999999993</v>
      </c>
      <c r="E478">
        <v>8.0598799999999997</v>
      </c>
      <c r="F478">
        <v>7.6166299999999998</v>
      </c>
      <c r="G478">
        <v>7.1030499999999996</v>
      </c>
      <c r="H478">
        <v>6.8707200000000004</v>
      </c>
      <c r="I478">
        <v>7.5549600000000003</v>
      </c>
      <c r="J478">
        <v>8.0123300000000004</v>
      </c>
      <c r="K478">
        <v>8.2596500000000006</v>
      </c>
      <c r="L478">
        <v>8.5601500000000001</v>
      </c>
      <c r="M478">
        <v>8.8117800000000006</v>
      </c>
      <c r="N478">
        <v>9.0387199999999996</v>
      </c>
      <c r="O478">
        <v>9.2881599999999995</v>
      </c>
      <c r="P478">
        <v>9.5133299999999998</v>
      </c>
      <c r="Q478">
        <v>9.7939000000000007</v>
      </c>
      <c r="R478">
        <v>10.111560000000001</v>
      </c>
      <c r="S478">
        <v>10.40146</v>
      </c>
      <c r="T478">
        <v>10.70861</v>
      </c>
      <c r="U478">
        <v>11.084300000000001</v>
      </c>
      <c r="V478">
        <v>11.435359999999999</v>
      </c>
      <c r="W478">
        <v>11.82145</v>
      </c>
      <c r="X478">
        <v>12.2226</v>
      </c>
      <c r="Y478">
        <v>12.591469999999999</v>
      </c>
      <c r="Z478">
        <v>12.959339999999999</v>
      </c>
      <c r="AA478">
        <v>13.385770000000001</v>
      </c>
      <c r="AB478">
        <v>13.791</v>
      </c>
      <c r="AC478">
        <v>14.238519999999999</v>
      </c>
      <c r="AD478">
        <v>14.67183</v>
      </c>
      <c r="AE478">
        <v>15.085559999999999</v>
      </c>
      <c r="AF478">
        <v>15.50121</v>
      </c>
      <c r="AG478">
        <v>15.944089999999999</v>
      </c>
      <c r="AH478">
        <v>16.38269</v>
      </c>
      <c r="AI478">
        <v>16.801729999999999</v>
      </c>
      <c r="AJ478">
        <v>17.303190000000001</v>
      </c>
    </row>
    <row r="479" spans="1:36">
      <c r="A479" t="s">
        <v>414</v>
      </c>
      <c r="B479" s="63">
        <v>8</v>
      </c>
      <c r="C479" s="63">
        <v>28</v>
      </c>
      <c r="D479">
        <v>1.01481</v>
      </c>
      <c r="E479">
        <v>1.03477</v>
      </c>
      <c r="F479">
        <v>0.98651999999999995</v>
      </c>
      <c r="G479">
        <v>1.0283599999999999</v>
      </c>
      <c r="H479">
        <v>1.0607800000000001</v>
      </c>
      <c r="I479">
        <v>1.0489999999999999</v>
      </c>
      <c r="J479">
        <v>1.0477399999999999</v>
      </c>
      <c r="K479">
        <v>1.0680499999999999</v>
      </c>
      <c r="L479">
        <v>1.0876699999999999</v>
      </c>
      <c r="M479">
        <v>1.1064000000000001</v>
      </c>
      <c r="N479">
        <v>1.12859</v>
      </c>
      <c r="O479">
        <v>1.1503000000000001</v>
      </c>
      <c r="P479">
        <v>1.1739999999999999</v>
      </c>
      <c r="Q479">
        <v>1.19824</v>
      </c>
      <c r="R479">
        <v>1.22289</v>
      </c>
      <c r="S479">
        <v>1.2473399999999999</v>
      </c>
      <c r="T479">
        <v>1.2706299999999999</v>
      </c>
      <c r="U479">
        <v>1.29894</v>
      </c>
      <c r="V479">
        <v>1.3236300000000001</v>
      </c>
      <c r="W479">
        <v>1.34507</v>
      </c>
      <c r="X479">
        <v>1.3691199999999999</v>
      </c>
      <c r="Y479">
        <v>1.38846</v>
      </c>
      <c r="Z479">
        <v>1.4095200000000001</v>
      </c>
      <c r="AA479">
        <v>1.43164</v>
      </c>
      <c r="AB479">
        <v>1.45736</v>
      </c>
      <c r="AC479">
        <v>1.48231</v>
      </c>
      <c r="AD479">
        <v>1.50763</v>
      </c>
      <c r="AE479">
        <v>1.5341800000000001</v>
      </c>
      <c r="AF479">
        <v>1.5604499999999999</v>
      </c>
      <c r="AG479">
        <v>1.5871299999999999</v>
      </c>
      <c r="AH479">
        <v>1.61435</v>
      </c>
      <c r="AI479">
        <v>1.6405099999999999</v>
      </c>
      <c r="AJ479">
        <v>1.66544</v>
      </c>
    </row>
    <row r="480" spans="1:36">
      <c r="A480" t="s">
        <v>415</v>
      </c>
      <c r="B480" s="63">
        <v>8</v>
      </c>
      <c r="C480" s="63">
        <v>29</v>
      </c>
      <c r="D480">
        <v>2.6700000000000001E-3</v>
      </c>
      <c r="E480">
        <v>3.0599999999999998E-3</v>
      </c>
      <c r="F480">
        <v>2.63E-3</v>
      </c>
      <c r="G480">
        <v>2.64E-3</v>
      </c>
      <c r="H480">
        <v>2.7499999999999998E-3</v>
      </c>
      <c r="I480">
        <v>2.6700000000000001E-3</v>
      </c>
      <c r="J480">
        <v>2.9199999999999999E-3</v>
      </c>
      <c r="K480">
        <v>2.63E-3</v>
      </c>
      <c r="L480">
        <v>2.65E-3</v>
      </c>
      <c r="M480">
        <v>2.9499999999999999E-3</v>
      </c>
      <c r="N480">
        <v>2.98E-3</v>
      </c>
      <c r="O480">
        <v>3.0100000000000001E-3</v>
      </c>
      <c r="P480">
        <v>3.3300000000000001E-3</v>
      </c>
      <c r="Q480">
        <v>3.0500000000000002E-3</v>
      </c>
      <c r="R480">
        <v>3.0899999999999999E-3</v>
      </c>
      <c r="S480">
        <v>3.7399999999999998E-3</v>
      </c>
      <c r="T480">
        <v>3.47E-3</v>
      </c>
      <c r="U480">
        <v>3.8400000000000001E-3</v>
      </c>
      <c r="V480">
        <v>4.1999999999999997E-3</v>
      </c>
      <c r="W480">
        <v>3.9300000000000003E-3</v>
      </c>
      <c r="X480">
        <v>4.6499999999999996E-3</v>
      </c>
      <c r="Y480">
        <v>4.7200000000000002E-3</v>
      </c>
      <c r="Z480">
        <v>4.7600000000000003E-3</v>
      </c>
      <c r="AA480">
        <v>4.7800000000000004E-3</v>
      </c>
      <c r="AB480">
        <v>4.9500000000000004E-3</v>
      </c>
      <c r="AC480">
        <v>5.0800000000000003E-3</v>
      </c>
      <c r="AD480">
        <v>5.1700000000000001E-3</v>
      </c>
      <c r="AE480">
        <v>5.3400000000000001E-3</v>
      </c>
      <c r="AF480">
        <v>5.4000000000000003E-3</v>
      </c>
      <c r="AG480">
        <v>5.45E-3</v>
      </c>
      <c r="AH480">
        <v>5.5199999999999997E-3</v>
      </c>
      <c r="AI480">
        <v>5.5799999999999999E-3</v>
      </c>
      <c r="AJ480">
        <v>5.6100000000000004E-3</v>
      </c>
    </row>
    <row r="481" spans="1:36">
      <c r="A481" t="s">
        <v>416</v>
      </c>
      <c r="B481" s="63">
        <v>8</v>
      </c>
      <c r="C481" s="63">
        <v>30</v>
      </c>
      <c r="D481">
        <v>0.57179999999999997</v>
      </c>
      <c r="E481">
        <v>0.57965</v>
      </c>
      <c r="F481">
        <v>0.57720000000000005</v>
      </c>
      <c r="G481">
        <v>0.60145000000000004</v>
      </c>
      <c r="H481">
        <v>0.63749</v>
      </c>
      <c r="I481">
        <v>0.64044000000000001</v>
      </c>
      <c r="J481">
        <v>0.64566000000000001</v>
      </c>
      <c r="K481">
        <v>0.66249000000000002</v>
      </c>
      <c r="L481">
        <v>0.67910999999999999</v>
      </c>
      <c r="M481">
        <v>0.68501000000000001</v>
      </c>
      <c r="N481">
        <v>0.69762000000000002</v>
      </c>
      <c r="O481">
        <v>0.70857000000000003</v>
      </c>
      <c r="P481">
        <v>0.71970000000000001</v>
      </c>
      <c r="Q481">
        <v>0.73451</v>
      </c>
      <c r="R481">
        <v>0.73977999999999999</v>
      </c>
      <c r="S481">
        <v>0.74807000000000001</v>
      </c>
      <c r="T481">
        <v>0.76268999999999998</v>
      </c>
      <c r="U481">
        <v>0.77244000000000002</v>
      </c>
      <c r="V481">
        <v>0.77981</v>
      </c>
      <c r="W481">
        <v>0.79096</v>
      </c>
      <c r="X481">
        <v>0.79708999999999997</v>
      </c>
      <c r="Y481">
        <v>0.80057999999999996</v>
      </c>
      <c r="Z481">
        <v>0.80969999999999998</v>
      </c>
      <c r="AA481">
        <v>0.81925000000000003</v>
      </c>
      <c r="AB481">
        <v>0.82464000000000004</v>
      </c>
      <c r="AC481">
        <v>0.83023999999999998</v>
      </c>
      <c r="AD481">
        <v>0.83664000000000005</v>
      </c>
      <c r="AE481">
        <v>0.84360000000000002</v>
      </c>
      <c r="AF481">
        <v>0.85168999999999995</v>
      </c>
      <c r="AG481">
        <v>0.86060000000000003</v>
      </c>
      <c r="AH481">
        <v>0.86912</v>
      </c>
      <c r="AI481">
        <v>0.87788999999999995</v>
      </c>
      <c r="AJ481">
        <v>0.88660000000000005</v>
      </c>
    </row>
    <row r="482" spans="1:36">
      <c r="A482" t="s">
        <v>417</v>
      </c>
      <c r="B482" s="63">
        <v>8</v>
      </c>
      <c r="C482" s="63">
        <v>31</v>
      </c>
      <c r="D482">
        <v>0.22012000000000001</v>
      </c>
      <c r="E482">
        <v>0.23760000000000001</v>
      </c>
      <c r="F482">
        <v>0.21426999999999999</v>
      </c>
      <c r="G482">
        <v>0.19125</v>
      </c>
      <c r="H482">
        <v>0.20300000000000001</v>
      </c>
      <c r="I482">
        <v>0.22381000000000001</v>
      </c>
      <c r="J482">
        <v>0.22711999999999999</v>
      </c>
      <c r="K482">
        <v>0.23285</v>
      </c>
      <c r="L482">
        <v>0.24146999999999999</v>
      </c>
      <c r="M482">
        <v>0.24537</v>
      </c>
      <c r="N482">
        <v>0.24998999999999999</v>
      </c>
      <c r="O482">
        <v>0.25374000000000002</v>
      </c>
      <c r="P482">
        <v>0.25791999999999998</v>
      </c>
      <c r="Q482">
        <v>0.25818999999999998</v>
      </c>
      <c r="R482">
        <v>0.26008999999999999</v>
      </c>
      <c r="S482">
        <v>0.26336999999999999</v>
      </c>
      <c r="T482">
        <v>0.26695000000000002</v>
      </c>
      <c r="U482">
        <v>0.27012999999999998</v>
      </c>
      <c r="V482">
        <v>0.27439000000000002</v>
      </c>
      <c r="W482">
        <v>0.27685999999999999</v>
      </c>
      <c r="X482">
        <v>0.27782000000000001</v>
      </c>
      <c r="Y482">
        <v>0.27868999999999999</v>
      </c>
      <c r="Z482">
        <v>0.28403</v>
      </c>
      <c r="AA482">
        <v>0.28988999999999998</v>
      </c>
      <c r="AB482">
        <v>0.29254000000000002</v>
      </c>
      <c r="AC482">
        <v>0.29524</v>
      </c>
      <c r="AD482">
        <v>0.29792999999999997</v>
      </c>
      <c r="AE482">
        <v>0.30114000000000002</v>
      </c>
      <c r="AF482">
        <v>0.30487999999999998</v>
      </c>
      <c r="AG482">
        <v>0.30895</v>
      </c>
      <c r="AH482">
        <v>0.31257000000000001</v>
      </c>
      <c r="AI482">
        <v>0.31618000000000002</v>
      </c>
      <c r="AJ482">
        <v>0.31969999999999998</v>
      </c>
    </row>
    <row r="483" spans="1:36">
      <c r="A483" t="s">
        <v>418</v>
      </c>
      <c r="B483" s="63">
        <v>8</v>
      </c>
      <c r="C483" s="63">
        <v>32</v>
      </c>
      <c r="D483">
        <v>5.9947299999999997</v>
      </c>
      <c r="E483">
        <v>6.0750400000000004</v>
      </c>
      <c r="F483">
        <v>5.8543200000000004</v>
      </c>
      <c r="G483">
        <v>5.9368400000000001</v>
      </c>
      <c r="H483">
        <v>5.8985099999999999</v>
      </c>
      <c r="I483">
        <v>5.9476800000000001</v>
      </c>
      <c r="J483">
        <v>5.9276200000000001</v>
      </c>
      <c r="K483">
        <v>6.0111400000000001</v>
      </c>
      <c r="L483">
        <v>6.1240199999999998</v>
      </c>
      <c r="M483">
        <v>6.1535599999999997</v>
      </c>
      <c r="N483">
        <v>6.1473199999999997</v>
      </c>
      <c r="O483">
        <v>6.1525600000000003</v>
      </c>
      <c r="P483">
        <v>6.1615399999999996</v>
      </c>
      <c r="Q483">
        <v>6.1876800000000003</v>
      </c>
      <c r="R483">
        <v>6.2098899999999997</v>
      </c>
      <c r="S483">
        <v>6.2045500000000002</v>
      </c>
      <c r="T483">
        <v>6.2042599999999997</v>
      </c>
      <c r="U483">
        <v>6.2216500000000003</v>
      </c>
      <c r="V483">
        <v>6.23794</v>
      </c>
      <c r="W483">
        <v>6.2423500000000001</v>
      </c>
      <c r="X483">
        <v>6.2072799999999999</v>
      </c>
      <c r="Y483">
        <v>6.1537600000000001</v>
      </c>
      <c r="Z483">
        <v>6.0909300000000002</v>
      </c>
      <c r="AA483">
        <v>6.04657</v>
      </c>
      <c r="AB483">
        <v>6.0359699999999998</v>
      </c>
      <c r="AC483">
        <v>6.0084099999999996</v>
      </c>
      <c r="AD483">
        <v>5.9735199999999997</v>
      </c>
      <c r="AE483">
        <v>5.9537000000000004</v>
      </c>
      <c r="AF483">
        <v>5.9409000000000001</v>
      </c>
      <c r="AG483">
        <v>5.9271000000000003</v>
      </c>
      <c r="AH483">
        <v>5.9141599999999999</v>
      </c>
      <c r="AI483">
        <v>5.8984800000000002</v>
      </c>
      <c r="AJ483">
        <v>5.8811</v>
      </c>
    </row>
    <row r="484" spans="1:36">
      <c r="A484" t="s">
        <v>419</v>
      </c>
      <c r="B484" s="63">
        <v>8</v>
      </c>
      <c r="C484" s="63">
        <v>33</v>
      </c>
      <c r="D484">
        <v>3.0807699999999998</v>
      </c>
      <c r="E484">
        <v>2.94835</v>
      </c>
      <c r="F484">
        <v>2.72722</v>
      </c>
      <c r="G484">
        <v>2.4553400000000001</v>
      </c>
      <c r="H484">
        <v>2.5198800000000001</v>
      </c>
      <c r="I484">
        <v>2.50258</v>
      </c>
      <c r="J484">
        <v>2.5227599999999999</v>
      </c>
      <c r="K484">
        <v>2.5653100000000002</v>
      </c>
      <c r="L484">
        <v>2.6860499999999998</v>
      </c>
      <c r="M484">
        <v>2.7212800000000001</v>
      </c>
      <c r="N484">
        <v>2.7318600000000002</v>
      </c>
      <c r="O484">
        <v>2.7661799999999999</v>
      </c>
      <c r="P484">
        <v>2.7824300000000002</v>
      </c>
      <c r="Q484">
        <v>2.8034599999999998</v>
      </c>
      <c r="R484">
        <v>2.8599199999999998</v>
      </c>
      <c r="S484">
        <v>2.8576899999999998</v>
      </c>
      <c r="T484">
        <v>2.89114</v>
      </c>
      <c r="U484">
        <v>2.9395799999999999</v>
      </c>
      <c r="V484">
        <v>2.9641600000000001</v>
      </c>
      <c r="W484">
        <v>3.0179999999999998</v>
      </c>
      <c r="X484">
        <v>3.0941100000000001</v>
      </c>
      <c r="Y484">
        <v>3.1444800000000002</v>
      </c>
      <c r="Z484">
        <v>3.17821</v>
      </c>
      <c r="AA484">
        <v>3.2403</v>
      </c>
      <c r="AB484">
        <v>3.3018800000000001</v>
      </c>
      <c r="AC484">
        <v>3.3790900000000001</v>
      </c>
      <c r="AD484">
        <v>3.4564300000000001</v>
      </c>
      <c r="AE484">
        <v>3.5319500000000001</v>
      </c>
      <c r="AF484">
        <v>3.5809099999999998</v>
      </c>
      <c r="AG484">
        <v>3.62635</v>
      </c>
      <c r="AH484">
        <v>3.69232</v>
      </c>
      <c r="AI484">
        <v>3.73956</v>
      </c>
      <c r="AJ484">
        <v>3.8011900000000001</v>
      </c>
    </row>
    <row r="485" spans="1:36">
      <c r="A485" t="s">
        <v>420</v>
      </c>
      <c r="B485" s="63">
        <v>8</v>
      </c>
      <c r="C485" s="63">
        <v>34</v>
      </c>
      <c r="D485">
        <v>1.48404</v>
      </c>
      <c r="E485">
        <v>1.4522699999999999</v>
      </c>
      <c r="F485">
        <v>1.3124</v>
      </c>
      <c r="G485">
        <v>1.4408099999999999</v>
      </c>
      <c r="H485">
        <v>1.48665</v>
      </c>
      <c r="I485">
        <v>1.45767</v>
      </c>
      <c r="J485">
        <v>1.47281</v>
      </c>
      <c r="K485">
        <v>1.4829600000000001</v>
      </c>
      <c r="L485">
        <v>1.50518</v>
      </c>
      <c r="M485">
        <v>1.5444</v>
      </c>
      <c r="N485">
        <v>1.59216</v>
      </c>
      <c r="O485">
        <v>1.6259999999999999</v>
      </c>
      <c r="P485">
        <v>1.6651499999999999</v>
      </c>
      <c r="Q485">
        <v>1.7141500000000001</v>
      </c>
      <c r="R485">
        <v>1.7557100000000001</v>
      </c>
      <c r="S485">
        <v>1.80949</v>
      </c>
      <c r="T485">
        <v>1.86669</v>
      </c>
      <c r="U485">
        <v>1.9291100000000001</v>
      </c>
      <c r="V485">
        <v>1.9842900000000001</v>
      </c>
      <c r="W485">
        <v>2.0453999999999999</v>
      </c>
      <c r="X485">
        <v>2.0912999999999999</v>
      </c>
      <c r="Y485">
        <v>2.1331000000000002</v>
      </c>
      <c r="Z485">
        <v>2.1847400000000001</v>
      </c>
      <c r="AA485">
        <v>2.23468</v>
      </c>
      <c r="AB485">
        <v>2.28328</v>
      </c>
      <c r="AC485">
        <v>2.3278300000000001</v>
      </c>
      <c r="AD485">
        <v>2.3710399999999998</v>
      </c>
      <c r="AE485">
        <v>2.4112</v>
      </c>
      <c r="AF485">
        <v>2.4505599999999998</v>
      </c>
      <c r="AG485">
        <v>2.4892500000000002</v>
      </c>
      <c r="AH485">
        <v>2.5259800000000001</v>
      </c>
      <c r="AI485">
        <v>2.5600800000000001</v>
      </c>
      <c r="AJ485">
        <v>2.5920399999999999</v>
      </c>
    </row>
    <row r="486" spans="1:36">
      <c r="A486" t="s">
        <v>421</v>
      </c>
      <c r="B486" s="63">
        <v>8</v>
      </c>
      <c r="C486" s="63">
        <v>35</v>
      </c>
      <c r="D486">
        <v>4.6146799999999999</v>
      </c>
      <c r="E486">
        <v>4.5148799999999998</v>
      </c>
      <c r="F486">
        <v>4.0473800000000004</v>
      </c>
      <c r="G486">
        <v>4.2078100000000003</v>
      </c>
      <c r="H486">
        <v>4.4505299999999997</v>
      </c>
      <c r="I486">
        <v>4.3657599999999999</v>
      </c>
      <c r="J486">
        <v>4.3943199999999996</v>
      </c>
      <c r="K486">
        <v>4.4744799999999998</v>
      </c>
      <c r="L486">
        <v>4.5166199999999996</v>
      </c>
      <c r="M486">
        <v>4.6021299999999998</v>
      </c>
      <c r="N486">
        <v>4.6888899999999998</v>
      </c>
      <c r="O486">
        <v>4.7669199999999998</v>
      </c>
      <c r="P486">
        <v>4.8497199999999996</v>
      </c>
      <c r="Q486">
        <v>4.9249200000000002</v>
      </c>
      <c r="R486">
        <v>4.9969599999999996</v>
      </c>
      <c r="S486">
        <v>5.05748</v>
      </c>
      <c r="T486">
        <v>5.1521600000000003</v>
      </c>
      <c r="U486">
        <v>5.2483000000000004</v>
      </c>
      <c r="V486">
        <v>5.3238700000000003</v>
      </c>
      <c r="W486">
        <v>5.4112099999999996</v>
      </c>
      <c r="X486">
        <v>5.4656900000000004</v>
      </c>
      <c r="Y486">
        <v>5.5250899999999996</v>
      </c>
      <c r="Z486">
        <v>5.6141399999999999</v>
      </c>
      <c r="AA486">
        <v>5.7039099999999996</v>
      </c>
      <c r="AB486">
        <v>5.78024</v>
      </c>
      <c r="AC486">
        <v>5.8522299999999996</v>
      </c>
      <c r="AD486">
        <v>5.9279700000000002</v>
      </c>
      <c r="AE486">
        <v>6.00434</v>
      </c>
      <c r="AF486">
        <v>6.0829700000000004</v>
      </c>
      <c r="AG486">
        <v>6.1612200000000001</v>
      </c>
      <c r="AH486">
        <v>6.2352999999999996</v>
      </c>
      <c r="AI486">
        <v>6.3054600000000001</v>
      </c>
      <c r="AJ486">
        <v>6.3745700000000003</v>
      </c>
    </row>
    <row r="487" spans="1:36">
      <c r="A487" t="s">
        <v>422</v>
      </c>
      <c r="B487" s="63">
        <v>8</v>
      </c>
      <c r="C487" s="63">
        <v>36</v>
      </c>
      <c r="D487">
        <v>16.123329999999999</v>
      </c>
      <c r="E487">
        <v>15.97265</v>
      </c>
      <c r="F487">
        <v>14.61636</v>
      </c>
      <c r="G487">
        <v>14.721730000000001</v>
      </c>
      <c r="H487">
        <v>14.36955</v>
      </c>
      <c r="I487">
        <v>14.400919999999999</v>
      </c>
      <c r="J487">
        <v>14.797219999999999</v>
      </c>
      <c r="K487">
        <v>15.24616</v>
      </c>
      <c r="L487">
        <v>15.74349</v>
      </c>
      <c r="M487">
        <v>16.05301</v>
      </c>
      <c r="N487">
        <v>16.220870000000001</v>
      </c>
      <c r="O487">
        <v>16.436630000000001</v>
      </c>
      <c r="P487">
        <v>16.616980000000002</v>
      </c>
      <c r="Q487">
        <v>16.894290000000002</v>
      </c>
      <c r="R487">
        <v>17.26295</v>
      </c>
      <c r="S487">
        <v>17.5533</v>
      </c>
      <c r="T487">
        <v>17.841919999999998</v>
      </c>
      <c r="U487">
        <v>18.275030000000001</v>
      </c>
      <c r="V487">
        <v>18.73601</v>
      </c>
      <c r="W487">
        <v>19.16592</v>
      </c>
      <c r="X487">
        <v>19.676729999999999</v>
      </c>
      <c r="Y487">
        <v>20.010539999999999</v>
      </c>
      <c r="Z487">
        <v>20.257380000000001</v>
      </c>
      <c r="AA487">
        <v>20.635529999999999</v>
      </c>
      <c r="AB487">
        <v>20.946190000000001</v>
      </c>
      <c r="AC487">
        <v>21.294560000000001</v>
      </c>
      <c r="AD487">
        <v>21.564250000000001</v>
      </c>
      <c r="AE487">
        <v>21.729299999999999</v>
      </c>
      <c r="AF487">
        <v>21.832660000000001</v>
      </c>
      <c r="AG487">
        <v>21.956299999999999</v>
      </c>
      <c r="AH487">
        <v>22.050550000000001</v>
      </c>
      <c r="AI487">
        <v>22.044589999999999</v>
      </c>
      <c r="AJ487">
        <v>22.281230000000001</v>
      </c>
    </row>
    <row r="488" spans="1:36">
      <c r="A488" t="s">
        <v>423</v>
      </c>
      <c r="B488" s="63">
        <v>8</v>
      </c>
      <c r="C488" s="63">
        <v>37</v>
      </c>
      <c r="D488">
        <v>12.931660000000001</v>
      </c>
      <c r="E488">
        <v>12.474270000000001</v>
      </c>
      <c r="F488">
        <v>10.948980000000001</v>
      </c>
      <c r="G488">
        <v>11.85637</v>
      </c>
      <c r="H488">
        <v>11.744210000000001</v>
      </c>
      <c r="I488">
        <v>11.52314</v>
      </c>
      <c r="J488">
        <v>11.39709</v>
      </c>
      <c r="K488">
        <v>11.53251</v>
      </c>
      <c r="L488">
        <v>11.76878</v>
      </c>
      <c r="M488">
        <v>12.005089999999999</v>
      </c>
      <c r="N488">
        <v>12.167120000000001</v>
      </c>
      <c r="O488">
        <v>12.38341</v>
      </c>
      <c r="P488">
        <v>12.575799999999999</v>
      </c>
      <c r="Q488">
        <v>12.767440000000001</v>
      </c>
      <c r="R488">
        <v>13.025829999999999</v>
      </c>
      <c r="S488">
        <v>13.23434</v>
      </c>
      <c r="T488">
        <v>13.48297</v>
      </c>
      <c r="U488">
        <v>13.78314</v>
      </c>
      <c r="V488">
        <v>14.06147</v>
      </c>
      <c r="W488">
        <v>14.27985</v>
      </c>
      <c r="X488">
        <v>14.462999999999999</v>
      </c>
      <c r="Y488">
        <v>14.63326</v>
      </c>
      <c r="Z488">
        <v>14.73358</v>
      </c>
      <c r="AA488">
        <v>14.8622</v>
      </c>
      <c r="AB488">
        <v>15.003970000000001</v>
      </c>
      <c r="AC488">
        <v>15.104660000000001</v>
      </c>
      <c r="AD488">
        <v>15.19651</v>
      </c>
      <c r="AE488">
        <v>15.25177</v>
      </c>
      <c r="AF488">
        <v>15.340949999999999</v>
      </c>
      <c r="AG488">
        <v>15.433870000000001</v>
      </c>
      <c r="AH488">
        <v>15.537559999999999</v>
      </c>
      <c r="AI488">
        <v>15.586600000000001</v>
      </c>
      <c r="AJ488">
        <v>15.71682</v>
      </c>
    </row>
    <row r="489" spans="1:36">
      <c r="A489" t="s">
        <v>424</v>
      </c>
      <c r="B489" s="63">
        <v>8</v>
      </c>
      <c r="C489" s="63">
        <v>38</v>
      </c>
      <c r="D489">
        <v>28.088270000000001</v>
      </c>
      <c r="E489">
        <v>28.3889</v>
      </c>
      <c r="F489">
        <v>28.317900000000002</v>
      </c>
      <c r="G489">
        <v>29.894010000000002</v>
      </c>
      <c r="H489">
        <v>29.916180000000001</v>
      </c>
      <c r="I489">
        <v>30.317139999999998</v>
      </c>
      <c r="J489">
        <v>31.601240000000001</v>
      </c>
      <c r="K489">
        <v>32.652320000000003</v>
      </c>
      <c r="L489">
        <v>34.253740000000001</v>
      </c>
      <c r="M489">
        <v>35.633600000000001</v>
      </c>
      <c r="N489">
        <v>36.936050000000002</v>
      </c>
      <c r="O489">
        <v>38.042789999999997</v>
      </c>
      <c r="P489">
        <v>39.02713</v>
      </c>
      <c r="Q489">
        <v>40.140720000000002</v>
      </c>
      <c r="R489">
        <v>41.271949999999997</v>
      </c>
      <c r="S489">
        <v>42.371560000000002</v>
      </c>
      <c r="T489">
        <v>43.585790000000003</v>
      </c>
      <c r="U489">
        <v>44.889650000000003</v>
      </c>
      <c r="V489">
        <v>46.246429999999997</v>
      </c>
      <c r="W489">
        <v>47.71264</v>
      </c>
      <c r="X489">
        <v>49.268680000000003</v>
      </c>
      <c r="Y489">
        <v>50.837040000000002</v>
      </c>
      <c r="Z489">
        <v>52.490400000000001</v>
      </c>
      <c r="AA489">
        <v>54.131900000000002</v>
      </c>
      <c r="AB489">
        <v>55.691830000000003</v>
      </c>
      <c r="AC489">
        <v>57.351309999999998</v>
      </c>
      <c r="AD489">
        <v>59.016550000000002</v>
      </c>
      <c r="AE489">
        <v>60.647620000000003</v>
      </c>
      <c r="AF489">
        <v>62.289679999999997</v>
      </c>
      <c r="AG489">
        <v>63.965719999999997</v>
      </c>
      <c r="AH489">
        <v>65.664680000000004</v>
      </c>
      <c r="AI489">
        <v>67.547020000000003</v>
      </c>
      <c r="AJ489">
        <v>69.609920000000002</v>
      </c>
    </row>
    <row r="490" spans="1:36">
      <c r="A490" t="s">
        <v>425</v>
      </c>
      <c r="B490" s="63">
        <v>8</v>
      </c>
      <c r="C490" s="63">
        <v>39</v>
      </c>
      <c r="D490">
        <v>31.516159999999999</v>
      </c>
      <c r="E490">
        <v>31.413049999999998</v>
      </c>
      <c r="F490">
        <v>26.683119999999999</v>
      </c>
      <c r="G490">
        <v>29.38822</v>
      </c>
      <c r="H490">
        <v>33.607170000000004</v>
      </c>
      <c r="I490">
        <v>36.601610000000001</v>
      </c>
      <c r="J490">
        <v>39.616599999999998</v>
      </c>
      <c r="K490">
        <v>39.834130000000002</v>
      </c>
      <c r="L490">
        <v>40.011389999999999</v>
      </c>
      <c r="M490">
        <v>40.133090000000003</v>
      </c>
      <c r="N490">
        <v>40.459910000000001</v>
      </c>
      <c r="O490">
        <v>40.748190000000001</v>
      </c>
      <c r="P490">
        <v>41.375770000000003</v>
      </c>
      <c r="Q490">
        <v>41.745269999999998</v>
      </c>
      <c r="R490">
        <v>42.717669999999998</v>
      </c>
      <c r="S490">
        <v>43.7575</v>
      </c>
      <c r="T490">
        <v>44.420499999999997</v>
      </c>
      <c r="U490">
        <v>45.002600000000001</v>
      </c>
      <c r="V490">
        <v>45.485849999999999</v>
      </c>
      <c r="W490">
        <v>45.767090000000003</v>
      </c>
      <c r="X490">
        <v>46.025500000000001</v>
      </c>
      <c r="Y490">
        <v>46.312919999999998</v>
      </c>
      <c r="Z490">
        <v>46.782629999999997</v>
      </c>
      <c r="AA490">
        <v>47.450389999999999</v>
      </c>
      <c r="AB490">
        <v>48.129370000000002</v>
      </c>
      <c r="AC490">
        <v>48.789969999999997</v>
      </c>
      <c r="AD490">
        <v>49.358260000000001</v>
      </c>
      <c r="AE490">
        <v>49.918590000000002</v>
      </c>
      <c r="AF490">
        <v>50.622959999999999</v>
      </c>
      <c r="AG490">
        <v>51.322920000000003</v>
      </c>
      <c r="AH490">
        <v>52.016359999999999</v>
      </c>
      <c r="AI490">
        <v>52.657139999999998</v>
      </c>
      <c r="AJ490">
        <v>53.30997</v>
      </c>
    </row>
    <row r="491" spans="1:36">
      <c r="A491" t="s">
        <v>426</v>
      </c>
      <c r="B491" s="63">
        <v>8</v>
      </c>
      <c r="C491" s="63">
        <v>40</v>
      </c>
      <c r="D491">
        <v>3.1585299999999998</v>
      </c>
      <c r="E491">
        <v>3.1737000000000002</v>
      </c>
      <c r="F491">
        <v>3.0467200000000001</v>
      </c>
      <c r="G491">
        <v>3.2345600000000001</v>
      </c>
      <c r="H491">
        <v>3.1717399999999998</v>
      </c>
      <c r="I491">
        <v>3.1514700000000002</v>
      </c>
      <c r="J491">
        <v>3.1409699999999998</v>
      </c>
      <c r="K491">
        <v>3.2465299999999999</v>
      </c>
      <c r="L491">
        <v>3.4023300000000001</v>
      </c>
      <c r="M491">
        <v>3.5274000000000001</v>
      </c>
      <c r="N491">
        <v>3.6194899999999999</v>
      </c>
      <c r="O491">
        <v>3.6884600000000001</v>
      </c>
      <c r="P491">
        <v>3.7557200000000002</v>
      </c>
      <c r="Q491">
        <v>3.7975300000000001</v>
      </c>
      <c r="R491">
        <v>3.88531</v>
      </c>
      <c r="S491">
        <v>3.9869500000000002</v>
      </c>
      <c r="T491">
        <v>4.1022699999999999</v>
      </c>
      <c r="U491">
        <v>4.2184600000000003</v>
      </c>
      <c r="V491">
        <v>4.3462899999999998</v>
      </c>
      <c r="W491">
        <v>4.46258</v>
      </c>
      <c r="X491">
        <v>4.5807799999999999</v>
      </c>
      <c r="Y491">
        <v>4.6860600000000003</v>
      </c>
      <c r="Z491">
        <v>4.7995799999999997</v>
      </c>
      <c r="AA491">
        <v>4.9174499999999997</v>
      </c>
      <c r="AB491">
        <v>5.0327000000000002</v>
      </c>
      <c r="AC491">
        <v>5.1513</v>
      </c>
      <c r="AD491">
        <v>5.2727199999999996</v>
      </c>
      <c r="AE491">
        <v>5.39764</v>
      </c>
      <c r="AF491">
        <v>5.5255000000000001</v>
      </c>
      <c r="AG491">
        <v>5.66249</v>
      </c>
      <c r="AH491">
        <v>5.8036599999999998</v>
      </c>
      <c r="AI491">
        <v>5.9458500000000001</v>
      </c>
      <c r="AJ491">
        <v>6.1122899999999998</v>
      </c>
    </row>
    <row r="492" spans="1:36">
      <c r="A492" t="s">
        <v>427</v>
      </c>
      <c r="B492" s="63">
        <v>8</v>
      </c>
      <c r="C492" s="63">
        <v>41</v>
      </c>
      <c r="D492">
        <v>13.797280000000001</v>
      </c>
      <c r="E492">
        <v>13.538040000000001</v>
      </c>
      <c r="F492">
        <v>12.926769999999999</v>
      </c>
      <c r="G492">
        <v>13.510730000000001</v>
      </c>
      <c r="H492">
        <v>13.485099999999999</v>
      </c>
      <c r="I492">
        <v>13.0702</v>
      </c>
      <c r="J492">
        <v>13.44603</v>
      </c>
      <c r="K492">
        <v>12.97561</v>
      </c>
      <c r="L492">
        <v>12.63997</v>
      </c>
      <c r="M492">
        <v>12.460229999999999</v>
      </c>
      <c r="N492">
        <v>12.51304</v>
      </c>
      <c r="O492">
        <v>12.66864</v>
      </c>
      <c r="P492">
        <v>12.87777</v>
      </c>
      <c r="Q492">
        <v>13.063079999999999</v>
      </c>
      <c r="R492">
        <v>13.326079999999999</v>
      </c>
      <c r="S492">
        <v>13.592359999999999</v>
      </c>
      <c r="T492">
        <v>13.881309999999999</v>
      </c>
      <c r="U492">
        <v>14.045299999999999</v>
      </c>
      <c r="V492">
        <v>14.170349999999999</v>
      </c>
      <c r="W492">
        <v>14.314080000000001</v>
      </c>
      <c r="X492">
        <v>14.4732</v>
      </c>
      <c r="Y492">
        <v>14.642060000000001</v>
      </c>
      <c r="Z492">
        <v>14.853569999999999</v>
      </c>
      <c r="AA492">
        <v>15.01369</v>
      </c>
      <c r="AB492">
        <v>15.26301</v>
      </c>
      <c r="AC492">
        <v>15.538790000000001</v>
      </c>
      <c r="AD492">
        <v>15.80349</v>
      </c>
      <c r="AE492">
        <v>16.062159999999999</v>
      </c>
      <c r="AF492">
        <v>16.297180000000001</v>
      </c>
      <c r="AG492">
        <v>16.580680000000001</v>
      </c>
      <c r="AH492">
        <v>16.887910000000002</v>
      </c>
      <c r="AI492">
        <v>17.220680000000002</v>
      </c>
      <c r="AJ492">
        <v>17.620819999999998</v>
      </c>
    </row>
    <row r="493" spans="1:36">
      <c r="A493" t="s">
        <v>428</v>
      </c>
      <c r="B493" s="63">
        <v>8</v>
      </c>
      <c r="C493" s="63">
        <v>42</v>
      </c>
      <c r="D493">
        <v>19.307670000000002</v>
      </c>
      <c r="E493">
        <v>18.26923</v>
      </c>
      <c r="F493">
        <v>19.97992</v>
      </c>
      <c r="G493">
        <v>18.56409</v>
      </c>
      <c r="H493">
        <v>18.522880000000001</v>
      </c>
      <c r="I493">
        <v>18.908270000000002</v>
      </c>
      <c r="J493">
        <v>18.721240000000002</v>
      </c>
      <c r="K493">
        <v>18.854990000000001</v>
      </c>
      <c r="L493">
        <v>19.029019999999999</v>
      </c>
      <c r="M493">
        <v>19.15973</v>
      </c>
      <c r="N493">
        <v>19.334579999999999</v>
      </c>
      <c r="O493">
        <v>19.422090000000001</v>
      </c>
      <c r="P493">
        <v>19.564319999999999</v>
      </c>
      <c r="Q493">
        <v>19.71576</v>
      </c>
      <c r="R493">
        <v>19.834949999999999</v>
      </c>
      <c r="S493">
        <v>19.98226</v>
      </c>
      <c r="T493">
        <v>20.094370000000001</v>
      </c>
      <c r="U493">
        <v>20.21951</v>
      </c>
      <c r="V493">
        <v>20.328019999999999</v>
      </c>
      <c r="W493">
        <v>20.43216</v>
      </c>
      <c r="X493">
        <v>20.55031</v>
      </c>
      <c r="Y493">
        <v>20.68263</v>
      </c>
      <c r="Z493">
        <v>20.836490000000001</v>
      </c>
      <c r="AA493">
        <v>20.99352</v>
      </c>
      <c r="AB493">
        <v>21.108889999999999</v>
      </c>
      <c r="AC493">
        <v>21.220569999999999</v>
      </c>
      <c r="AD493">
        <v>21.326589999999999</v>
      </c>
      <c r="AE493">
        <v>21.427440000000001</v>
      </c>
      <c r="AF493">
        <v>21.525870000000001</v>
      </c>
      <c r="AG493">
        <v>21.616679999999999</v>
      </c>
      <c r="AH493">
        <v>21.696020000000001</v>
      </c>
      <c r="AI493">
        <v>21.76895</v>
      </c>
      <c r="AJ493">
        <v>21.84018</v>
      </c>
    </row>
    <row r="494" spans="1:36">
      <c r="A494" t="s">
        <v>429</v>
      </c>
      <c r="B494" s="63">
        <v>8</v>
      </c>
      <c r="C494" s="63">
        <v>43</v>
      </c>
      <c r="D494">
        <v>25.096129999999999</v>
      </c>
      <c r="E494">
        <v>25.619769999999999</v>
      </c>
      <c r="F494">
        <v>26.10078</v>
      </c>
      <c r="G494">
        <v>25.897939999999998</v>
      </c>
      <c r="H494">
        <v>24.7773</v>
      </c>
      <c r="I494">
        <v>24.48798</v>
      </c>
      <c r="J494">
        <v>24.344090000000001</v>
      </c>
      <c r="K494">
        <v>24.596889999999998</v>
      </c>
      <c r="L494">
        <v>24.88486</v>
      </c>
      <c r="M494">
        <v>25.13917</v>
      </c>
      <c r="N494">
        <v>25.407109999999999</v>
      </c>
      <c r="O494">
        <v>25.65616</v>
      </c>
      <c r="P494">
        <v>25.897210000000001</v>
      </c>
      <c r="Q494">
        <v>26.142690000000002</v>
      </c>
      <c r="R494">
        <v>26.355060000000002</v>
      </c>
      <c r="S494">
        <v>26.551310000000001</v>
      </c>
      <c r="T494">
        <v>26.69483</v>
      </c>
      <c r="U494">
        <v>26.827079999999999</v>
      </c>
      <c r="V494">
        <v>26.979710000000001</v>
      </c>
      <c r="W494">
        <v>27.149609999999999</v>
      </c>
      <c r="X494">
        <v>27.322150000000001</v>
      </c>
      <c r="Y494">
        <v>27.48771</v>
      </c>
      <c r="Z494">
        <v>27.650179999999999</v>
      </c>
      <c r="AA494">
        <v>27.818480000000001</v>
      </c>
      <c r="AB494">
        <v>27.980180000000001</v>
      </c>
      <c r="AC494">
        <v>28.14527</v>
      </c>
      <c r="AD494">
        <v>28.304919999999999</v>
      </c>
      <c r="AE494">
        <v>28.455960000000001</v>
      </c>
      <c r="AF494">
        <v>28.604179999999999</v>
      </c>
      <c r="AG494">
        <v>28.74727</v>
      </c>
      <c r="AH494">
        <v>28.886569999999999</v>
      </c>
      <c r="AI494">
        <v>29.020900000000001</v>
      </c>
      <c r="AJ494">
        <v>29.156880000000001</v>
      </c>
    </row>
    <row r="495" spans="1:36">
      <c r="A495" t="s">
        <v>430</v>
      </c>
      <c r="B495" s="63">
        <v>8</v>
      </c>
      <c r="C495" s="63">
        <v>44</v>
      </c>
      <c r="D495">
        <v>3.0863999999999998</v>
      </c>
      <c r="E495">
        <v>2.8179500000000002</v>
      </c>
      <c r="F495">
        <v>3.0203000000000002</v>
      </c>
      <c r="G495">
        <v>3.20939</v>
      </c>
      <c r="H495">
        <v>3.1546400000000001</v>
      </c>
      <c r="I495">
        <v>3.1178400000000002</v>
      </c>
      <c r="J495">
        <v>3.1680100000000002</v>
      </c>
      <c r="K495">
        <v>3.2800500000000001</v>
      </c>
      <c r="L495">
        <v>3.4535399999999998</v>
      </c>
      <c r="M495">
        <v>3.5480999999999998</v>
      </c>
      <c r="N495">
        <v>3.5967199999999999</v>
      </c>
      <c r="O495">
        <v>3.7202500000000001</v>
      </c>
      <c r="P495">
        <v>3.72845</v>
      </c>
      <c r="Q495">
        <v>3.7484000000000002</v>
      </c>
      <c r="R495">
        <v>3.7789199999999998</v>
      </c>
      <c r="S495">
        <v>3.8214600000000001</v>
      </c>
      <c r="T495">
        <v>3.8412600000000001</v>
      </c>
      <c r="U495">
        <v>3.8265699999999998</v>
      </c>
      <c r="V495">
        <v>3.6989399999999999</v>
      </c>
      <c r="W495">
        <v>3.6158299999999999</v>
      </c>
      <c r="X495">
        <v>3.5503</v>
      </c>
      <c r="Y495">
        <v>3.5476999999999999</v>
      </c>
      <c r="Z495">
        <v>3.5671400000000002</v>
      </c>
      <c r="AA495">
        <v>3.6269900000000002</v>
      </c>
      <c r="AB495">
        <v>3.7084100000000002</v>
      </c>
      <c r="AC495">
        <v>3.77305</v>
      </c>
      <c r="AD495">
        <v>3.8080699999999998</v>
      </c>
      <c r="AE495">
        <v>3.8408699999999998</v>
      </c>
      <c r="AF495">
        <v>3.8774199999999999</v>
      </c>
      <c r="AG495">
        <v>3.92639</v>
      </c>
      <c r="AH495">
        <v>3.9823499999999998</v>
      </c>
      <c r="AI495">
        <v>4.0388700000000002</v>
      </c>
      <c r="AJ495">
        <v>4.0897399999999999</v>
      </c>
    </row>
    <row r="496" spans="1:36">
      <c r="A496" t="s">
        <v>431</v>
      </c>
      <c r="B496" s="63">
        <v>8</v>
      </c>
      <c r="C496" s="63">
        <v>45</v>
      </c>
      <c r="D496">
        <v>7.5082800000000001</v>
      </c>
      <c r="E496">
        <v>7.3583699999999999</v>
      </c>
      <c r="F496">
        <v>5.7024699999999999</v>
      </c>
      <c r="G496">
        <v>5.7117100000000001</v>
      </c>
      <c r="H496">
        <v>6.0076200000000002</v>
      </c>
      <c r="I496">
        <v>5.4912299999999998</v>
      </c>
      <c r="J496">
        <v>6.0718199999999998</v>
      </c>
      <c r="K496">
        <v>5.95038</v>
      </c>
      <c r="L496">
        <v>6.0438599999999996</v>
      </c>
      <c r="M496">
        <v>5.8299799999999999</v>
      </c>
      <c r="N496">
        <v>5.5072099999999997</v>
      </c>
      <c r="O496">
        <v>5.0027200000000001</v>
      </c>
      <c r="P496">
        <v>4.6885500000000002</v>
      </c>
      <c r="Q496">
        <v>4.57097</v>
      </c>
      <c r="R496">
        <v>4.50732</v>
      </c>
      <c r="S496">
        <v>4.5690299999999997</v>
      </c>
      <c r="T496">
        <v>4.4890299999999996</v>
      </c>
      <c r="U496">
        <v>4.3955700000000002</v>
      </c>
      <c r="V496">
        <v>4.2513899999999998</v>
      </c>
      <c r="W496">
        <v>4.21408</v>
      </c>
      <c r="X496">
        <v>4.1289499999999997</v>
      </c>
      <c r="Y496">
        <v>4.20329</v>
      </c>
      <c r="Z496">
        <v>4.15672</v>
      </c>
      <c r="AA496">
        <v>4.1371000000000002</v>
      </c>
      <c r="AB496">
        <v>4.1646099999999997</v>
      </c>
      <c r="AC496">
        <v>4.2465999999999999</v>
      </c>
      <c r="AD496">
        <v>4.3133299999999997</v>
      </c>
      <c r="AE496">
        <v>4.3341799999999999</v>
      </c>
      <c r="AF496">
        <v>4.3444399999999996</v>
      </c>
      <c r="AG496">
        <v>4.3452900000000003</v>
      </c>
      <c r="AH496">
        <v>4.2945000000000002</v>
      </c>
      <c r="AI496">
        <v>4.3556499999999998</v>
      </c>
      <c r="AJ496">
        <v>4.3057699999999999</v>
      </c>
    </row>
    <row r="497" spans="1:36">
      <c r="A497" t="s">
        <v>432</v>
      </c>
      <c r="B497" s="63">
        <v>8</v>
      </c>
      <c r="C497" s="63">
        <v>46</v>
      </c>
      <c r="D497">
        <v>71.433890000000005</v>
      </c>
      <c r="E497">
        <v>76.446950000000001</v>
      </c>
      <c r="F497">
        <v>67.038809999999998</v>
      </c>
      <c r="G497">
        <v>64.925460000000001</v>
      </c>
      <c r="H497">
        <v>70.127279999999999</v>
      </c>
      <c r="I497">
        <v>76.184640000000002</v>
      </c>
      <c r="J497">
        <v>77.366550000000004</v>
      </c>
      <c r="K497">
        <v>78.93374</v>
      </c>
      <c r="L497">
        <v>79.582549999999998</v>
      </c>
      <c r="M497">
        <v>79.40146</v>
      </c>
      <c r="N497">
        <v>79.144769999999994</v>
      </c>
      <c r="O497">
        <v>78.510850000000005</v>
      </c>
      <c r="P497">
        <v>78.178020000000004</v>
      </c>
      <c r="Q497">
        <v>78.517560000000003</v>
      </c>
      <c r="R497">
        <v>79.23518</v>
      </c>
      <c r="S497">
        <v>80.175399999999996</v>
      </c>
      <c r="T497">
        <v>80.696849999999998</v>
      </c>
      <c r="U497">
        <v>81.156679999999994</v>
      </c>
      <c r="V497">
        <v>81.306430000000006</v>
      </c>
      <c r="W497">
        <v>81.435680000000005</v>
      </c>
      <c r="X497">
        <v>81.552729999999997</v>
      </c>
      <c r="Y497">
        <v>81.984729999999999</v>
      </c>
      <c r="Z497">
        <v>82.459299999999999</v>
      </c>
      <c r="AA497">
        <v>82.769549999999995</v>
      </c>
      <c r="AB497">
        <v>82.812929999999994</v>
      </c>
      <c r="AC497">
        <v>82.850589999999997</v>
      </c>
      <c r="AD497">
        <v>83.053439999999995</v>
      </c>
      <c r="AE497">
        <v>82.959370000000007</v>
      </c>
      <c r="AF497">
        <v>82.791390000000007</v>
      </c>
      <c r="AG497">
        <v>82.557649999999995</v>
      </c>
      <c r="AH497">
        <v>82.597449999999995</v>
      </c>
      <c r="AI497">
        <v>82.269099999999995</v>
      </c>
      <c r="AJ497">
        <v>82.115489999999994</v>
      </c>
    </row>
    <row r="498" spans="1:36">
      <c r="A498" t="s">
        <v>433</v>
      </c>
      <c r="B498" s="63">
        <v>8</v>
      </c>
      <c r="C498" s="63">
        <v>47</v>
      </c>
      <c r="D498">
        <v>27.518180000000001</v>
      </c>
      <c r="E498">
        <v>28.388929999999998</v>
      </c>
      <c r="F498">
        <v>28.106280000000002</v>
      </c>
      <c r="G498">
        <v>29.44819</v>
      </c>
      <c r="H498">
        <v>30.278549999999999</v>
      </c>
      <c r="I498">
        <v>29.10369</v>
      </c>
      <c r="J498">
        <v>28.057179999999999</v>
      </c>
      <c r="K498">
        <v>26.897549999999999</v>
      </c>
      <c r="L498">
        <v>26.074539999999999</v>
      </c>
      <c r="M498">
        <v>24.957550000000001</v>
      </c>
      <c r="N498">
        <v>23.949359999999999</v>
      </c>
      <c r="O498">
        <v>23.47306</v>
      </c>
      <c r="P498">
        <v>23.30697</v>
      </c>
      <c r="Q498">
        <v>23.277519999999999</v>
      </c>
      <c r="R498">
        <v>23.280080000000002</v>
      </c>
      <c r="S498">
        <v>23.274280000000001</v>
      </c>
      <c r="T498">
        <v>23.214500000000001</v>
      </c>
      <c r="U498">
        <v>23.165620000000001</v>
      </c>
      <c r="V498">
        <v>23.155159999999999</v>
      </c>
      <c r="W498">
        <v>23.158740000000002</v>
      </c>
      <c r="X498">
        <v>23.220510000000001</v>
      </c>
      <c r="Y498">
        <v>23.20889</v>
      </c>
      <c r="Z498">
        <v>23.23828</v>
      </c>
      <c r="AA498">
        <v>23.309180000000001</v>
      </c>
      <c r="AB498">
        <v>23.22569</v>
      </c>
      <c r="AC498">
        <v>23.253799999999998</v>
      </c>
      <c r="AD498">
        <v>23.140619999999998</v>
      </c>
      <c r="AE498">
        <v>22.972329999999999</v>
      </c>
      <c r="AF498">
        <v>22.723520000000001</v>
      </c>
      <c r="AG498">
        <v>22.42454</v>
      </c>
      <c r="AH498">
        <v>21.971630000000001</v>
      </c>
      <c r="AI498">
        <v>21.498539999999998</v>
      </c>
      <c r="AJ498">
        <v>21.154140000000002</v>
      </c>
    </row>
    <row r="499" spans="1:36">
      <c r="A499" t="s">
        <v>434</v>
      </c>
      <c r="B499" s="63">
        <v>8</v>
      </c>
      <c r="C499" s="63">
        <v>48</v>
      </c>
      <c r="D499">
        <v>119.28934</v>
      </c>
      <c r="E499">
        <v>122.41593</v>
      </c>
      <c r="F499">
        <v>126.65288</v>
      </c>
      <c r="G499">
        <v>129.79810000000001</v>
      </c>
      <c r="H499">
        <v>120.30897</v>
      </c>
      <c r="I499">
        <v>123.01579</v>
      </c>
      <c r="J499">
        <v>124.03677</v>
      </c>
      <c r="K499">
        <v>126.2277</v>
      </c>
      <c r="L499">
        <v>128.85608999999999</v>
      </c>
      <c r="M499">
        <v>128.75905</v>
      </c>
      <c r="N499">
        <v>131.98061999999999</v>
      </c>
      <c r="O499">
        <v>138.24485999999999</v>
      </c>
      <c r="P499">
        <v>143.73245</v>
      </c>
      <c r="Q499">
        <v>146.50991999999999</v>
      </c>
      <c r="R499">
        <v>147.70085</v>
      </c>
      <c r="S499">
        <v>148.52672000000001</v>
      </c>
      <c r="T499">
        <v>149.93797000000001</v>
      </c>
      <c r="U499">
        <v>151.66881000000001</v>
      </c>
      <c r="V499">
        <v>153.55880999999999</v>
      </c>
      <c r="W499">
        <v>154.52789000000001</v>
      </c>
      <c r="X499">
        <v>156.19075000000001</v>
      </c>
      <c r="Y499">
        <v>158.19732999999999</v>
      </c>
      <c r="Z499">
        <v>160.81756999999999</v>
      </c>
      <c r="AA499">
        <v>164.04909000000001</v>
      </c>
      <c r="AB499">
        <v>166.88149999999999</v>
      </c>
      <c r="AC499">
        <v>169.75695999999999</v>
      </c>
      <c r="AD499">
        <v>172.18953999999999</v>
      </c>
      <c r="AE499">
        <v>174.78923</v>
      </c>
      <c r="AF499">
        <v>177.72857999999999</v>
      </c>
      <c r="AG499">
        <v>180.25288</v>
      </c>
      <c r="AH499">
        <v>182.63686000000001</v>
      </c>
      <c r="AI499">
        <v>185.11221</v>
      </c>
      <c r="AJ499">
        <v>188.23987</v>
      </c>
    </row>
    <row r="500" spans="1:36">
      <c r="A500" t="s">
        <v>435</v>
      </c>
      <c r="B500" s="63">
        <v>8</v>
      </c>
      <c r="C500" s="63">
        <v>49</v>
      </c>
      <c r="D500">
        <v>1.0055400000000001</v>
      </c>
      <c r="E500">
        <v>1.2501100000000001</v>
      </c>
      <c r="F500">
        <v>1.1127800000000001</v>
      </c>
      <c r="G500">
        <v>0.62407999999999997</v>
      </c>
      <c r="H500">
        <v>0.81969000000000003</v>
      </c>
      <c r="I500">
        <v>1.1077900000000001</v>
      </c>
      <c r="J500">
        <v>0.88890999999999998</v>
      </c>
      <c r="K500">
        <v>0.96375</v>
      </c>
      <c r="L500">
        <v>1.0464100000000001</v>
      </c>
      <c r="M500">
        <v>0.99702999999999997</v>
      </c>
      <c r="N500">
        <v>1.0143800000000001</v>
      </c>
      <c r="O500">
        <v>1.02372</v>
      </c>
      <c r="P500">
        <v>1.01898</v>
      </c>
      <c r="Q500">
        <v>1.0315000000000001</v>
      </c>
      <c r="R500">
        <v>1.0513699999999999</v>
      </c>
      <c r="S500">
        <v>1.0793600000000001</v>
      </c>
      <c r="T500">
        <v>1.0997300000000001</v>
      </c>
      <c r="U500">
        <v>1.1132</v>
      </c>
      <c r="V500">
        <v>1.1415999999999999</v>
      </c>
      <c r="W500">
        <v>1.1649799999999999</v>
      </c>
      <c r="X500">
        <v>1.1973499999999999</v>
      </c>
      <c r="Y500">
        <v>1.23763</v>
      </c>
      <c r="Z500">
        <v>1.2835000000000001</v>
      </c>
      <c r="AA500">
        <v>1.3211999999999999</v>
      </c>
      <c r="AB500">
        <v>1.35029</v>
      </c>
      <c r="AC500">
        <v>1.3786700000000001</v>
      </c>
      <c r="AD500">
        <v>1.43329</v>
      </c>
      <c r="AE500">
        <v>1.4855100000000001</v>
      </c>
      <c r="AF500">
        <v>1.52</v>
      </c>
      <c r="AG500">
        <v>1.5491200000000001</v>
      </c>
      <c r="AH500">
        <v>1.57053</v>
      </c>
      <c r="AI500">
        <v>1.58843</v>
      </c>
      <c r="AJ500">
        <v>1.59565</v>
      </c>
    </row>
    <row r="501" spans="1:36">
      <c r="A501" t="s">
        <v>436</v>
      </c>
      <c r="B501" s="63">
        <v>8</v>
      </c>
      <c r="C501" s="63">
        <v>50</v>
      </c>
      <c r="D501">
        <v>1.8489599999999999</v>
      </c>
      <c r="E501">
        <v>1.7056</v>
      </c>
      <c r="F501">
        <v>1.57246</v>
      </c>
      <c r="G501">
        <v>1.3882000000000001</v>
      </c>
      <c r="H501">
        <v>1.7121999999999999</v>
      </c>
      <c r="I501">
        <v>1.64177</v>
      </c>
      <c r="J501">
        <v>1.67658</v>
      </c>
      <c r="K501">
        <v>1.7331700000000001</v>
      </c>
      <c r="L501">
        <v>1.6939599999999999</v>
      </c>
      <c r="M501">
        <v>1.7072499999999999</v>
      </c>
      <c r="N501">
        <v>1.70428</v>
      </c>
      <c r="O501">
        <v>1.6881200000000001</v>
      </c>
      <c r="P501">
        <v>1.68499</v>
      </c>
      <c r="Q501">
        <v>1.69601</v>
      </c>
      <c r="R501">
        <v>1.7194100000000001</v>
      </c>
      <c r="S501">
        <v>1.7601800000000001</v>
      </c>
      <c r="T501">
        <v>1.79036</v>
      </c>
      <c r="U501">
        <v>1.8193999999999999</v>
      </c>
      <c r="V501">
        <v>1.8608800000000001</v>
      </c>
      <c r="W501">
        <v>1.8952800000000001</v>
      </c>
      <c r="X501">
        <v>1.96288</v>
      </c>
      <c r="Y501">
        <v>2.0235799999999999</v>
      </c>
      <c r="Z501">
        <v>2.0971500000000001</v>
      </c>
      <c r="AA501">
        <v>2.1745899999999998</v>
      </c>
      <c r="AB501">
        <v>2.2192799999999999</v>
      </c>
      <c r="AC501">
        <v>2.2841999999999998</v>
      </c>
      <c r="AD501">
        <v>2.37514</v>
      </c>
      <c r="AE501">
        <v>2.45594</v>
      </c>
      <c r="AF501">
        <v>2.53085</v>
      </c>
      <c r="AG501">
        <v>2.5849299999999999</v>
      </c>
      <c r="AH501">
        <v>2.6303999999999998</v>
      </c>
      <c r="AI501">
        <v>2.6567699999999999</v>
      </c>
      <c r="AJ501">
        <v>2.6796899999999999</v>
      </c>
    </row>
    <row r="502" spans="1:36">
      <c r="A502" t="s">
        <v>437</v>
      </c>
      <c r="B502" s="63">
        <v>8</v>
      </c>
      <c r="C502" s="63">
        <v>51</v>
      </c>
      <c r="D502">
        <v>0.44606000000000001</v>
      </c>
      <c r="E502">
        <v>0.44388</v>
      </c>
      <c r="F502">
        <v>0.45651000000000003</v>
      </c>
      <c r="G502">
        <v>0.46178000000000002</v>
      </c>
      <c r="H502">
        <v>0.48148000000000002</v>
      </c>
      <c r="I502">
        <v>0.51817000000000002</v>
      </c>
      <c r="J502">
        <v>0.49419999999999997</v>
      </c>
      <c r="K502">
        <v>0.48892000000000002</v>
      </c>
      <c r="L502">
        <v>0.49741000000000002</v>
      </c>
      <c r="M502">
        <v>0.48902000000000001</v>
      </c>
      <c r="N502">
        <v>0.47931000000000001</v>
      </c>
      <c r="O502">
        <v>0.48061999999999999</v>
      </c>
      <c r="P502">
        <v>0.47849000000000003</v>
      </c>
      <c r="Q502">
        <v>0.47238000000000002</v>
      </c>
      <c r="R502">
        <v>0.47971000000000003</v>
      </c>
      <c r="S502">
        <v>0.48142000000000001</v>
      </c>
      <c r="T502">
        <v>0.48139999999999999</v>
      </c>
      <c r="U502">
        <v>0.48221000000000003</v>
      </c>
      <c r="V502">
        <v>0.48685</v>
      </c>
      <c r="W502">
        <v>0.48853999999999997</v>
      </c>
      <c r="X502">
        <v>0.48565999999999998</v>
      </c>
      <c r="Y502">
        <v>0.49149999999999999</v>
      </c>
      <c r="Z502">
        <v>0.49412</v>
      </c>
      <c r="AA502">
        <v>0.49514999999999998</v>
      </c>
      <c r="AB502">
        <v>0.49675000000000002</v>
      </c>
      <c r="AC502">
        <v>0.49819000000000002</v>
      </c>
      <c r="AD502">
        <v>0.50177000000000005</v>
      </c>
      <c r="AE502">
        <v>0.50563999999999998</v>
      </c>
      <c r="AF502">
        <v>0.50805</v>
      </c>
      <c r="AG502">
        <v>0.50876999999999994</v>
      </c>
      <c r="AH502">
        <v>0.50883999999999996</v>
      </c>
      <c r="AI502">
        <v>0.50841999999999998</v>
      </c>
      <c r="AJ502">
        <v>0.50668000000000002</v>
      </c>
    </row>
    <row r="503" spans="1:36">
      <c r="A503" t="s">
        <v>438</v>
      </c>
      <c r="B503" s="63">
        <v>8</v>
      </c>
      <c r="C503" s="63">
        <v>52</v>
      </c>
      <c r="D503">
        <v>2.7399499999999999</v>
      </c>
      <c r="E503">
        <v>2.4032399999999998</v>
      </c>
      <c r="F503">
        <v>2.1318899999999998</v>
      </c>
      <c r="G503">
        <v>2.2253599999999998</v>
      </c>
      <c r="H503">
        <v>2.44198</v>
      </c>
      <c r="I503">
        <v>2.6375199999999999</v>
      </c>
      <c r="J503">
        <v>2.452</v>
      </c>
      <c r="K503">
        <v>2.4672399999999999</v>
      </c>
      <c r="L503">
        <v>2.5600299999999998</v>
      </c>
      <c r="M503">
        <v>2.4786199999999998</v>
      </c>
      <c r="N503">
        <v>2.4388100000000001</v>
      </c>
      <c r="O503">
        <v>2.4658000000000002</v>
      </c>
      <c r="P503">
        <v>2.4477199999999999</v>
      </c>
      <c r="Q503">
        <v>2.4208699999999999</v>
      </c>
      <c r="R503">
        <v>2.4649700000000001</v>
      </c>
      <c r="S503">
        <v>2.4720300000000002</v>
      </c>
      <c r="T503">
        <v>2.4702500000000001</v>
      </c>
      <c r="U503">
        <v>2.47295</v>
      </c>
      <c r="V503">
        <v>2.4964200000000001</v>
      </c>
      <c r="W503">
        <v>2.5021</v>
      </c>
      <c r="X503">
        <v>2.4825200000000001</v>
      </c>
      <c r="Y503">
        <v>2.5110100000000002</v>
      </c>
      <c r="Z503">
        <v>2.5190399999999999</v>
      </c>
      <c r="AA503">
        <v>2.5160300000000002</v>
      </c>
      <c r="AB503">
        <v>2.51966</v>
      </c>
      <c r="AC503">
        <v>2.5212300000000001</v>
      </c>
      <c r="AD503">
        <v>2.5358900000000002</v>
      </c>
      <c r="AE503">
        <v>2.54948</v>
      </c>
      <c r="AF503">
        <v>2.5506000000000002</v>
      </c>
      <c r="AG503">
        <v>2.5457800000000002</v>
      </c>
      <c r="AH503">
        <v>2.5387900000000001</v>
      </c>
      <c r="AI503">
        <v>2.5296699999999999</v>
      </c>
      <c r="AJ503">
        <v>2.51403</v>
      </c>
    </row>
    <row r="504" spans="1:36">
      <c r="A504" t="s">
        <v>439</v>
      </c>
      <c r="B504" s="63">
        <v>8</v>
      </c>
      <c r="C504" s="63">
        <v>53</v>
      </c>
      <c r="D504">
        <v>0.16980000000000001</v>
      </c>
      <c r="E504">
        <v>0.17798</v>
      </c>
      <c r="F504">
        <v>0.16750000000000001</v>
      </c>
      <c r="G504">
        <v>0.1734</v>
      </c>
      <c r="H504">
        <v>0.18023</v>
      </c>
      <c r="I504">
        <v>0.18303</v>
      </c>
      <c r="J504">
        <v>0.18589</v>
      </c>
      <c r="K504">
        <v>0.19037999999999999</v>
      </c>
      <c r="L504">
        <v>0.19359000000000001</v>
      </c>
      <c r="M504">
        <v>0.19592000000000001</v>
      </c>
      <c r="N504">
        <v>0.1983</v>
      </c>
      <c r="O504">
        <v>0.20024</v>
      </c>
      <c r="P504">
        <v>0.20236000000000001</v>
      </c>
      <c r="Q504">
        <v>0.20418</v>
      </c>
      <c r="R504">
        <v>0.20566000000000001</v>
      </c>
      <c r="S504">
        <v>0.20687</v>
      </c>
      <c r="T504">
        <v>0.20774000000000001</v>
      </c>
      <c r="U504">
        <v>0.2092</v>
      </c>
      <c r="V504">
        <v>0.20996999999999999</v>
      </c>
      <c r="W504">
        <v>0.21018000000000001</v>
      </c>
      <c r="X504">
        <v>0.21052999999999999</v>
      </c>
      <c r="Y504">
        <v>0.20993000000000001</v>
      </c>
      <c r="Z504">
        <v>0.20971999999999999</v>
      </c>
      <c r="AA504">
        <v>0.20956</v>
      </c>
      <c r="AB504">
        <v>0.20982999999999999</v>
      </c>
      <c r="AC504">
        <v>0.20995</v>
      </c>
      <c r="AD504">
        <v>0.20996000000000001</v>
      </c>
      <c r="AE504">
        <v>0.20993999999999999</v>
      </c>
      <c r="AF504">
        <v>0.20979999999999999</v>
      </c>
      <c r="AG504">
        <v>0.20979999999999999</v>
      </c>
      <c r="AH504">
        <v>0.20984</v>
      </c>
      <c r="AI504">
        <v>0.20985999999999999</v>
      </c>
      <c r="AJ504">
        <v>0.20982000000000001</v>
      </c>
    </row>
    <row r="505" spans="1:36">
      <c r="A505" t="s">
        <v>440</v>
      </c>
      <c r="B505" s="63">
        <v>8</v>
      </c>
      <c r="C505" s="63">
        <v>54</v>
      </c>
      <c r="D505">
        <v>0.68505000000000005</v>
      </c>
      <c r="E505">
        <v>0.68974000000000002</v>
      </c>
      <c r="F505">
        <v>0.67347000000000001</v>
      </c>
      <c r="G505">
        <v>0.70284999999999997</v>
      </c>
      <c r="H505">
        <v>0.73546999999999996</v>
      </c>
      <c r="I505">
        <v>0.72162999999999999</v>
      </c>
      <c r="J505">
        <v>0.71708000000000005</v>
      </c>
      <c r="K505">
        <v>0.72987000000000002</v>
      </c>
      <c r="L505">
        <v>0.74341000000000002</v>
      </c>
      <c r="M505">
        <v>0.75712999999999997</v>
      </c>
      <c r="N505">
        <v>0.77388000000000001</v>
      </c>
      <c r="O505">
        <v>0.79068000000000005</v>
      </c>
      <c r="P505">
        <v>0.80901999999999996</v>
      </c>
      <c r="Q505">
        <v>0.82816999999999996</v>
      </c>
      <c r="R505">
        <v>0.84806000000000004</v>
      </c>
      <c r="S505">
        <v>0.86807999999999996</v>
      </c>
      <c r="T505">
        <v>0.88744999999999996</v>
      </c>
      <c r="U505">
        <v>0.91059000000000001</v>
      </c>
      <c r="V505">
        <v>0.93130999999999997</v>
      </c>
      <c r="W505">
        <v>0.94979000000000002</v>
      </c>
      <c r="X505">
        <v>0.97041999999999995</v>
      </c>
      <c r="Y505">
        <v>0.98795999999999995</v>
      </c>
      <c r="Z505">
        <v>1.0065900000000001</v>
      </c>
      <c r="AA505">
        <v>1.0260800000000001</v>
      </c>
      <c r="AB505">
        <v>1.0482800000000001</v>
      </c>
      <c r="AC505">
        <v>1.06996</v>
      </c>
      <c r="AD505">
        <v>1.0921000000000001</v>
      </c>
      <c r="AE505">
        <v>1.1153599999999999</v>
      </c>
      <c r="AF505">
        <v>1.1385099999999999</v>
      </c>
      <c r="AG505">
        <v>1.16187</v>
      </c>
      <c r="AH505">
        <v>1.1856500000000001</v>
      </c>
      <c r="AI505">
        <v>1.2085300000000001</v>
      </c>
      <c r="AJ505">
        <v>1.23038</v>
      </c>
    </row>
    <row r="506" spans="1:36">
      <c r="A506" t="s">
        <v>441</v>
      </c>
      <c r="B506" s="63">
        <v>8</v>
      </c>
      <c r="C506" s="63">
        <v>55</v>
      </c>
      <c r="D506">
        <v>0.22012000000000001</v>
      </c>
      <c r="E506">
        <v>0.23760000000000001</v>
      </c>
      <c r="F506">
        <v>0.21426999999999999</v>
      </c>
      <c r="G506">
        <v>0.19125</v>
      </c>
      <c r="H506">
        <v>0.20300000000000001</v>
      </c>
      <c r="I506">
        <v>0.22381000000000001</v>
      </c>
      <c r="J506">
        <v>0.22711999999999999</v>
      </c>
      <c r="K506">
        <v>0.23285</v>
      </c>
      <c r="L506">
        <v>0.24146999999999999</v>
      </c>
      <c r="M506">
        <v>0.24537</v>
      </c>
      <c r="N506">
        <v>0.24998999999999999</v>
      </c>
      <c r="O506">
        <v>0.25374000000000002</v>
      </c>
      <c r="P506">
        <v>0.25791999999999998</v>
      </c>
      <c r="Q506">
        <v>0.25818999999999998</v>
      </c>
      <c r="R506">
        <v>0.26008999999999999</v>
      </c>
      <c r="S506">
        <v>0.26336999999999999</v>
      </c>
      <c r="T506">
        <v>0.26695000000000002</v>
      </c>
      <c r="U506">
        <v>0.27012999999999998</v>
      </c>
      <c r="V506">
        <v>0.27439000000000002</v>
      </c>
      <c r="W506">
        <v>0.27685999999999999</v>
      </c>
      <c r="X506">
        <v>0.27782000000000001</v>
      </c>
      <c r="Y506">
        <v>0.27868999999999999</v>
      </c>
      <c r="Z506">
        <v>0.28403</v>
      </c>
      <c r="AA506">
        <v>0.28988999999999998</v>
      </c>
      <c r="AB506">
        <v>0.29254000000000002</v>
      </c>
      <c r="AC506">
        <v>0.29524</v>
      </c>
      <c r="AD506">
        <v>0.29792999999999997</v>
      </c>
      <c r="AE506">
        <v>0.30114000000000002</v>
      </c>
      <c r="AF506">
        <v>0.30487999999999998</v>
      </c>
      <c r="AG506">
        <v>0.30895</v>
      </c>
      <c r="AH506">
        <v>0.31257000000000001</v>
      </c>
      <c r="AI506">
        <v>0.31618000000000002</v>
      </c>
      <c r="AJ506">
        <v>0.31969999999999998</v>
      </c>
    </row>
    <row r="507" spans="1:36">
      <c r="A507" t="s">
        <v>442</v>
      </c>
      <c r="B507" s="63"/>
      <c r="C507" s="63"/>
    </row>
    <row r="508" spans="1:36">
      <c r="A508" t="s">
        <v>472</v>
      </c>
      <c r="B508" t="s">
        <v>481</v>
      </c>
      <c r="C508" t="s">
        <v>482</v>
      </c>
    </row>
    <row r="509" spans="1:36">
      <c r="A509" t="s">
        <v>386</v>
      </c>
      <c r="B509" t="s">
        <v>474</v>
      </c>
      <c r="C509" t="s">
        <v>476</v>
      </c>
      <c r="D509">
        <v>2018</v>
      </c>
      <c r="E509">
        <v>2019</v>
      </c>
      <c r="F509">
        <v>2020</v>
      </c>
      <c r="G509">
        <v>2021</v>
      </c>
      <c r="H509">
        <v>2022</v>
      </c>
      <c r="I509">
        <v>2023</v>
      </c>
      <c r="J509">
        <v>2024</v>
      </c>
      <c r="K509">
        <v>2025</v>
      </c>
      <c r="L509">
        <v>2026</v>
      </c>
      <c r="M509">
        <v>2027</v>
      </c>
      <c r="N509">
        <v>2028</v>
      </c>
      <c r="O509">
        <v>2029</v>
      </c>
      <c r="P509">
        <v>2030</v>
      </c>
      <c r="Q509">
        <v>2031</v>
      </c>
      <c r="R509">
        <v>2032</v>
      </c>
      <c r="S509">
        <v>2033</v>
      </c>
      <c r="T509">
        <v>2034</v>
      </c>
      <c r="U509">
        <v>2035</v>
      </c>
      <c r="V509">
        <v>2036</v>
      </c>
      <c r="W509">
        <v>2037</v>
      </c>
      <c r="X509">
        <v>2038</v>
      </c>
      <c r="Y509">
        <v>2039</v>
      </c>
      <c r="Z509">
        <v>2040</v>
      </c>
      <c r="AA509">
        <v>2041</v>
      </c>
      <c r="AB509">
        <v>2042</v>
      </c>
      <c r="AC509">
        <v>2043</v>
      </c>
      <c r="AD509">
        <v>2044</v>
      </c>
      <c r="AE509">
        <v>2045</v>
      </c>
      <c r="AF509">
        <v>2046</v>
      </c>
      <c r="AG509">
        <v>2047</v>
      </c>
      <c r="AH509">
        <v>2048</v>
      </c>
      <c r="AI509">
        <v>2049</v>
      </c>
      <c r="AJ509">
        <v>2050</v>
      </c>
    </row>
    <row r="510" spans="1:36">
      <c r="A510" t="s">
        <v>387</v>
      </c>
      <c r="B510" s="63">
        <v>9</v>
      </c>
      <c r="C510" s="63">
        <v>100</v>
      </c>
      <c r="D510">
        <v>129.86684</v>
      </c>
      <c r="E510">
        <v>132.02440000000001</v>
      </c>
      <c r="F510">
        <v>135.46709000000001</v>
      </c>
      <c r="G510">
        <v>130.80324999999999</v>
      </c>
      <c r="H510">
        <v>130.55077</v>
      </c>
      <c r="I510">
        <v>128.63050999999999</v>
      </c>
      <c r="J510">
        <v>127.11224</v>
      </c>
      <c r="K510">
        <v>129.39071999999999</v>
      </c>
      <c r="L510">
        <v>132.94745</v>
      </c>
      <c r="M510">
        <v>136.05695</v>
      </c>
      <c r="N510">
        <v>139.18771000000001</v>
      </c>
      <c r="O510">
        <v>141.75380000000001</v>
      </c>
      <c r="P510">
        <v>144.11742000000001</v>
      </c>
      <c r="Q510">
        <v>146.63607999999999</v>
      </c>
      <c r="R510">
        <v>148.81367</v>
      </c>
      <c r="S510">
        <v>150.76711</v>
      </c>
      <c r="T510">
        <v>152.63910000000001</v>
      </c>
      <c r="U510">
        <v>154.74227999999999</v>
      </c>
      <c r="V510">
        <v>156.96393</v>
      </c>
      <c r="W510">
        <v>159.09119000000001</v>
      </c>
      <c r="X510">
        <v>161.5744</v>
      </c>
      <c r="Y510">
        <v>164.35605000000001</v>
      </c>
      <c r="Z510">
        <v>166.98087000000001</v>
      </c>
      <c r="AA510">
        <v>169.60172</v>
      </c>
      <c r="AB510">
        <v>172.14654999999999</v>
      </c>
      <c r="AC510">
        <v>174.75867</v>
      </c>
      <c r="AD510">
        <v>177.42563999999999</v>
      </c>
      <c r="AE510">
        <v>180.06704999999999</v>
      </c>
      <c r="AF510">
        <v>182.62027</v>
      </c>
      <c r="AG510">
        <v>185.2</v>
      </c>
      <c r="AH510">
        <v>187.79317</v>
      </c>
      <c r="AI510">
        <v>190.34049999999999</v>
      </c>
      <c r="AJ510">
        <v>192.93222</v>
      </c>
    </row>
    <row r="511" spans="1:36">
      <c r="A511" t="s">
        <v>388</v>
      </c>
      <c r="B511" s="63">
        <v>9</v>
      </c>
      <c r="C511" s="63">
        <v>2</v>
      </c>
      <c r="D511">
        <v>7.4590300000000003</v>
      </c>
      <c r="E511">
        <v>7.6265099999999997</v>
      </c>
      <c r="F511">
        <v>8.0789500000000007</v>
      </c>
      <c r="G511">
        <v>7.2669199999999998</v>
      </c>
      <c r="H511">
        <v>7.4227999999999996</v>
      </c>
      <c r="I511">
        <v>7.9388399999999999</v>
      </c>
      <c r="J511">
        <v>8.0967800000000008</v>
      </c>
      <c r="K511">
        <v>8.3763799999999993</v>
      </c>
      <c r="L511">
        <v>8.6371000000000002</v>
      </c>
      <c r="M511">
        <v>8.8739500000000007</v>
      </c>
      <c r="N511">
        <v>9.0807400000000005</v>
      </c>
      <c r="O511">
        <v>9.2417200000000008</v>
      </c>
      <c r="P511">
        <v>9.4403799999999993</v>
      </c>
      <c r="Q511">
        <v>9.6219999999999999</v>
      </c>
      <c r="R511">
        <v>9.8149300000000004</v>
      </c>
      <c r="S511">
        <v>10.018560000000001</v>
      </c>
      <c r="T511">
        <v>10.23028</v>
      </c>
      <c r="U511">
        <v>10.40164</v>
      </c>
      <c r="V511">
        <v>10.56555</v>
      </c>
      <c r="W511">
        <v>10.763579999999999</v>
      </c>
      <c r="X511">
        <v>10.971909999999999</v>
      </c>
      <c r="Y511">
        <v>11.24522</v>
      </c>
      <c r="Z511">
        <v>11.47566</v>
      </c>
      <c r="AA511">
        <v>11.706429999999999</v>
      </c>
      <c r="AB511">
        <v>11.91004</v>
      </c>
      <c r="AC511">
        <v>12.119450000000001</v>
      </c>
      <c r="AD511">
        <v>12.33633</v>
      </c>
      <c r="AE511">
        <v>12.55396</v>
      </c>
      <c r="AF511">
        <v>12.77332</v>
      </c>
      <c r="AG511">
        <v>12.98132</v>
      </c>
      <c r="AH511">
        <v>13.190009999999999</v>
      </c>
      <c r="AI511">
        <v>13.404389999999999</v>
      </c>
      <c r="AJ511">
        <v>13.621869999999999</v>
      </c>
    </row>
    <row r="512" spans="1:36">
      <c r="A512" t="s">
        <v>389</v>
      </c>
      <c r="B512" s="63">
        <v>9</v>
      </c>
      <c r="C512" s="63">
        <v>3</v>
      </c>
      <c r="D512">
        <v>23.275110000000002</v>
      </c>
      <c r="E512">
        <v>23.534800000000001</v>
      </c>
      <c r="F512">
        <v>24.55968</v>
      </c>
      <c r="G512">
        <v>24.69342</v>
      </c>
      <c r="H512">
        <v>24.566960000000002</v>
      </c>
      <c r="I512">
        <v>23.597429999999999</v>
      </c>
      <c r="J512">
        <v>22.70382</v>
      </c>
      <c r="K512">
        <v>22.825790000000001</v>
      </c>
      <c r="L512">
        <v>23.12397</v>
      </c>
      <c r="M512">
        <v>23.384519999999998</v>
      </c>
      <c r="N512">
        <v>23.64988</v>
      </c>
      <c r="O512">
        <v>23.9314</v>
      </c>
      <c r="P512">
        <v>24.210750000000001</v>
      </c>
      <c r="Q512">
        <v>24.523900000000001</v>
      </c>
      <c r="R512">
        <v>24.855899999999998</v>
      </c>
      <c r="S512">
        <v>25.236049999999999</v>
      </c>
      <c r="T512">
        <v>25.605370000000001</v>
      </c>
      <c r="U512">
        <v>26.02102</v>
      </c>
      <c r="V512">
        <v>26.412109999999998</v>
      </c>
      <c r="W512">
        <v>26.777460000000001</v>
      </c>
      <c r="X512">
        <v>27.220960000000002</v>
      </c>
      <c r="Y512">
        <v>27.700959999999998</v>
      </c>
      <c r="Z512">
        <v>28.121120000000001</v>
      </c>
      <c r="AA512">
        <v>28.53951</v>
      </c>
      <c r="AB512">
        <v>28.94303</v>
      </c>
      <c r="AC512">
        <v>29.350519999999999</v>
      </c>
      <c r="AD512">
        <v>29.758970000000001</v>
      </c>
      <c r="AE512">
        <v>30.166640000000001</v>
      </c>
      <c r="AF512">
        <v>30.568629999999999</v>
      </c>
      <c r="AG512">
        <v>30.954339999999998</v>
      </c>
      <c r="AH512">
        <v>31.343820000000001</v>
      </c>
      <c r="AI512">
        <v>31.742830000000001</v>
      </c>
      <c r="AJ512">
        <v>32.145299999999999</v>
      </c>
    </row>
    <row r="513" spans="1:36">
      <c r="A513" t="s">
        <v>390</v>
      </c>
      <c r="B513" s="63">
        <v>9</v>
      </c>
      <c r="C513" s="63">
        <v>4</v>
      </c>
      <c r="D513">
        <v>22.342960000000001</v>
      </c>
      <c r="E513">
        <v>22.657150000000001</v>
      </c>
      <c r="F513">
        <v>23.03631</v>
      </c>
      <c r="G513">
        <v>20.330829999999999</v>
      </c>
      <c r="H513">
        <v>19.81288</v>
      </c>
      <c r="I513">
        <v>20.423300000000001</v>
      </c>
      <c r="J513">
        <v>21.698689999999999</v>
      </c>
      <c r="K513">
        <v>22.735279999999999</v>
      </c>
      <c r="L513">
        <v>23.416630000000001</v>
      </c>
      <c r="M513">
        <v>23.80423</v>
      </c>
      <c r="N513">
        <v>24.123000000000001</v>
      </c>
      <c r="O513">
        <v>24.386230000000001</v>
      </c>
      <c r="P513">
        <v>24.622299999999999</v>
      </c>
      <c r="Q513">
        <v>24.909279999999999</v>
      </c>
      <c r="R513">
        <v>25.137640000000001</v>
      </c>
      <c r="S513">
        <v>25.35257</v>
      </c>
      <c r="T513">
        <v>25.551739999999999</v>
      </c>
      <c r="U513">
        <v>25.739850000000001</v>
      </c>
      <c r="V513">
        <v>25.968620000000001</v>
      </c>
      <c r="W513">
        <v>26.165330000000001</v>
      </c>
      <c r="X513">
        <v>26.46388</v>
      </c>
      <c r="Y513">
        <v>26.795960000000001</v>
      </c>
      <c r="Z513">
        <v>27.148399999999999</v>
      </c>
      <c r="AA513">
        <v>27.503900000000002</v>
      </c>
      <c r="AB513">
        <v>27.766369999999998</v>
      </c>
      <c r="AC513">
        <v>28.04074</v>
      </c>
      <c r="AD513">
        <v>28.319710000000001</v>
      </c>
      <c r="AE513">
        <v>28.608029999999999</v>
      </c>
      <c r="AF513">
        <v>28.89658</v>
      </c>
      <c r="AG513">
        <v>29.171289999999999</v>
      </c>
      <c r="AH513">
        <v>29.437180000000001</v>
      </c>
      <c r="AI513">
        <v>29.71482</v>
      </c>
      <c r="AJ513">
        <v>30.002279999999999</v>
      </c>
    </row>
    <row r="514" spans="1:36">
      <c r="A514" t="s">
        <v>391</v>
      </c>
      <c r="B514" s="63">
        <v>9</v>
      </c>
      <c r="C514" s="63">
        <v>5</v>
      </c>
      <c r="D514">
        <v>76.789730000000006</v>
      </c>
      <c r="E514">
        <v>78.205950000000001</v>
      </c>
      <c r="F514">
        <v>79.792140000000003</v>
      </c>
      <c r="G514">
        <v>78.512079999999997</v>
      </c>
      <c r="H514">
        <v>78.74812</v>
      </c>
      <c r="I514">
        <v>76.670940000000002</v>
      </c>
      <c r="J514">
        <v>74.612949999999998</v>
      </c>
      <c r="K514">
        <v>75.453270000000003</v>
      </c>
      <c r="L514">
        <v>77.769739999999999</v>
      </c>
      <c r="M514">
        <v>79.994259999999997</v>
      </c>
      <c r="N514">
        <v>82.334100000000007</v>
      </c>
      <c r="O514">
        <v>84.194460000000007</v>
      </c>
      <c r="P514">
        <v>85.843980000000002</v>
      </c>
      <c r="Q514">
        <v>87.580889999999997</v>
      </c>
      <c r="R514">
        <v>89.005210000000005</v>
      </c>
      <c r="S514">
        <v>90.159930000000003</v>
      </c>
      <c r="T514">
        <v>91.251710000000003</v>
      </c>
      <c r="U514">
        <v>92.579769999999996</v>
      </c>
      <c r="V514">
        <v>94.017650000000003</v>
      </c>
      <c r="W514">
        <v>95.384810000000002</v>
      </c>
      <c r="X514">
        <v>96.917659999999998</v>
      </c>
      <c r="Y514">
        <v>98.613910000000004</v>
      </c>
      <c r="Z514">
        <v>100.23569000000001</v>
      </c>
      <c r="AA514">
        <v>101.85187999999999</v>
      </c>
      <c r="AB514">
        <v>103.52710999999999</v>
      </c>
      <c r="AC514">
        <v>105.24796000000001</v>
      </c>
      <c r="AD514">
        <v>107.01063000000001</v>
      </c>
      <c r="AE514">
        <v>108.73842999999999</v>
      </c>
      <c r="AF514">
        <v>110.38173999999999</v>
      </c>
      <c r="AG514">
        <v>112.09304</v>
      </c>
      <c r="AH514">
        <v>113.82216</v>
      </c>
      <c r="AI514">
        <v>115.47846</v>
      </c>
      <c r="AJ514">
        <v>117.16276999999999</v>
      </c>
    </row>
    <row r="515" spans="1:36">
      <c r="A515" t="s">
        <v>392</v>
      </c>
      <c r="B515" s="63">
        <v>9</v>
      </c>
      <c r="C515" s="63">
        <v>6</v>
      </c>
      <c r="D515">
        <v>45.525149999999996</v>
      </c>
      <c r="E515">
        <v>46.234000000000002</v>
      </c>
      <c r="F515">
        <v>44.915990000000001</v>
      </c>
      <c r="G515">
        <v>45.627200000000002</v>
      </c>
      <c r="H515">
        <v>46.594119999999997</v>
      </c>
      <c r="I515">
        <v>45.881309999999999</v>
      </c>
      <c r="J515">
        <v>45.608960000000003</v>
      </c>
      <c r="K515">
        <v>45.316319999999997</v>
      </c>
      <c r="L515">
        <v>45.214190000000002</v>
      </c>
      <c r="M515">
        <v>45.241129999999998</v>
      </c>
      <c r="N515">
        <v>45.249929999999999</v>
      </c>
      <c r="O515">
        <v>45.363959999999999</v>
      </c>
      <c r="P515">
        <v>45.588500000000003</v>
      </c>
      <c r="Q515">
        <v>45.751609999999999</v>
      </c>
      <c r="R515">
        <v>46.05397</v>
      </c>
      <c r="S515">
        <v>46.212600000000002</v>
      </c>
      <c r="T515">
        <v>46.331589999999998</v>
      </c>
      <c r="U515">
        <v>46.390459999999997</v>
      </c>
      <c r="V515">
        <v>46.411110000000001</v>
      </c>
      <c r="W515">
        <v>46.341589999999997</v>
      </c>
      <c r="X515">
        <v>46.262410000000003</v>
      </c>
      <c r="Y515">
        <v>46.069200000000002</v>
      </c>
      <c r="Z515">
        <v>45.825130000000001</v>
      </c>
      <c r="AA515">
        <v>45.645659999999999</v>
      </c>
      <c r="AB515">
        <v>45.608669999999996</v>
      </c>
      <c r="AC515">
        <v>45.591169999999998</v>
      </c>
      <c r="AD515">
        <v>45.585050000000003</v>
      </c>
      <c r="AE515">
        <v>45.58811</v>
      </c>
      <c r="AF515">
        <v>45.619210000000002</v>
      </c>
      <c r="AG515">
        <v>45.706890000000001</v>
      </c>
      <c r="AH515">
        <v>46.091369999999998</v>
      </c>
      <c r="AI515">
        <v>46.523969999999998</v>
      </c>
      <c r="AJ515">
        <v>46.943150000000003</v>
      </c>
    </row>
    <row r="516" spans="1:36">
      <c r="A516" t="s">
        <v>393</v>
      </c>
      <c r="B516" s="63">
        <v>9</v>
      </c>
      <c r="C516" s="63">
        <v>7</v>
      </c>
      <c r="D516">
        <v>11.994999999999999</v>
      </c>
      <c r="E516">
        <v>11.850949999999999</v>
      </c>
      <c r="F516">
        <v>11.144880000000001</v>
      </c>
      <c r="G516">
        <v>12.24521</v>
      </c>
      <c r="H516">
        <v>12.29928</v>
      </c>
      <c r="I516">
        <v>11.47824</v>
      </c>
      <c r="J516">
        <v>10.945729999999999</v>
      </c>
      <c r="K516">
        <v>11.15108</v>
      </c>
      <c r="L516">
        <v>11.464180000000001</v>
      </c>
      <c r="M516">
        <v>11.71649</v>
      </c>
      <c r="N516">
        <v>11.970890000000001</v>
      </c>
      <c r="O516">
        <v>12.2043</v>
      </c>
      <c r="P516">
        <v>12.45852</v>
      </c>
      <c r="Q516">
        <v>12.70401</v>
      </c>
      <c r="R516">
        <v>12.969709999999999</v>
      </c>
      <c r="S516">
        <v>13.19941</v>
      </c>
      <c r="T516">
        <v>13.392860000000001</v>
      </c>
      <c r="U516">
        <v>13.56012</v>
      </c>
      <c r="V516">
        <v>13.72749</v>
      </c>
      <c r="W516">
        <v>13.80034</v>
      </c>
      <c r="X516">
        <v>13.87876</v>
      </c>
      <c r="Y516">
        <v>13.917590000000001</v>
      </c>
      <c r="Z516">
        <v>13.9688</v>
      </c>
      <c r="AA516">
        <v>14.020759999999999</v>
      </c>
      <c r="AB516">
        <v>14.052670000000001</v>
      </c>
      <c r="AC516">
        <v>14.08747</v>
      </c>
      <c r="AD516">
        <v>14.11849</v>
      </c>
      <c r="AE516">
        <v>14.147069999999999</v>
      </c>
      <c r="AF516">
        <v>14.16272</v>
      </c>
      <c r="AG516">
        <v>14.17883</v>
      </c>
      <c r="AH516">
        <v>14.1967</v>
      </c>
      <c r="AI516">
        <v>14.2094</v>
      </c>
      <c r="AJ516">
        <v>14.22138</v>
      </c>
    </row>
    <row r="517" spans="1:36">
      <c r="A517" t="s">
        <v>394</v>
      </c>
      <c r="B517" s="63">
        <v>9</v>
      </c>
      <c r="C517" s="63">
        <v>8</v>
      </c>
      <c r="D517">
        <v>17.847169999999998</v>
      </c>
      <c r="E517">
        <v>17.03331</v>
      </c>
      <c r="F517">
        <v>17.9801</v>
      </c>
      <c r="G517">
        <v>19.018550000000001</v>
      </c>
      <c r="H517">
        <v>18.42493</v>
      </c>
      <c r="I517">
        <v>18.211600000000001</v>
      </c>
      <c r="J517">
        <v>18.893339999999998</v>
      </c>
      <c r="K517">
        <v>19.6159</v>
      </c>
      <c r="L517">
        <v>19.374140000000001</v>
      </c>
      <c r="M517">
        <v>19.27394</v>
      </c>
      <c r="N517">
        <v>19.707380000000001</v>
      </c>
      <c r="O517">
        <v>20.29712</v>
      </c>
      <c r="P517">
        <v>20.78856</v>
      </c>
      <c r="Q517">
        <v>21.16348</v>
      </c>
      <c r="R517">
        <v>21.491040000000002</v>
      </c>
      <c r="S517">
        <v>21.909210000000002</v>
      </c>
      <c r="T517">
        <v>22.355039999999999</v>
      </c>
      <c r="U517">
        <v>22.6526</v>
      </c>
      <c r="V517">
        <v>22.405639999999998</v>
      </c>
      <c r="W517">
        <v>22.102450000000001</v>
      </c>
      <c r="X517">
        <v>21.91919</v>
      </c>
      <c r="Y517">
        <v>21.923079999999999</v>
      </c>
      <c r="Z517">
        <v>21.840389999999999</v>
      </c>
      <c r="AA517">
        <v>22.179690000000001</v>
      </c>
      <c r="AB517">
        <v>22.689509999999999</v>
      </c>
      <c r="AC517">
        <v>23.12293</v>
      </c>
      <c r="AD517">
        <v>23.466290000000001</v>
      </c>
      <c r="AE517">
        <v>23.682009999999998</v>
      </c>
      <c r="AF517">
        <v>23.857610000000001</v>
      </c>
      <c r="AG517">
        <v>24.145959999999999</v>
      </c>
      <c r="AH517">
        <v>24.471489999999999</v>
      </c>
      <c r="AI517">
        <v>24.824459999999998</v>
      </c>
      <c r="AJ517">
        <v>25.351009999999999</v>
      </c>
    </row>
    <row r="518" spans="1:36">
      <c r="A518" t="s">
        <v>395</v>
      </c>
      <c r="B518" s="63">
        <v>9</v>
      </c>
      <c r="C518" s="63">
        <v>9</v>
      </c>
      <c r="D518">
        <v>8.6102900000000009</v>
      </c>
      <c r="E518">
        <v>8.0654900000000005</v>
      </c>
      <c r="F518">
        <v>7.7626200000000001</v>
      </c>
      <c r="G518">
        <v>7.8107800000000003</v>
      </c>
      <c r="H518">
        <v>7.5537200000000002</v>
      </c>
      <c r="I518">
        <v>6.9366199999999996</v>
      </c>
      <c r="J518">
        <v>6.7994500000000002</v>
      </c>
      <c r="K518">
        <v>6.9144600000000001</v>
      </c>
      <c r="L518">
        <v>7.0960000000000001</v>
      </c>
      <c r="M518">
        <v>7.16242</v>
      </c>
      <c r="N518">
        <v>7.1352200000000003</v>
      </c>
      <c r="O518">
        <v>7.1950399999999997</v>
      </c>
      <c r="P518">
        <v>7.23203</v>
      </c>
      <c r="Q518">
        <v>7.2795199999999998</v>
      </c>
      <c r="R518">
        <v>7.41873</v>
      </c>
      <c r="S518">
        <v>7.4504299999999999</v>
      </c>
      <c r="T518">
        <v>7.4968700000000004</v>
      </c>
      <c r="U518">
        <v>7.6078000000000001</v>
      </c>
      <c r="V518">
        <v>7.7445000000000004</v>
      </c>
      <c r="W518">
        <v>7.8666400000000003</v>
      </c>
      <c r="X518">
        <v>8.0388000000000002</v>
      </c>
      <c r="Y518">
        <v>8.1798300000000008</v>
      </c>
      <c r="Z518">
        <v>8.2542899999999992</v>
      </c>
      <c r="AA518">
        <v>8.4101400000000002</v>
      </c>
      <c r="AB518">
        <v>8.5748499999999996</v>
      </c>
      <c r="AC518">
        <v>8.67028</v>
      </c>
      <c r="AD518">
        <v>8.7682699999999993</v>
      </c>
      <c r="AE518">
        <v>8.8135600000000007</v>
      </c>
      <c r="AF518">
        <v>8.8737200000000005</v>
      </c>
      <c r="AG518">
        <v>8.9722100000000005</v>
      </c>
      <c r="AH518">
        <v>9.0844400000000007</v>
      </c>
      <c r="AI518">
        <v>9.1334300000000006</v>
      </c>
      <c r="AJ518">
        <v>9.3517399999999995</v>
      </c>
    </row>
    <row r="519" spans="1:36">
      <c r="A519" t="s">
        <v>396</v>
      </c>
      <c r="B519" s="63">
        <v>9</v>
      </c>
      <c r="C519" s="63">
        <v>10</v>
      </c>
      <c r="D519">
        <v>19.584990000000001</v>
      </c>
      <c r="E519">
        <v>19.71968</v>
      </c>
      <c r="F519">
        <v>19.1401</v>
      </c>
      <c r="G519">
        <v>18.830760000000001</v>
      </c>
      <c r="H519">
        <v>16.876280000000001</v>
      </c>
      <c r="I519">
        <v>16.059940000000001</v>
      </c>
      <c r="J519">
        <v>16.087150000000001</v>
      </c>
      <c r="K519">
        <v>16.424410000000002</v>
      </c>
      <c r="L519">
        <v>16.702570000000001</v>
      </c>
      <c r="M519">
        <v>16.886649999999999</v>
      </c>
      <c r="N519">
        <v>16.993020000000001</v>
      </c>
      <c r="O519">
        <v>17.11468</v>
      </c>
      <c r="P519">
        <v>17.221599999999999</v>
      </c>
      <c r="Q519">
        <v>17.379300000000001</v>
      </c>
      <c r="R519">
        <v>17.55733</v>
      </c>
      <c r="S519">
        <v>17.694479999999999</v>
      </c>
      <c r="T519">
        <v>17.852319999999999</v>
      </c>
      <c r="U519">
        <v>18.062169999999998</v>
      </c>
      <c r="V519">
        <v>18.26238</v>
      </c>
      <c r="W519">
        <v>18.455030000000001</v>
      </c>
      <c r="X519">
        <v>18.730969999999999</v>
      </c>
      <c r="Y519">
        <v>19.00282</v>
      </c>
      <c r="Z519">
        <v>19.231950000000001</v>
      </c>
      <c r="AA519">
        <v>19.501909999999999</v>
      </c>
      <c r="AB519">
        <v>19.739080000000001</v>
      </c>
      <c r="AC519">
        <v>20.07499</v>
      </c>
      <c r="AD519">
        <v>20.427610000000001</v>
      </c>
      <c r="AE519">
        <v>20.807880000000001</v>
      </c>
      <c r="AF519">
        <v>21.162690000000001</v>
      </c>
      <c r="AG519">
        <v>21.47898</v>
      </c>
      <c r="AH519">
        <v>21.753260000000001</v>
      </c>
      <c r="AI519">
        <v>21.96331</v>
      </c>
      <c r="AJ519">
        <v>22.22738</v>
      </c>
    </row>
    <row r="520" spans="1:36">
      <c r="A520" t="s">
        <v>397</v>
      </c>
      <c r="B520" s="63">
        <v>9</v>
      </c>
      <c r="C520" s="63">
        <v>11</v>
      </c>
      <c r="D520">
        <v>7.7181899999999999</v>
      </c>
      <c r="E520">
        <v>7.8115300000000003</v>
      </c>
      <c r="F520">
        <v>7.2781200000000004</v>
      </c>
      <c r="G520">
        <v>6.80844</v>
      </c>
      <c r="H520">
        <v>6.1541699999999997</v>
      </c>
      <c r="I520">
        <v>5.9817299999999998</v>
      </c>
      <c r="J520">
        <v>5.8218699999999997</v>
      </c>
      <c r="K520">
        <v>5.8818799999999998</v>
      </c>
      <c r="L520">
        <v>5.8991400000000001</v>
      </c>
      <c r="M520">
        <v>5.9000399999999997</v>
      </c>
      <c r="N520">
        <v>5.8472999999999997</v>
      </c>
      <c r="O520">
        <v>5.8229899999999999</v>
      </c>
      <c r="P520">
        <v>5.81175</v>
      </c>
      <c r="Q520">
        <v>5.85724</v>
      </c>
      <c r="R520">
        <v>5.9163899999999998</v>
      </c>
      <c r="S520">
        <v>5.9649299999999998</v>
      </c>
      <c r="T520">
        <v>6.0161300000000004</v>
      </c>
      <c r="U520">
        <v>6.0963399999999996</v>
      </c>
      <c r="V520">
        <v>6.1585000000000001</v>
      </c>
      <c r="W520">
        <v>6.2348999999999997</v>
      </c>
      <c r="X520">
        <v>6.3672300000000002</v>
      </c>
      <c r="Y520">
        <v>6.5008400000000002</v>
      </c>
      <c r="Z520">
        <v>6.6020700000000003</v>
      </c>
      <c r="AA520">
        <v>6.7204100000000002</v>
      </c>
      <c r="AB520">
        <v>6.8185700000000002</v>
      </c>
      <c r="AC520">
        <v>7.0197900000000004</v>
      </c>
      <c r="AD520">
        <v>7.2383199999999999</v>
      </c>
      <c r="AE520">
        <v>7.4698399999999996</v>
      </c>
      <c r="AF520">
        <v>7.6652699999999996</v>
      </c>
      <c r="AG520">
        <v>7.8187800000000003</v>
      </c>
      <c r="AH520">
        <v>7.9504299999999999</v>
      </c>
      <c r="AI520">
        <v>8.0136500000000002</v>
      </c>
      <c r="AJ520">
        <v>8.1014800000000005</v>
      </c>
    </row>
    <row r="521" spans="1:36">
      <c r="A521" t="s">
        <v>398</v>
      </c>
      <c r="B521" s="63">
        <v>9</v>
      </c>
      <c r="C521" s="63">
        <v>12</v>
      </c>
      <c r="D521">
        <v>8.3006399999999996</v>
      </c>
      <c r="E521">
        <v>8.26051</v>
      </c>
      <c r="F521">
        <v>8.5077599999999993</v>
      </c>
      <c r="G521">
        <v>8.2892700000000001</v>
      </c>
      <c r="H521">
        <v>7.2709299999999999</v>
      </c>
      <c r="I521">
        <v>6.8542100000000001</v>
      </c>
      <c r="J521">
        <v>7.0239000000000003</v>
      </c>
      <c r="K521">
        <v>7.2390600000000003</v>
      </c>
      <c r="L521">
        <v>7.4337400000000002</v>
      </c>
      <c r="M521">
        <v>7.5764399999999998</v>
      </c>
      <c r="N521">
        <v>7.6962000000000002</v>
      </c>
      <c r="O521">
        <v>7.8017599999999998</v>
      </c>
      <c r="P521">
        <v>7.8845900000000002</v>
      </c>
      <c r="Q521">
        <v>7.9580399999999996</v>
      </c>
      <c r="R521">
        <v>8.0382499999999997</v>
      </c>
      <c r="S521">
        <v>8.0939200000000007</v>
      </c>
      <c r="T521">
        <v>8.1669099999999997</v>
      </c>
      <c r="U521">
        <v>8.2532700000000006</v>
      </c>
      <c r="V521">
        <v>8.3361599999999996</v>
      </c>
      <c r="W521">
        <v>8.4060799999999993</v>
      </c>
      <c r="X521">
        <v>8.4959100000000003</v>
      </c>
      <c r="Y521">
        <v>8.5847599999999993</v>
      </c>
      <c r="Z521">
        <v>8.6636900000000008</v>
      </c>
      <c r="AA521">
        <v>8.7591999999999999</v>
      </c>
      <c r="AB521">
        <v>8.8452999999999999</v>
      </c>
      <c r="AC521">
        <v>8.9252199999999995</v>
      </c>
      <c r="AD521">
        <v>9.0068199999999994</v>
      </c>
      <c r="AE521">
        <v>9.1015499999999996</v>
      </c>
      <c r="AF521">
        <v>9.2078299999999995</v>
      </c>
      <c r="AG521">
        <v>9.3160100000000003</v>
      </c>
      <c r="AH521">
        <v>9.4095600000000008</v>
      </c>
      <c r="AI521">
        <v>9.5082400000000007</v>
      </c>
      <c r="AJ521">
        <v>9.6260700000000003</v>
      </c>
    </row>
    <row r="522" spans="1:36">
      <c r="A522" t="s">
        <v>399</v>
      </c>
      <c r="B522" s="63">
        <v>9</v>
      </c>
      <c r="C522" s="63">
        <v>13</v>
      </c>
      <c r="D522">
        <v>3.56616</v>
      </c>
      <c r="E522">
        <v>3.64764</v>
      </c>
      <c r="F522">
        <v>3.3542100000000001</v>
      </c>
      <c r="G522">
        <v>3.73305</v>
      </c>
      <c r="H522">
        <v>3.45119</v>
      </c>
      <c r="I522">
        <v>3.2239900000000001</v>
      </c>
      <c r="J522">
        <v>3.2413799999999999</v>
      </c>
      <c r="K522">
        <v>3.3034699999999999</v>
      </c>
      <c r="L522">
        <v>3.3696899999999999</v>
      </c>
      <c r="M522">
        <v>3.4101699999999999</v>
      </c>
      <c r="N522">
        <v>3.4495200000000001</v>
      </c>
      <c r="O522">
        <v>3.4899300000000002</v>
      </c>
      <c r="P522">
        <v>3.5252599999999998</v>
      </c>
      <c r="Q522">
        <v>3.5640200000000002</v>
      </c>
      <c r="R522">
        <v>3.6026899999999999</v>
      </c>
      <c r="S522">
        <v>3.6356299999999999</v>
      </c>
      <c r="T522">
        <v>3.6692800000000001</v>
      </c>
      <c r="U522">
        <v>3.7125499999999998</v>
      </c>
      <c r="V522">
        <v>3.7677200000000002</v>
      </c>
      <c r="W522">
        <v>3.8140399999999999</v>
      </c>
      <c r="X522">
        <v>3.8678300000000001</v>
      </c>
      <c r="Y522">
        <v>3.9172199999999999</v>
      </c>
      <c r="Z522">
        <v>3.9661900000000001</v>
      </c>
      <c r="AA522">
        <v>4.0223000000000004</v>
      </c>
      <c r="AB522">
        <v>4.0751999999999997</v>
      </c>
      <c r="AC522">
        <v>4.1299900000000003</v>
      </c>
      <c r="AD522">
        <v>4.1824700000000004</v>
      </c>
      <c r="AE522">
        <v>4.2364800000000002</v>
      </c>
      <c r="AF522">
        <v>4.2895899999999996</v>
      </c>
      <c r="AG522">
        <v>4.3441799999999997</v>
      </c>
      <c r="AH522">
        <v>4.3932700000000002</v>
      </c>
      <c r="AI522">
        <v>4.4414300000000004</v>
      </c>
      <c r="AJ522">
        <v>4.4998199999999997</v>
      </c>
    </row>
    <row r="523" spans="1:36">
      <c r="A523" t="s">
        <v>400</v>
      </c>
      <c r="B523" s="63">
        <v>9</v>
      </c>
      <c r="C523" s="63">
        <v>14</v>
      </c>
      <c r="D523">
        <v>9.3354700000000008</v>
      </c>
      <c r="E523">
        <v>8.8994</v>
      </c>
      <c r="F523">
        <v>8.0669199999999996</v>
      </c>
      <c r="G523">
        <v>7.9426100000000002</v>
      </c>
      <c r="H523">
        <v>7.7472000000000003</v>
      </c>
      <c r="I523">
        <v>7.3846999999999996</v>
      </c>
      <c r="J523">
        <v>7.2239300000000002</v>
      </c>
      <c r="K523">
        <v>7.2137700000000002</v>
      </c>
      <c r="L523">
        <v>7.1821799999999998</v>
      </c>
      <c r="M523">
        <v>7.1690800000000001</v>
      </c>
      <c r="N523">
        <v>7.2331300000000001</v>
      </c>
      <c r="O523">
        <v>7.3098200000000002</v>
      </c>
      <c r="P523">
        <v>7.4017900000000001</v>
      </c>
      <c r="Q523">
        <v>7.4969900000000003</v>
      </c>
      <c r="R523">
        <v>7.5059399999999998</v>
      </c>
      <c r="S523">
        <v>7.4650699999999999</v>
      </c>
      <c r="T523">
        <v>7.4291099999999997</v>
      </c>
      <c r="U523">
        <v>7.3961199999999998</v>
      </c>
      <c r="V523">
        <v>7.3332100000000002</v>
      </c>
      <c r="W523">
        <v>7.2751400000000004</v>
      </c>
      <c r="X523">
        <v>7.2302900000000001</v>
      </c>
      <c r="Y523">
        <v>7.1733099999999999</v>
      </c>
      <c r="Z523">
        <v>7.1678699999999997</v>
      </c>
      <c r="AA523">
        <v>7.1410499999999999</v>
      </c>
      <c r="AB523">
        <v>7.0568099999999996</v>
      </c>
      <c r="AC523">
        <v>7.0206400000000002</v>
      </c>
      <c r="AD523">
        <v>6.9924999999999997</v>
      </c>
      <c r="AE523">
        <v>7.0277900000000004</v>
      </c>
      <c r="AF523">
        <v>7.0578599999999998</v>
      </c>
      <c r="AG523">
        <v>7.0778499999999998</v>
      </c>
      <c r="AH523">
        <v>7.0766200000000001</v>
      </c>
      <c r="AI523">
        <v>7.1137100000000002</v>
      </c>
      <c r="AJ523">
        <v>7.1429200000000002</v>
      </c>
    </row>
    <row r="524" spans="1:36">
      <c r="A524" t="s">
        <v>401</v>
      </c>
      <c r="B524" s="63">
        <v>9</v>
      </c>
      <c r="C524" s="63">
        <v>15</v>
      </c>
      <c r="D524">
        <v>4.1435500000000003</v>
      </c>
      <c r="E524">
        <v>3.9306899999999998</v>
      </c>
      <c r="F524">
        <v>3.6699700000000002</v>
      </c>
      <c r="G524">
        <v>3.86049</v>
      </c>
      <c r="H524">
        <v>4.1004699999999996</v>
      </c>
      <c r="I524">
        <v>4.5980499999999997</v>
      </c>
      <c r="J524">
        <v>4.3327600000000004</v>
      </c>
      <c r="K524">
        <v>4.3345399999999996</v>
      </c>
      <c r="L524">
        <v>4.5587099999999996</v>
      </c>
      <c r="M524">
        <v>4.4586399999999999</v>
      </c>
      <c r="N524">
        <v>4.4492000000000003</v>
      </c>
      <c r="O524">
        <v>4.4831500000000002</v>
      </c>
      <c r="P524">
        <v>4.4422199999999998</v>
      </c>
      <c r="Q524">
        <v>4.4567300000000003</v>
      </c>
      <c r="R524">
        <v>4.4876500000000004</v>
      </c>
      <c r="S524">
        <v>4.5362499999999999</v>
      </c>
      <c r="T524">
        <v>4.5613299999999999</v>
      </c>
      <c r="U524">
        <v>4.5867399999999998</v>
      </c>
      <c r="V524">
        <v>4.6566599999999996</v>
      </c>
      <c r="W524">
        <v>4.6837799999999996</v>
      </c>
      <c r="X524">
        <v>4.7626900000000001</v>
      </c>
      <c r="Y524">
        <v>4.7797099999999997</v>
      </c>
      <c r="Z524">
        <v>4.8558199999999996</v>
      </c>
      <c r="AA524">
        <v>4.9126399999999997</v>
      </c>
      <c r="AB524">
        <v>4.9562600000000003</v>
      </c>
      <c r="AC524">
        <v>4.99885</v>
      </c>
      <c r="AD524">
        <v>5.0687699999999998</v>
      </c>
      <c r="AE524">
        <v>5.14208</v>
      </c>
      <c r="AF524">
        <v>5.1790599999999998</v>
      </c>
      <c r="AG524">
        <v>5.2154499999999997</v>
      </c>
      <c r="AH524">
        <v>5.2437199999999997</v>
      </c>
      <c r="AI524">
        <v>5.2681100000000001</v>
      </c>
      <c r="AJ524">
        <v>5.2790499999999998</v>
      </c>
    </row>
    <row r="525" spans="1:36">
      <c r="A525" t="s">
        <v>402</v>
      </c>
      <c r="B525" s="63">
        <v>9</v>
      </c>
      <c r="C525" s="63">
        <v>16</v>
      </c>
      <c r="D525">
        <v>10.448230000000001</v>
      </c>
      <c r="E525">
        <v>11.13565</v>
      </c>
      <c r="F525">
        <v>10.180160000000001</v>
      </c>
      <c r="G525">
        <v>7.59978</v>
      </c>
      <c r="H525">
        <v>7.3932500000000001</v>
      </c>
      <c r="I525">
        <v>10.415699999999999</v>
      </c>
      <c r="J525">
        <v>9.6669300000000007</v>
      </c>
      <c r="K525">
        <v>10.17934</v>
      </c>
      <c r="L525">
        <v>10.44445</v>
      </c>
      <c r="M525">
        <v>10.404350000000001</v>
      </c>
      <c r="N525">
        <v>10.47958</v>
      </c>
      <c r="O525">
        <v>10.50629</v>
      </c>
      <c r="P525">
        <v>10.612730000000001</v>
      </c>
      <c r="Q525">
        <v>10.75901</v>
      </c>
      <c r="R525">
        <v>10.99863</v>
      </c>
      <c r="S525">
        <v>11.25544</v>
      </c>
      <c r="T525">
        <v>11.51989</v>
      </c>
      <c r="U525">
        <v>11.79862</v>
      </c>
      <c r="V525">
        <v>12.157400000000001</v>
      </c>
      <c r="W525">
        <v>12.43267</v>
      </c>
      <c r="X525">
        <v>12.78036</v>
      </c>
      <c r="Y525">
        <v>13.23104</v>
      </c>
      <c r="Z525">
        <v>13.59074</v>
      </c>
      <c r="AA525">
        <v>13.927580000000001</v>
      </c>
      <c r="AB525">
        <v>14.264469999999999</v>
      </c>
      <c r="AC525">
        <v>14.658519999999999</v>
      </c>
      <c r="AD525">
        <v>15.25074</v>
      </c>
      <c r="AE525">
        <v>15.78612</v>
      </c>
      <c r="AF525">
        <v>16.242999999999999</v>
      </c>
      <c r="AG525">
        <v>16.57798</v>
      </c>
      <c r="AH525">
        <v>16.875309999999999</v>
      </c>
      <c r="AI525">
        <v>17.088450000000002</v>
      </c>
      <c r="AJ525">
        <v>17.23516</v>
      </c>
    </row>
    <row r="526" spans="1:36">
      <c r="A526" t="s">
        <v>403</v>
      </c>
      <c r="B526" s="63">
        <v>9</v>
      </c>
      <c r="C526" s="63">
        <v>17</v>
      </c>
      <c r="D526">
        <v>0.88112999999999997</v>
      </c>
      <c r="E526">
        <v>0.65624000000000005</v>
      </c>
      <c r="F526">
        <v>0.69016999999999995</v>
      </c>
      <c r="G526">
        <v>0.77549000000000001</v>
      </c>
      <c r="H526">
        <v>0.83399000000000001</v>
      </c>
      <c r="I526">
        <v>0.81767000000000001</v>
      </c>
      <c r="J526">
        <v>0.95081000000000004</v>
      </c>
      <c r="K526">
        <v>0.91142000000000001</v>
      </c>
      <c r="L526">
        <v>0.93108999999999997</v>
      </c>
      <c r="M526">
        <v>0.94745999999999997</v>
      </c>
      <c r="N526">
        <v>0.96967000000000003</v>
      </c>
      <c r="O526">
        <v>1.0119199999999999</v>
      </c>
      <c r="P526">
        <v>1.0251600000000001</v>
      </c>
      <c r="Q526">
        <v>1.04013</v>
      </c>
      <c r="R526">
        <v>1.04901</v>
      </c>
      <c r="S526">
        <v>1.0474300000000001</v>
      </c>
      <c r="T526">
        <v>1.1094999999999999</v>
      </c>
      <c r="U526">
        <v>1.1439900000000001</v>
      </c>
      <c r="V526">
        <v>1.1557299999999999</v>
      </c>
      <c r="W526">
        <v>1.1709700000000001</v>
      </c>
      <c r="X526">
        <v>1.2391399999999999</v>
      </c>
      <c r="Y526">
        <v>1.25621</v>
      </c>
      <c r="Z526">
        <v>1.2681800000000001</v>
      </c>
      <c r="AA526">
        <v>1.2867599999999999</v>
      </c>
      <c r="AB526">
        <v>1.32629</v>
      </c>
      <c r="AC526">
        <v>1.3577600000000001</v>
      </c>
      <c r="AD526">
        <v>1.38975</v>
      </c>
      <c r="AE526">
        <v>1.4343600000000001</v>
      </c>
      <c r="AF526">
        <v>1.4759100000000001</v>
      </c>
      <c r="AG526">
        <v>1.5171300000000001</v>
      </c>
      <c r="AH526">
        <v>1.60006</v>
      </c>
      <c r="AI526">
        <v>1.65435</v>
      </c>
      <c r="AJ526">
        <v>1.7280199999999999</v>
      </c>
    </row>
    <row r="527" spans="1:36">
      <c r="A527" t="s">
        <v>404</v>
      </c>
      <c r="B527" s="63">
        <v>9</v>
      </c>
      <c r="C527" s="63">
        <v>18</v>
      </c>
      <c r="D527">
        <v>3.55497</v>
      </c>
      <c r="E527">
        <v>3.4805100000000002</v>
      </c>
      <c r="F527">
        <v>3.2953999999999999</v>
      </c>
      <c r="G527">
        <v>2.6718000000000002</v>
      </c>
      <c r="H527">
        <v>2.64913</v>
      </c>
      <c r="I527">
        <v>3.4990600000000001</v>
      </c>
      <c r="J527">
        <v>4.4629000000000003</v>
      </c>
      <c r="K527">
        <v>4.83345</v>
      </c>
      <c r="L527">
        <v>4.5861400000000003</v>
      </c>
      <c r="M527">
        <v>4.2570300000000003</v>
      </c>
      <c r="N527">
        <v>4.24411</v>
      </c>
      <c r="O527">
        <v>4.5167099999999998</v>
      </c>
      <c r="P527">
        <v>4.8017200000000004</v>
      </c>
      <c r="Q527">
        <v>4.9958099999999996</v>
      </c>
      <c r="R527">
        <v>5.0593399999999997</v>
      </c>
      <c r="S527">
        <v>5.1074099999999998</v>
      </c>
      <c r="T527">
        <v>5.2129700000000003</v>
      </c>
      <c r="U527">
        <v>5.4476500000000003</v>
      </c>
      <c r="V527">
        <v>5.6597900000000001</v>
      </c>
      <c r="W527">
        <v>5.9165200000000002</v>
      </c>
      <c r="X527">
        <v>6.1733900000000004</v>
      </c>
      <c r="Y527">
        <v>6.4471499999999997</v>
      </c>
      <c r="Z527">
        <v>6.7676499999999997</v>
      </c>
      <c r="AA527">
        <v>7.1317300000000001</v>
      </c>
      <c r="AB527">
        <v>7.4406999999999996</v>
      </c>
      <c r="AC527">
        <v>7.8410000000000002</v>
      </c>
      <c r="AD527">
        <v>8.2527600000000003</v>
      </c>
      <c r="AE527">
        <v>8.6642299999999999</v>
      </c>
      <c r="AF527">
        <v>9.0471699999999995</v>
      </c>
      <c r="AG527">
        <v>9.4370700000000003</v>
      </c>
      <c r="AH527">
        <v>9.8279700000000005</v>
      </c>
      <c r="AI527">
        <v>10.17876</v>
      </c>
      <c r="AJ527">
        <v>10.57081</v>
      </c>
    </row>
    <row r="528" spans="1:36">
      <c r="A528" t="s">
        <v>405</v>
      </c>
      <c r="B528" s="63">
        <v>9</v>
      </c>
      <c r="C528" s="63">
        <v>19</v>
      </c>
      <c r="D528">
        <v>4.34457</v>
      </c>
      <c r="E528">
        <v>4.5530499999999998</v>
      </c>
      <c r="F528">
        <v>4.6234999999999999</v>
      </c>
      <c r="G528">
        <v>4.2462900000000001</v>
      </c>
      <c r="H528">
        <v>4.2241600000000004</v>
      </c>
      <c r="I528">
        <v>4.7719699999999996</v>
      </c>
      <c r="J528">
        <v>5.3169300000000002</v>
      </c>
      <c r="K528">
        <v>5.7072900000000004</v>
      </c>
      <c r="L528">
        <v>6.1442699999999997</v>
      </c>
      <c r="M528">
        <v>6.4570100000000004</v>
      </c>
      <c r="N528">
        <v>6.6983100000000002</v>
      </c>
      <c r="O528">
        <v>6.9335300000000002</v>
      </c>
      <c r="P528">
        <v>7.1409900000000004</v>
      </c>
      <c r="Q528">
        <v>7.3717800000000002</v>
      </c>
      <c r="R528">
        <v>7.6307799999999997</v>
      </c>
      <c r="S528">
        <v>7.8575799999999996</v>
      </c>
      <c r="T528">
        <v>8.0950199999999999</v>
      </c>
      <c r="U528">
        <v>8.3572199999999999</v>
      </c>
      <c r="V528">
        <v>8.5785</v>
      </c>
      <c r="W528">
        <v>8.7854200000000002</v>
      </c>
      <c r="X528">
        <v>9.0338499999999993</v>
      </c>
      <c r="Y528">
        <v>9.2039299999999997</v>
      </c>
      <c r="Z528">
        <v>9.3590199999999992</v>
      </c>
      <c r="AA528">
        <v>9.5733700000000006</v>
      </c>
      <c r="AB528">
        <v>9.7224699999999995</v>
      </c>
      <c r="AC528">
        <v>9.8871400000000005</v>
      </c>
      <c r="AD528">
        <v>10.0267</v>
      </c>
      <c r="AE528">
        <v>10.148239999999999</v>
      </c>
      <c r="AF528">
        <v>10.25722</v>
      </c>
      <c r="AG528">
        <v>10.38949</v>
      </c>
      <c r="AH528">
        <v>10.50216</v>
      </c>
      <c r="AI528">
        <v>10.588509999999999</v>
      </c>
      <c r="AJ528">
        <v>10.71902</v>
      </c>
    </row>
    <row r="529" spans="1:36">
      <c r="A529" t="s">
        <v>406</v>
      </c>
      <c r="B529" s="63">
        <v>9</v>
      </c>
      <c r="C529" s="63">
        <v>20</v>
      </c>
      <c r="D529">
        <v>75.733440000000002</v>
      </c>
      <c r="E529">
        <v>79.885120000000001</v>
      </c>
      <c r="F529">
        <v>79.522919999999999</v>
      </c>
      <c r="G529">
        <v>85.101860000000002</v>
      </c>
      <c r="H529">
        <v>88.304370000000006</v>
      </c>
      <c r="I529">
        <v>92.899730000000005</v>
      </c>
      <c r="J529">
        <v>95.540440000000004</v>
      </c>
      <c r="K529">
        <v>99.368229999999997</v>
      </c>
      <c r="L529">
        <v>103.56270000000001</v>
      </c>
      <c r="M529">
        <v>107.67838</v>
      </c>
      <c r="N529">
        <v>111.57863999999999</v>
      </c>
      <c r="O529">
        <v>115.51271</v>
      </c>
      <c r="P529">
        <v>119.33517000000001</v>
      </c>
      <c r="Q529">
        <v>122.91744</v>
      </c>
      <c r="R529">
        <v>127.22087999999999</v>
      </c>
      <c r="S529">
        <v>131.55852999999999</v>
      </c>
      <c r="T529">
        <v>135.99176</v>
      </c>
      <c r="U529">
        <v>141.01884000000001</v>
      </c>
      <c r="V529">
        <v>146.54987</v>
      </c>
      <c r="W529">
        <v>151.96339</v>
      </c>
      <c r="X529">
        <v>157.95840000000001</v>
      </c>
      <c r="Y529">
        <v>164.34842</v>
      </c>
      <c r="Z529">
        <v>170.64594</v>
      </c>
      <c r="AA529">
        <v>177.50377</v>
      </c>
      <c r="AB529">
        <v>185.11865</v>
      </c>
      <c r="AC529">
        <v>192.75837999999999</v>
      </c>
      <c r="AD529">
        <v>200.76366999999999</v>
      </c>
      <c r="AE529">
        <v>208.89994999999999</v>
      </c>
      <c r="AF529">
        <v>217.01065</v>
      </c>
      <c r="AG529">
        <v>225.51652999999999</v>
      </c>
      <c r="AH529">
        <v>233.96494999999999</v>
      </c>
      <c r="AI529">
        <v>241.98759000000001</v>
      </c>
      <c r="AJ529">
        <v>250.05135000000001</v>
      </c>
    </row>
    <row r="530" spans="1:36">
      <c r="A530" t="s">
        <v>407</v>
      </c>
      <c r="B530" s="63">
        <v>9</v>
      </c>
      <c r="C530" s="63">
        <v>21</v>
      </c>
      <c r="D530">
        <v>61.255200000000002</v>
      </c>
      <c r="E530">
        <v>65.359690000000001</v>
      </c>
      <c r="F530">
        <v>65.605220000000003</v>
      </c>
      <c r="G530">
        <v>70.116650000000007</v>
      </c>
      <c r="H530">
        <v>73.075490000000002</v>
      </c>
      <c r="I530">
        <v>76.972369999999998</v>
      </c>
      <c r="J530">
        <v>79.247950000000003</v>
      </c>
      <c r="K530">
        <v>82.447710000000001</v>
      </c>
      <c r="L530">
        <v>86.065150000000003</v>
      </c>
      <c r="M530">
        <v>89.740570000000005</v>
      </c>
      <c r="N530">
        <v>93.319649999999996</v>
      </c>
      <c r="O530">
        <v>96.949969999999993</v>
      </c>
      <c r="P530">
        <v>100.50637999999999</v>
      </c>
      <c r="Q530">
        <v>103.91318</v>
      </c>
      <c r="R530">
        <v>107.88754</v>
      </c>
      <c r="S530">
        <v>111.86014</v>
      </c>
      <c r="T530">
        <v>115.89072</v>
      </c>
      <c r="U530">
        <v>120.49036</v>
      </c>
      <c r="V530">
        <v>125.55262</v>
      </c>
      <c r="W530">
        <v>130.49666999999999</v>
      </c>
      <c r="X530">
        <v>136.00776999999999</v>
      </c>
      <c r="Y530">
        <v>141.85187999999999</v>
      </c>
      <c r="Z530">
        <v>147.59801999999999</v>
      </c>
      <c r="AA530">
        <v>153.90967000000001</v>
      </c>
      <c r="AB530">
        <v>160.94502</v>
      </c>
      <c r="AC530">
        <v>167.99542</v>
      </c>
      <c r="AD530">
        <v>175.38856999999999</v>
      </c>
      <c r="AE530">
        <v>182.93752000000001</v>
      </c>
      <c r="AF530">
        <v>190.45039</v>
      </c>
      <c r="AG530">
        <v>198.40836999999999</v>
      </c>
      <c r="AH530">
        <v>206.27319</v>
      </c>
      <c r="AI530">
        <v>213.67616000000001</v>
      </c>
      <c r="AJ530">
        <v>221.10892999999999</v>
      </c>
    </row>
    <row r="531" spans="1:36">
      <c r="A531" t="s">
        <v>408</v>
      </c>
      <c r="B531" s="63">
        <v>9</v>
      </c>
      <c r="C531" s="63">
        <v>22</v>
      </c>
      <c r="D531">
        <v>3.9553199999999999</v>
      </c>
      <c r="E531">
        <v>3.7722899999999999</v>
      </c>
      <c r="F531">
        <v>3.5856300000000001</v>
      </c>
      <c r="G531">
        <v>3.7636500000000002</v>
      </c>
      <c r="H531">
        <v>3.8912399999999998</v>
      </c>
      <c r="I531">
        <v>3.988</v>
      </c>
      <c r="J531">
        <v>4.2768199999999998</v>
      </c>
      <c r="K531">
        <v>4.5753599999999999</v>
      </c>
      <c r="L531">
        <v>4.82301</v>
      </c>
      <c r="M531">
        <v>4.9993999999999996</v>
      </c>
      <c r="N531">
        <v>5.1467099999999997</v>
      </c>
      <c r="O531">
        <v>5.2734800000000002</v>
      </c>
      <c r="P531">
        <v>5.3918400000000002</v>
      </c>
      <c r="Q531">
        <v>5.4962400000000002</v>
      </c>
      <c r="R531">
        <v>5.58683</v>
      </c>
      <c r="S531">
        <v>5.7238499999999997</v>
      </c>
      <c r="T531">
        <v>5.8378899999999998</v>
      </c>
      <c r="U531">
        <v>5.9335000000000004</v>
      </c>
      <c r="V531">
        <v>6.05558</v>
      </c>
      <c r="W531">
        <v>6.1569099999999999</v>
      </c>
      <c r="X531">
        <v>6.2647599999999999</v>
      </c>
      <c r="Y531">
        <v>6.36585</v>
      </c>
      <c r="Z531">
        <v>6.4623699999999999</v>
      </c>
      <c r="AA531">
        <v>6.5402899999999997</v>
      </c>
      <c r="AB531">
        <v>6.6390399999999996</v>
      </c>
      <c r="AC531">
        <v>6.7612800000000002</v>
      </c>
      <c r="AD531">
        <v>6.8861600000000003</v>
      </c>
      <c r="AE531">
        <v>7.0210400000000002</v>
      </c>
      <c r="AF531">
        <v>7.1627700000000001</v>
      </c>
      <c r="AG531">
        <v>7.2864300000000002</v>
      </c>
      <c r="AH531">
        <v>7.38896</v>
      </c>
      <c r="AI531">
        <v>7.5010599999999998</v>
      </c>
      <c r="AJ531">
        <v>7.6263699999999996</v>
      </c>
    </row>
    <row r="532" spans="1:36">
      <c r="A532" t="s">
        <v>409</v>
      </c>
      <c r="B532" s="63">
        <v>9</v>
      </c>
      <c r="C532" s="63">
        <v>23</v>
      </c>
      <c r="D532">
        <v>7.3556999999999997</v>
      </c>
      <c r="E532">
        <v>7.7598799999999999</v>
      </c>
      <c r="F532">
        <v>7.4997100000000003</v>
      </c>
      <c r="G532">
        <v>8.4107099999999999</v>
      </c>
      <c r="H532">
        <v>8.4293700000000005</v>
      </c>
      <c r="I532">
        <v>9.0528600000000008</v>
      </c>
      <c r="J532">
        <v>9.1219000000000001</v>
      </c>
      <c r="K532">
        <v>9.3783499999999993</v>
      </c>
      <c r="L532">
        <v>9.6462299999999992</v>
      </c>
      <c r="M532">
        <v>9.8734099999999998</v>
      </c>
      <c r="N532">
        <v>10.005520000000001</v>
      </c>
      <c r="O532">
        <v>10.15218</v>
      </c>
      <c r="P532">
        <v>10.303559999999999</v>
      </c>
      <c r="Q532">
        <v>10.34831</v>
      </c>
      <c r="R532">
        <v>10.553369999999999</v>
      </c>
      <c r="S532">
        <v>10.741199999999999</v>
      </c>
      <c r="T532">
        <v>10.98246</v>
      </c>
      <c r="U532">
        <v>11.258800000000001</v>
      </c>
      <c r="V532">
        <v>11.56174</v>
      </c>
      <c r="W532">
        <v>11.86523</v>
      </c>
      <c r="X532">
        <v>12.16994</v>
      </c>
      <c r="Y532">
        <v>12.543559999999999</v>
      </c>
      <c r="Z532">
        <v>12.89991</v>
      </c>
      <c r="AA532">
        <v>13.2622</v>
      </c>
      <c r="AB532">
        <v>13.663679999999999</v>
      </c>
      <c r="AC532">
        <v>14.05007</v>
      </c>
      <c r="AD532">
        <v>14.42572</v>
      </c>
      <c r="AE532">
        <v>14.79574</v>
      </c>
      <c r="AF532">
        <v>15.16413</v>
      </c>
      <c r="AG532">
        <v>15.50516</v>
      </c>
      <c r="AH532">
        <v>15.90077</v>
      </c>
      <c r="AI532">
        <v>16.309249999999999</v>
      </c>
      <c r="AJ532">
        <v>16.685669999999998</v>
      </c>
    </row>
    <row r="533" spans="1:36">
      <c r="A533" t="s">
        <v>410</v>
      </c>
      <c r="B533" s="63">
        <v>9</v>
      </c>
      <c r="C533" s="63">
        <v>24</v>
      </c>
      <c r="D533">
        <v>3.1672099999999999</v>
      </c>
      <c r="E533">
        <v>2.9932699999999999</v>
      </c>
      <c r="F533">
        <v>2.83236</v>
      </c>
      <c r="G533">
        <v>2.8108399999999998</v>
      </c>
      <c r="H533">
        <v>2.90828</v>
      </c>
      <c r="I533">
        <v>2.8864999999999998</v>
      </c>
      <c r="J533">
        <v>2.89377</v>
      </c>
      <c r="K533">
        <v>2.9668000000000001</v>
      </c>
      <c r="L533">
        <v>3.0283099999999998</v>
      </c>
      <c r="M533">
        <v>3.06501</v>
      </c>
      <c r="N533">
        <v>3.10676</v>
      </c>
      <c r="O533">
        <v>3.1370800000000001</v>
      </c>
      <c r="P533">
        <v>3.1334</v>
      </c>
      <c r="Q533">
        <v>3.1597200000000001</v>
      </c>
      <c r="R533">
        <v>3.19313</v>
      </c>
      <c r="S533">
        <v>3.2333400000000001</v>
      </c>
      <c r="T533">
        <v>3.2806899999999999</v>
      </c>
      <c r="U533">
        <v>3.3361900000000002</v>
      </c>
      <c r="V533">
        <v>3.3799100000000002</v>
      </c>
      <c r="W533">
        <v>3.4445899999999998</v>
      </c>
      <c r="X533">
        <v>3.5159400000000001</v>
      </c>
      <c r="Y533">
        <v>3.5871300000000002</v>
      </c>
      <c r="Z533">
        <v>3.6856499999999999</v>
      </c>
      <c r="AA533">
        <v>3.79162</v>
      </c>
      <c r="AB533">
        <v>3.8708999999999998</v>
      </c>
      <c r="AC533">
        <v>3.9515899999999999</v>
      </c>
      <c r="AD533">
        <v>4.0632299999999999</v>
      </c>
      <c r="AE533">
        <v>4.1456400000000002</v>
      </c>
      <c r="AF533">
        <v>4.2333600000000002</v>
      </c>
      <c r="AG533">
        <v>4.31656</v>
      </c>
      <c r="AH533">
        <v>4.4020299999999999</v>
      </c>
      <c r="AI533">
        <v>4.5011200000000002</v>
      </c>
      <c r="AJ533">
        <v>4.6303700000000001</v>
      </c>
    </row>
    <row r="534" spans="1:36">
      <c r="A534" t="s">
        <v>411</v>
      </c>
      <c r="B534" s="63">
        <v>9</v>
      </c>
      <c r="C534" s="63">
        <v>25</v>
      </c>
      <c r="D534">
        <v>183.5874</v>
      </c>
      <c r="E534">
        <v>183.53394</v>
      </c>
      <c r="F534">
        <v>141.08070000000001</v>
      </c>
      <c r="G534">
        <v>138.17243999999999</v>
      </c>
      <c r="H534">
        <v>139.03625</v>
      </c>
      <c r="I534">
        <v>156.20229</v>
      </c>
      <c r="J534">
        <v>156.86440999999999</v>
      </c>
      <c r="K534">
        <v>156.50470000000001</v>
      </c>
      <c r="L534">
        <v>154.06161</v>
      </c>
      <c r="M534">
        <v>151.04348999999999</v>
      </c>
      <c r="N534">
        <v>148.67542</v>
      </c>
      <c r="O534">
        <v>147.07074</v>
      </c>
      <c r="P534">
        <v>145.53845000000001</v>
      </c>
      <c r="Q534">
        <v>144.03748999999999</v>
      </c>
      <c r="R534">
        <v>142.22515999999999</v>
      </c>
      <c r="S534">
        <v>141.10918000000001</v>
      </c>
      <c r="T534">
        <v>140.00700000000001</v>
      </c>
      <c r="U534">
        <v>138.63884999999999</v>
      </c>
      <c r="V534">
        <v>137.69307000000001</v>
      </c>
      <c r="W534">
        <v>136.80302</v>
      </c>
      <c r="X534">
        <v>135.79268999999999</v>
      </c>
      <c r="Y534">
        <v>135.30077</v>
      </c>
      <c r="Z534">
        <v>134.75943000000001</v>
      </c>
      <c r="AA534">
        <v>134.42523</v>
      </c>
      <c r="AB534">
        <v>133.99647999999999</v>
      </c>
      <c r="AC534">
        <v>133.76118</v>
      </c>
      <c r="AD534">
        <v>133.68001000000001</v>
      </c>
      <c r="AE534">
        <v>133.61786000000001</v>
      </c>
      <c r="AF534">
        <v>133.40012999999999</v>
      </c>
      <c r="AG534">
        <v>133.31412</v>
      </c>
      <c r="AH534">
        <v>132.86670000000001</v>
      </c>
      <c r="AI534">
        <v>132.67725999999999</v>
      </c>
      <c r="AJ534">
        <v>132.76306</v>
      </c>
    </row>
    <row r="535" spans="1:36">
      <c r="A535" t="s">
        <v>412</v>
      </c>
      <c r="B535" s="63">
        <v>9</v>
      </c>
      <c r="C535" s="63">
        <v>26</v>
      </c>
      <c r="D535">
        <v>6.81717</v>
      </c>
      <c r="E535">
        <v>6.9005599999999996</v>
      </c>
      <c r="F535">
        <v>6.7854700000000001</v>
      </c>
      <c r="G535">
        <v>5.3146100000000001</v>
      </c>
      <c r="H535">
        <v>4.9940899999999999</v>
      </c>
      <c r="I535">
        <v>5.5368199999999996</v>
      </c>
      <c r="J535">
        <v>6.0115800000000004</v>
      </c>
      <c r="K535">
        <v>6.1526399999999999</v>
      </c>
      <c r="L535">
        <v>6.1686100000000001</v>
      </c>
      <c r="M535">
        <v>6.2137200000000004</v>
      </c>
      <c r="N535">
        <v>6.1948800000000004</v>
      </c>
      <c r="O535">
        <v>6.2119299999999997</v>
      </c>
      <c r="P535">
        <v>6.2298799999999996</v>
      </c>
      <c r="Q535">
        <v>6.2048899999999998</v>
      </c>
      <c r="R535">
        <v>6.2191599999999996</v>
      </c>
      <c r="S535">
        <v>6.2636700000000003</v>
      </c>
      <c r="T535">
        <v>6.2442000000000002</v>
      </c>
      <c r="U535">
        <v>6.2714600000000003</v>
      </c>
      <c r="V535">
        <v>6.3097799999999999</v>
      </c>
      <c r="W535">
        <v>6.3238799999999999</v>
      </c>
      <c r="X535">
        <v>6.3658200000000003</v>
      </c>
      <c r="Y535">
        <v>6.3617699999999999</v>
      </c>
      <c r="Z535">
        <v>6.4076199999999996</v>
      </c>
      <c r="AA535">
        <v>6.4390999999999998</v>
      </c>
      <c r="AB535">
        <v>6.4489400000000003</v>
      </c>
      <c r="AC535">
        <v>6.4712199999999998</v>
      </c>
      <c r="AD535">
        <v>6.4896799999999999</v>
      </c>
      <c r="AE535">
        <v>6.5181399999999998</v>
      </c>
      <c r="AF535">
        <v>6.5404400000000003</v>
      </c>
      <c r="AG535">
        <v>6.5643799999999999</v>
      </c>
      <c r="AH535">
        <v>6.56806</v>
      </c>
      <c r="AI535">
        <v>6.5755499999999998</v>
      </c>
      <c r="AJ535">
        <v>6.6111599999999999</v>
      </c>
    </row>
    <row r="536" spans="1:36">
      <c r="A536" t="s">
        <v>413</v>
      </c>
      <c r="B536" s="63">
        <v>9</v>
      </c>
      <c r="C536" s="63">
        <v>27</v>
      </c>
      <c r="D536">
        <v>17.97514</v>
      </c>
      <c r="E536">
        <v>17.847249999999999</v>
      </c>
      <c r="F536">
        <v>16.960920000000002</v>
      </c>
      <c r="G536">
        <v>15.826090000000001</v>
      </c>
      <c r="H536">
        <v>15.31578</v>
      </c>
      <c r="I536">
        <v>16.788540000000001</v>
      </c>
      <c r="J536">
        <v>17.770820000000001</v>
      </c>
      <c r="K536">
        <v>18.27835</v>
      </c>
      <c r="L536">
        <v>18.86009</v>
      </c>
      <c r="M536">
        <v>19.268689999999999</v>
      </c>
      <c r="N536">
        <v>19.617100000000001</v>
      </c>
      <c r="O536">
        <v>20.033449999999998</v>
      </c>
      <c r="P536">
        <v>20.436050000000002</v>
      </c>
      <c r="Q536">
        <v>20.930820000000001</v>
      </c>
      <c r="R536">
        <v>21.486540000000002</v>
      </c>
      <c r="S536">
        <v>21.959679999999999</v>
      </c>
      <c r="T536">
        <v>22.426069999999999</v>
      </c>
      <c r="U536">
        <v>23.037210000000002</v>
      </c>
      <c r="V536">
        <v>23.62088</v>
      </c>
      <c r="W536">
        <v>24.1769</v>
      </c>
      <c r="X536">
        <v>24.821829999999999</v>
      </c>
      <c r="Y536">
        <v>25.407119999999999</v>
      </c>
      <c r="Z536">
        <v>25.963100000000001</v>
      </c>
      <c r="AA536">
        <v>26.627079999999999</v>
      </c>
      <c r="AB536">
        <v>27.23443</v>
      </c>
      <c r="AC536">
        <v>27.915800000000001</v>
      </c>
      <c r="AD536">
        <v>28.553049999999999</v>
      </c>
      <c r="AE536">
        <v>29.15363</v>
      </c>
      <c r="AF536">
        <v>29.74813</v>
      </c>
      <c r="AG536">
        <v>30.38158</v>
      </c>
      <c r="AH536">
        <v>30.99644</v>
      </c>
      <c r="AI536">
        <v>31.56512</v>
      </c>
      <c r="AJ536">
        <v>32.278640000000003</v>
      </c>
    </row>
    <row r="537" spans="1:36">
      <c r="A537" t="s">
        <v>414</v>
      </c>
      <c r="B537" s="63">
        <v>9</v>
      </c>
      <c r="C537" s="63">
        <v>28</v>
      </c>
      <c r="D537">
        <v>4.2308199999999996</v>
      </c>
      <c r="E537">
        <v>4.3097300000000001</v>
      </c>
      <c r="F537">
        <v>4.1983899999999998</v>
      </c>
      <c r="G537">
        <v>4.2534599999999996</v>
      </c>
      <c r="H537">
        <v>4.3510299999999997</v>
      </c>
      <c r="I537">
        <v>4.25197</v>
      </c>
      <c r="J537">
        <v>4.22</v>
      </c>
      <c r="K537">
        <v>4.2676999999999996</v>
      </c>
      <c r="L537">
        <v>4.3127000000000004</v>
      </c>
      <c r="M537">
        <v>4.3613600000000003</v>
      </c>
      <c r="N537">
        <v>4.4195500000000001</v>
      </c>
      <c r="O537">
        <v>4.4767400000000004</v>
      </c>
      <c r="P537">
        <v>4.5347099999999996</v>
      </c>
      <c r="Q537">
        <v>4.5959199999999996</v>
      </c>
      <c r="R537">
        <v>4.6777199999999999</v>
      </c>
      <c r="S537">
        <v>4.7584099999999996</v>
      </c>
      <c r="T537">
        <v>4.8346</v>
      </c>
      <c r="U537">
        <v>4.9179300000000001</v>
      </c>
      <c r="V537">
        <v>4.9973799999999997</v>
      </c>
      <c r="W537">
        <v>5.0679100000000004</v>
      </c>
      <c r="X537">
        <v>5.15395</v>
      </c>
      <c r="Y537">
        <v>5.2325499999999998</v>
      </c>
      <c r="Z537">
        <v>5.3124000000000002</v>
      </c>
      <c r="AA537">
        <v>5.3940700000000001</v>
      </c>
      <c r="AB537">
        <v>5.48386</v>
      </c>
      <c r="AC537">
        <v>5.5716900000000003</v>
      </c>
      <c r="AD537">
        <v>5.6629500000000004</v>
      </c>
      <c r="AE537">
        <v>5.7597899999999997</v>
      </c>
      <c r="AF537">
        <v>5.8580300000000003</v>
      </c>
      <c r="AG537">
        <v>5.9544199999999998</v>
      </c>
      <c r="AH537">
        <v>6.0518200000000002</v>
      </c>
      <c r="AI537">
        <v>6.14541</v>
      </c>
      <c r="AJ537">
        <v>6.23604</v>
      </c>
    </row>
    <row r="538" spans="1:36">
      <c r="A538" t="s">
        <v>415</v>
      </c>
      <c r="B538" s="63">
        <v>9</v>
      </c>
      <c r="C538" s="63">
        <v>29</v>
      </c>
      <c r="D538">
        <v>0.97087999999999997</v>
      </c>
      <c r="E538">
        <v>1.0078800000000001</v>
      </c>
      <c r="F538">
        <v>0.89100000000000001</v>
      </c>
      <c r="G538">
        <v>0.90468000000000004</v>
      </c>
      <c r="H538">
        <v>0.84687999999999997</v>
      </c>
      <c r="I538">
        <v>0.82972999999999997</v>
      </c>
      <c r="J538">
        <v>0.82118999999999998</v>
      </c>
      <c r="K538">
        <v>0.82625000000000004</v>
      </c>
      <c r="L538">
        <v>0.83345000000000002</v>
      </c>
      <c r="M538">
        <v>0.83714</v>
      </c>
      <c r="N538">
        <v>0.84348000000000001</v>
      </c>
      <c r="O538">
        <v>0.85243000000000002</v>
      </c>
      <c r="P538">
        <v>0.86131999999999997</v>
      </c>
      <c r="Q538">
        <v>0.86799999999999999</v>
      </c>
      <c r="R538">
        <v>0.87836999999999998</v>
      </c>
      <c r="S538">
        <v>0.89071999999999996</v>
      </c>
      <c r="T538">
        <v>0.89951999999999999</v>
      </c>
      <c r="U538">
        <v>0.91390000000000005</v>
      </c>
      <c r="V538">
        <v>0.92584</v>
      </c>
      <c r="W538">
        <v>0.93874999999999997</v>
      </c>
      <c r="X538">
        <v>0.95235999999999998</v>
      </c>
      <c r="Y538">
        <v>0.96501000000000003</v>
      </c>
      <c r="Z538">
        <v>0.97699999999999998</v>
      </c>
      <c r="AA538">
        <v>0.98931000000000002</v>
      </c>
      <c r="AB538">
        <v>1.0036700000000001</v>
      </c>
      <c r="AC538">
        <v>1.01762</v>
      </c>
      <c r="AD538">
        <v>1.0322100000000001</v>
      </c>
      <c r="AE538">
        <v>1.04739</v>
      </c>
      <c r="AF538">
        <v>1.0626899999999999</v>
      </c>
      <c r="AG538">
        <v>1.07772</v>
      </c>
      <c r="AH538">
        <v>1.09301</v>
      </c>
      <c r="AI538">
        <v>1.1076900000000001</v>
      </c>
      <c r="AJ538">
        <v>1.1218300000000001</v>
      </c>
    </row>
    <row r="539" spans="1:36">
      <c r="A539" t="s">
        <v>416</v>
      </c>
      <c r="B539" s="63">
        <v>9</v>
      </c>
      <c r="C539" s="63">
        <v>30</v>
      </c>
      <c r="D539">
        <v>1.05196</v>
      </c>
      <c r="E539">
        <v>1.0362100000000001</v>
      </c>
      <c r="F539">
        <v>1.0096700000000001</v>
      </c>
      <c r="G539">
        <v>1.0408900000000001</v>
      </c>
      <c r="H539">
        <v>1.08876</v>
      </c>
      <c r="I539">
        <v>1.0832200000000001</v>
      </c>
      <c r="J539">
        <v>1.0821000000000001</v>
      </c>
      <c r="K539">
        <v>1.09097</v>
      </c>
      <c r="L539">
        <v>1.1089599999999999</v>
      </c>
      <c r="M539">
        <v>1.1200300000000001</v>
      </c>
      <c r="N539">
        <v>1.1287100000000001</v>
      </c>
      <c r="O539">
        <v>1.1383700000000001</v>
      </c>
      <c r="P539">
        <v>1.1400399999999999</v>
      </c>
      <c r="Q539">
        <v>1.1468100000000001</v>
      </c>
      <c r="R539">
        <v>1.1559200000000001</v>
      </c>
      <c r="S539">
        <v>1.16221</v>
      </c>
      <c r="T539">
        <v>1.1670499999999999</v>
      </c>
      <c r="U539">
        <v>1.1772</v>
      </c>
      <c r="V539">
        <v>1.1793499999999999</v>
      </c>
      <c r="W539">
        <v>1.1783600000000001</v>
      </c>
      <c r="X539">
        <v>1.1884699999999999</v>
      </c>
      <c r="Y539">
        <v>1.1878200000000001</v>
      </c>
      <c r="Z539">
        <v>1.17926</v>
      </c>
      <c r="AA539">
        <v>1.17127</v>
      </c>
      <c r="AB539">
        <v>1.16943</v>
      </c>
      <c r="AC539">
        <v>1.1670499999999999</v>
      </c>
      <c r="AD539">
        <v>1.16551</v>
      </c>
      <c r="AE539">
        <v>1.16581</v>
      </c>
      <c r="AF539">
        <v>1.16587</v>
      </c>
      <c r="AG539">
        <v>1.1660200000000001</v>
      </c>
      <c r="AH539">
        <v>1.1671199999999999</v>
      </c>
      <c r="AI539">
        <v>1.16828</v>
      </c>
      <c r="AJ539">
        <v>1.1692</v>
      </c>
    </row>
    <row r="540" spans="1:36">
      <c r="A540" t="s">
        <v>417</v>
      </c>
      <c r="B540" s="63">
        <v>9</v>
      </c>
      <c r="C540" s="63">
        <v>31</v>
      </c>
      <c r="D540">
        <v>0.10245</v>
      </c>
      <c r="E540">
        <v>0.1123</v>
      </c>
      <c r="F540">
        <v>0.10034999999999999</v>
      </c>
      <c r="G540">
        <v>8.7319999999999995E-2</v>
      </c>
      <c r="H540">
        <v>9.7320000000000004E-2</v>
      </c>
      <c r="I540">
        <v>0.10537000000000001</v>
      </c>
      <c r="J540">
        <v>0.1095</v>
      </c>
      <c r="K540">
        <v>0.11488</v>
      </c>
      <c r="L540">
        <v>0.11916</v>
      </c>
      <c r="M540">
        <v>0.12964999999999999</v>
      </c>
      <c r="N540">
        <v>0.13084999999999999</v>
      </c>
      <c r="O540">
        <v>0.13574</v>
      </c>
      <c r="P540">
        <v>0.13571</v>
      </c>
      <c r="Q540">
        <v>0.13538</v>
      </c>
      <c r="R540">
        <v>0.15017</v>
      </c>
      <c r="S540">
        <v>0.15769</v>
      </c>
      <c r="T540">
        <v>0.15589</v>
      </c>
      <c r="U540">
        <v>0.16453999999999999</v>
      </c>
      <c r="V540">
        <v>0.16771</v>
      </c>
      <c r="W540">
        <v>0.16072</v>
      </c>
      <c r="X540">
        <v>0.17405999999999999</v>
      </c>
      <c r="Y540">
        <v>0.16869999999999999</v>
      </c>
      <c r="Z540">
        <v>0.16006000000000001</v>
      </c>
      <c r="AA540">
        <v>0.15201000000000001</v>
      </c>
      <c r="AB540">
        <v>0.15257999999999999</v>
      </c>
      <c r="AC540">
        <v>0.15190999999999999</v>
      </c>
      <c r="AD540">
        <v>0.15076999999999999</v>
      </c>
      <c r="AE540">
        <v>0.15076000000000001</v>
      </c>
      <c r="AF540">
        <v>0.14865999999999999</v>
      </c>
      <c r="AG540">
        <v>0.14693000000000001</v>
      </c>
      <c r="AH540">
        <v>0.14613000000000001</v>
      </c>
      <c r="AI540">
        <v>0.14499999999999999</v>
      </c>
      <c r="AJ540">
        <v>0.14366999999999999</v>
      </c>
    </row>
    <row r="541" spans="1:36">
      <c r="A541" t="s">
        <v>418</v>
      </c>
      <c r="B541" s="63">
        <v>9</v>
      </c>
      <c r="C541" s="63">
        <v>32</v>
      </c>
      <c r="D541">
        <v>12.507379999999999</v>
      </c>
      <c r="E541">
        <v>12.82419</v>
      </c>
      <c r="F541">
        <v>12.486610000000001</v>
      </c>
      <c r="G541">
        <v>12.8291</v>
      </c>
      <c r="H541">
        <v>12.932399999999999</v>
      </c>
      <c r="I541">
        <v>13.22073</v>
      </c>
      <c r="J541">
        <v>13.389419999999999</v>
      </c>
      <c r="K541">
        <v>13.766030000000001</v>
      </c>
      <c r="L541">
        <v>14.19313</v>
      </c>
      <c r="M541">
        <v>14.47288</v>
      </c>
      <c r="N541">
        <v>14.69215</v>
      </c>
      <c r="O541">
        <v>14.856120000000001</v>
      </c>
      <c r="P541">
        <v>15.060639999999999</v>
      </c>
      <c r="Q541">
        <v>15.298170000000001</v>
      </c>
      <c r="R541">
        <v>15.546939999999999</v>
      </c>
      <c r="S541">
        <v>15.738049999999999</v>
      </c>
      <c r="T541">
        <v>15.957800000000001</v>
      </c>
      <c r="U541">
        <v>16.163430000000002</v>
      </c>
      <c r="V541">
        <v>16.38486</v>
      </c>
      <c r="W541">
        <v>16.561859999999999</v>
      </c>
      <c r="X541">
        <v>16.644590000000001</v>
      </c>
      <c r="Y541">
        <v>16.696300000000001</v>
      </c>
      <c r="Z541">
        <v>16.73376</v>
      </c>
      <c r="AA541">
        <v>16.819579999999998</v>
      </c>
      <c r="AB541">
        <v>16.977609999999999</v>
      </c>
      <c r="AC541">
        <v>17.092739999999999</v>
      </c>
      <c r="AD541">
        <v>17.185420000000001</v>
      </c>
      <c r="AE541">
        <v>17.32535</v>
      </c>
      <c r="AF541">
        <v>17.490500000000001</v>
      </c>
      <c r="AG541">
        <v>17.654969999999999</v>
      </c>
      <c r="AH541">
        <v>17.822900000000001</v>
      </c>
      <c r="AI541">
        <v>17.986719999999998</v>
      </c>
      <c r="AJ541">
        <v>18.147680000000001</v>
      </c>
    </row>
    <row r="542" spans="1:36">
      <c r="A542" t="s">
        <v>419</v>
      </c>
      <c r="B542" s="63">
        <v>9</v>
      </c>
      <c r="C542" s="63">
        <v>33</v>
      </c>
      <c r="D542">
        <v>5.60778</v>
      </c>
      <c r="E542">
        <v>5.2542600000000004</v>
      </c>
      <c r="F542">
        <v>4.7730600000000001</v>
      </c>
      <c r="G542">
        <v>4.2451400000000001</v>
      </c>
      <c r="H542">
        <v>4.2647199999999996</v>
      </c>
      <c r="I542">
        <v>4.1670100000000003</v>
      </c>
      <c r="J542">
        <v>4.1755599999999999</v>
      </c>
      <c r="K542">
        <v>4.2410899999999998</v>
      </c>
      <c r="L542">
        <v>4.4389399999999997</v>
      </c>
      <c r="M542">
        <v>4.4440400000000002</v>
      </c>
      <c r="N542">
        <v>4.4801000000000002</v>
      </c>
      <c r="O542">
        <v>4.5664999999999996</v>
      </c>
      <c r="P542">
        <v>4.58887</v>
      </c>
      <c r="Q542">
        <v>4.6229399999999998</v>
      </c>
      <c r="R542">
        <v>4.6892699999999996</v>
      </c>
      <c r="S542">
        <v>4.73611</v>
      </c>
      <c r="T542">
        <v>4.7772899999999998</v>
      </c>
      <c r="U542">
        <v>4.8944200000000002</v>
      </c>
      <c r="V542">
        <v>4.9633000000000003</v>
      </c>
      <c r="W542">
        <v>5.0802899999999998</v>
      </c>
      <c r="X542">
        <v>5.2295499999999997</v>
      </c>
      <c r="Y542">
        <v>5.3872799999999996</v>
      </c>
      <c r="Z542">
        <v>5.4883100000000002</v>
      </c>
      <c r="AA542">
        <v>5.6407499999999997</v>
      </c>
      <c r="AB542">
        <v>5.7932899999999998</v>
      </c>
      <c r="AC542">
        <v>5.9756799999999997</v>
      </c>
      <c r="AD542">
        <v>6.1630000000000003</v>
      </c>
      <c r="AE542">
        <v>6.3528599999999997</v>
      </c>
      <c r="AF542">
        <v>6.5024600000000001</v>
      </c>
      <c r="AG542">
        <v>6.6433999999999997</v>
      </c>
      <c r="AH542">
        <v>6.82517</v>
      </c>
      <c r="AI542">
        <v>6.9760900000000001</v>
      </c>
      <c r="AJ542">
        <v>7.1579499999999996</v>
      </c>
    </row>
    <row r="543" spans="1:36">
      <c r="A543" t="s">
        <v>420</v>
      </c>
      <c r="B543" s="63">
        <v>9</v>
      </c>
      <c r="C543" s="63">
        <v>34</v>
      </c>
      <c r="D543">
        <v>5.4258199999999999</v>
      </c>
      <c r="E543">
        <v>5.3203300000000002</v>
      </c>
      <c r="F543">
        <v>4.7898199999999997</v>
      </c>
      <c r="G543">
        <v>5.2160099999999998</v>
      </c>
      <c r="H543">
        <v>5.3338099999999997</v>
      </c>
      <c r="I543">
        <v>5.2108400000000001</v>
      </c>
      <c r="J543">
        <v>5.2452800000000002</v>
      </c>
      <c r="K543">
        <v>5.2876399999999997</v>
      </c>
      <c r="L543">
        <v>5.3616799999999998</v>
      </c>
      <c r="M543">
        <v>5.46441</v>
      </c>
      <c r="N543">
        <v>5.5622699999999998</v>
      </c>
      <c r="O543">
        <v>5.6612400000000003</v>
      </c>
      <c r="P543">
        <v>5.7849500000000003</v>
      </c>
      <c r="Q543">
        <v>5.8937400000000002</v>
      </c>
      <c r="R543">
        <v>6.0273099999999999</v>
      </c>
      <c r="S543">
        <v>6.1490600000000004</v>
      </c>
      <c r="T543">
        <v>6.2795100000000001</v>
      </c>
      <c r="U543">
        <v>6.4173999999999998</v>
      </c>
      <c r="V543">
        <v>6.5631300000000001</v>
      </c>
      <c r="W543">
        <v>6.6839399999999998</v>
      </c>
      <c r="X543">
        <v>6.8232699999999999</v>
      </c>
      <c r="Y543">
        <v>6.9432799999999997</v>
      </c>
      <c r="Z543">
        <v>7.0913000000000004</v>
      </c>
      <c r="AA543">
        <v>7.2333400000000001</v>
      </c>
      <c r="AB543">
        <v>7.3480999999999996</v>
      </c>
      <c r="AC543">
        <v>7.4548699999999997</v>
      </c>
      <c r="AD543">
        <v>7.5570599999999999</v>
      </c>
      <c r="AE543">
        <v>7.6577099999999998</v>
      </c>
      <c r="AF543">
        <v>7.7524100000000002</v>
      </c>
      <c r="AG543">
        <v>7.84206</v>
      </c>
      <c r="AH543">
        <v>7.9227699999999999</v>
      </c>
      <c r="AI543">
        <v>7.9961900000000004</v>
      </c>
      <c r="AJ543">
        <v>8.0631500000000003</v>
      </c>
    </row>
    <row r="544" spans="1:36">
      <c r="A544" t="s">
        <v>421</v>
      </c>
      <c r="B544" s="63">
        <v>9</v>
      </c>
      <c r="C544" s="63">
        <v>35</v>
      </c>
      <c r="D544">
        <v>11.509230000000001</v>
      </c>
      <c r="E544">
        <v>11.266730000000001</v>
      </c>
      <c r="F544">
        <v>10.018689999999999</v>
      </c>
      <c r="G544">
        <v>10.410310000000001</v>
      </c>
      <c r="H544">
        <v>10.9985</v>
      </c>
      <c r="I544">
        <v>10.769629999999999</v>
      </c>
      <c r="J544">
        <v>10.88937</v>
      </c>
      <c r="K544">
        <v>11.12627</v>
      </c>
      <c r="L544">
        <v>11.28763</v>
      </c>
      <c r="M544">
        <v>11.54823</v>
      </c>
      <c r="N544">
        <v>11.77675</v>
      </c>
      <c r="O544">
        <v>11.976380000000001</v>
      </c>
      <c r="P544">
        <v>12.196429999999999</v>
      </c>
      <c r="Q544">
        <v>12.41896</v>
      </c>
      <c r="R544">
        <v>12.660769999999999</v>
      </c>
      <c r="S544">
        <v>12.889430000000001</v>
      </c>
      <c r="T544">
        <v>13.12209</v>
      </c>
      <c r="U544">
        <v>13.359450000000001</v>
      </c>
      <c r="V544">
        <v>13.60927</v>
      </c>
      <c r="W544">
        <v>13.850809999999999</v>
      </c>
      <c r="X544">
        <v>14.11712</v>
      </c>
      <c r="Y544">
        <v>14.394209999999999</v>
      </c>
      <c r="Z544">
        <v>14.64681</v>
      </c>
      <c r="AA544">
        <v>14.904870000000001</v>
      </c>
      <c r="AB544">
        <v>15.18084</v>
      </c>
      <c r="AC544">
        <v>15.46138</v>
      </c>
      <c r="AD544">
        <v>15.750529999999999</v>
      </c>
      <c r="AE544">
        <v>16.050049999999999</v>
      </c>
      <c r="AF544">
        <v>16.353159999999999</v>
      </c>
      <c r="AG544">
        <v>16.653659999999999</v>
      </c>
      <c r="AH544">
        <v>16.957460000000001</v>
      </c>
      <c r="AI544">
        <v>17.26163</v>
      </c>
      <c r="AJ544">
        <v>17.565159999999999</v>
      </c>
    </row>
    <row r="545" spans="1:36">
      <c r="A545" t="s">
        <v>422</v>
      </c>
      <c r="B545" s="63">
        <v>9</v>
      </c>
      <c r="C545" s="63">
        <v>36</v>
      </c>
      <c r="D545">
        <v>36.80733</v>
      </c>
      <c r="E545">
        <v>36.693460000000002</v>
      </c>
      <c r="F545">
        <v>33.575989999999997</v>
      </c>
      <c r="G545">
        <v>33.801200000000001</v>
      </c>
      <c r="H545">
        <v>32.998959999999997</v>
      </c>
      <c r="I545">
        <v>33.077840000000002</v>
      </c>
      <c r="J545">
        <v>33.942709999999998</v>
      </c>
      <c r="K545">
        <v>34.901330000000002</v>
      </c>
      <c r="L545">
        <v>35.948880000000003</v>
      </c>
      <c r="M545">
        <v>36.579300000000003</v>
      </c>
      <c r="N545">
        <v>36.883740000000003</v>
      </c>
      <c r="O545">
        <v>37.317100000000003</v>
      </c>
      <c r="P545">
        <v>37.717370000000003</v>
      </c>
      <c r="Q545">
        <v>38.283679999999997</v>
      </c>
      <c r="R545">
        <v>39.111159999999998</v>
      </c>
      <c r="S545">
        <v>39.771030000000003</v>
      </c>
      <c r="T545">
        <v>40.39331</v>
      </c>
      <c r="U545">
        <v>41.325360000000003</v>
      </c>
      <c r="V545">
        <v>42.336979999999997</v>
      </c>
      <c r="W545">
        <v>43.259970000000003</v>
      </c>
      <c r="X545">
        <v>44.327460000000002</v>
      </c>
      <c r="Y545">
        <v>45.10228</v>
      </c>
      <c r="Z545">
        <v>45.631369999999997</v>
      </c>
      <c r="AA545">
        <v>46.4559</v>
      </c>
      <c r="AB545">
        <v>47.117289999999997</v>
      </c>
      <c r="AC545">
        <v>47.865200000000002</v>
      </c>
      <c r="AD545">
        <v>48.435139999999997</v>
      </c>
      <c r="AE545">
        <v>48.77234</v>
      </c>
      <c r="AF545">
        <v>48.980710000000002</v>
      </c>
      <c r="AG545">
        <v>49.226179999999999</v>
      </c>
      <c r="AH545">
        <v>49.404919999999997</v>
      </c>
      <c r="AI545">
        <v>49.360259999999997</v>
      </c>
      <c r="AJ545">
        <v>49.859459999999999</v>
      </c>
    </row>
    <row r="546" spans="1:36">
      <c r="A546" t="s">
        <v>423</v>
      </c>
      <c r="B546" s="63">
        <v>9</v>
      </c>
      <c r="C546" s="63">
        <v>37</v>
      </c>
      <c r="D546">
        <v>32.21293</v>
      </c>
      <c r="E546">
        <v>31.384840000000001</v>
      </c>
      <c r="F546">
        <v>27.453119999999998</v>
      </c>
      <c r="G546">
        <v>29.77871</v>
      </c>
      <c r="H546">
        <v>29.95983</v>
      </c>
      <c r="I546">
        <v>29.912120000000002</v>
      </c>
      <c r="J546">
        <v>29.98602</v>
      </c>
      <c r="K546">
        <v>30.806439999999998</v>
      </c>
      <c r="L546">
        <v>31.770679999999999</v>
      </c>
      <c r="M546">
        <v>32.651969999999999</v>
      </c>
      <c r="N546">
        <v>33.141019999999997</v>
      </c>
      <c r="O546">
        <v>33.81044</v>
      </c>
      <c r="P546">
        <v>34.475389999999997</v>
      </c>
      <c r="Q546">
        <v>35.123159999999999</v>
      </c>
      <c r="R546">
        <v>36.013660000000002</v>
      </c>
      <c r="S546">
        <v>36.708530000000003</v>
      </c>
      <c r="T546">
        <v>37.434579999999997</v>
      </c>
      <c r="U546">
        <v>38.342910000000003</v>
      </c>
      <c r="V546">
        <v>39.214700000000001</v>
      </c>
      <c r="W546">
        <v>39.8581</v>
      </c>
      <c r="X546">
        <v>40.634880000000003</v>
      </c>
      <c r="Y546">
        <v>41.352209999999999</v>
      </c>
      <c r="Z546">
        <v>41.958069999999999</v>
      </c>
      <c r="AA546">
        <v>42.65728</v>
      </c>
      <c r="AB546">
        <v>43.268720000000002</v>
      </c>
      <c r="AC546">
        <v>43.785200000000003</v>
      </c>
      <c r="AD546">
        <v>44.299390000000002</v>
      </c>
      <c r="AE546">
        <v>44.745930000000001</v>
      </c>
      <c r="AF546">
        <v>45.295200000000001</v>
      </c>
      <c r="AG546">
        <v>45.864750000000001</v>
      </c>
      <c r="AH546">
        <v>46.46152</v>
      </c>
      <c r="AI546">
        <v>46.911580000000001</v>
      </c>
      <c r="AJ546">
        <v>47.622419999999998</v>
      </c>
    </row>
    <row r="547" spans="1:36">
      <c r="A547" t="s">
        <v>424</v>
      </c>
      <c r="B547" s="63">
        <v>9</v>
      </c>
      <c r="C547" s="63">
        <v>38</v>
      </c>
      <c r="D547">
        <v>134.23296999999999</v>
      </c>
      <c r="E547">
        <v>137.04132000000001</v>
      </c>
      <c r="F547">
        <v>138.00426999999999</v>
      </c>
      <c r="G547">
        <v>146.98420999999999</v>
      </c>
      <c r="H547">
        <v>148.35312999999999</v>
      </c>
      <c r="I547">
        <v>151.18875</v>
      </c>
      <c r="J547">
        <v>158.63817</v>
      </c>
      <c r="K547">
        <v>165.38025999999999</v>
      </c>
      <c r="L547">
        <v>174.53755000000001</v>
      </c>
      <c r="M547">
        <v>182.34476000000001</v>
      </c>
      <c r="N547">
        <v>189.69574</v>
      </c>
      <c r="O547">
        <v>196.16463999999999</v>
      </c>
      <c r="P547">
        <v>202.29588000000001</v>
      </c>
      <c r="Q547">
        <v>208.85114999999999</v>
      </c>
      <c r="R547">
        <v>215.96535</v>
      </c>
      <c r="S547">
        <v>222.72833</v>
      </c>
      <c r="T547">
        <v>230.06012000000001</v>
      </c>
      <c r="U547">
        <v>238.01503</v>
      </c>
      <c r="V547">
        <v>246.39306999999999</v>
      </c>
      <c r="W547">
        <v>255.24680000000001</v>
      </c>
      <c r="X547">
        <v>264.97903000000002</v>
      </c>
      <c r="Y547">
        <v>275.09415000000001</v>
      </c>
      <c r="Z547">
        <v>285.83749</v>
      </c>
      <c r="AA547">
        <v>296.68103000000002</v>
      </c>
      <c r="AB547">
        <v>306.90850999999998</v>
      </c>
      <c r="AC547">
        <v>317.78955000000002</v>
      </c>
      <c r="AD547">
        <v>328.87607000000003</v>
      </c>
      <c r="AE547">
        <v>340.04565000000002</v>
      </c>
      <c r="AF547">
        <v>351.45470999999998</v>
      </c>
      <c r="AG547">
        <v>363.23516999999998</v>
      </c>
      <c r="AH547">
        <v>375.23154</v>
      </c>
      <c r="AI547">
        <v>388.37909000000002</v>
      </c>
      <c r="AJ547">
        <v>402.65487999999999</v>
      </c>
    </row>
    <row r="548" spans="1:36">
      <c r="A548" t="s">
        <v>425</v>
      </c>
      <c r="B548" s="63">
        <v>9</v>
      </c>
      <c r="C548" s="63">
        <v>39</v>
      </c>
      <c r="D548">
        <v>105.51112000000001</v>
      </c>
      <c r="E548">
        <v>106.58848999999999</v>
      </c>
      <c r="F548">
        <v>91.536739999999995</v>
      </c>
      <c r="G548">
        <v>101.09477</v>
      </c>
      <c r="H548">
        <v>115.91070999999999</v>
      </c>
      <c r="I548">
        <v>126.07122</v>
      </c>
      <c r="J548">
        <v>136.27383</v>
      </c>
      <c r="K548">
        <v>137.74313000000001</v>
      </c>
      <c r="L548">
        <v>139.79033999999999</v>
      </c>
      <c r="M548">
        <v>140.38972000000001</v>
      </c>
      <c r="N548">
        <v>140.90887000000001</v>
      </c>
      <c r="O548">
        <v>141.38351</v>
      </c>
      <c r="P548">
        <v>143.00137000000001</v>
      </c>
      <c r="Q548">
        <v>143.61350999999999</v>
      </c>
      <c r="R548">
        <v>146.51486</v>
      </c>
      <c r="S548">
        <v>150.05155999999999</v>
      </c>
      <c r="T548">
        <v>151.70230000000001</v>
      </c>
      <c r="U548">
        <v>153.34572</v>
      </c>
      <c r="V548">
        <v>154.74547000000001</v>
      </c>
      <c r="W548">
        <v>154.90586999999999</v>
      </c>
      <c r="X548">
        <v>155.24879000000001</v>
      </c>
      <c r="Y548">
        <v>155.30617000000001</v>
      </c>
      <c r="Z548">
        <v>156.30402000000001</v>
      </c>
      <c r="AA548">
        <v>157.96428</v>
      </c>
      <c r="AB548">
        <v>159.67979</v>
      </c>
      <c r="AC548">
        <v>161.28747999999999</v>
      </c>
      <c r="AD548">
        <v>162.52028999999999</v>
      </c>
      <c r="AE548">
        <v>163.74468999999999</v>
      </c>
      <c r="AF548">
        <v>165.41801000000001</v>
      </c>
      <c r="AG548">
        <v>167.11645999999999</v>
      </c>
      <c r="AH548">
        <v>168.77994000000001</v>
      </c>
      <c r="AI548">
        <v>170.25606999999999</v>
      </c>
      <c r="AJ548">
        <v>171.76056</v>
      </c>
    </row>
    <row r="549" spans="1:36">
      <c r="A549" t="s">
        <v>426</v>
      </c>
      <c r="B549" s="63">
        <v>9</v>
      </c>
      <c r="C549" s="63">
        <v>40</v>
      </c>
      <c r="D549">
        <v>12.46888</v>
      </c>
      <c r="E549">
        <v>12.60793</v>
      </c>
      <c r="F549">
        <v>12.126379999999999</v>
      </c>
      <c r="G549">
        <v>12.874359999999999</v>
      </c>
      <c r="H549">
        <v>12.692460000000001</v>
      </c>
      <c r="I549">
        <v>12.705349999999999</v>
      </c>
      <c r="J549">
        <v>12.757630000000001</v>
      </c>
      <c r="K549">
        <v>13.255940000000001</v>
      </c>
      <c r="L549">
        <v>13.8901</v>
      </c>
      <c r="M549">
        <v>14.41188</v>
      </c>
      <c r="N549">
        <v>14.84314</v>
      </c>
      <c r="O549">
        <v>15.20585</v>
      </c>
      <c r="P549">
        <v>15.54669</v>
      </c>
      <c r="Q549">
        <v>15.78877</v>
      </c>
      <c r="R549">
        <v>16.189240000000002</v>
      </c>
      <c r="S549">
        <v>16.68319</v>
      </c>
      <c r="T549">
        <v>17.196010000000001</v>
      </c>
      <c r="U549">
        <v>17.76416</v>
      </c>
      <c r="V549">
        <v>18.359819999999999</v>
      </c>
      <c r="W549">
        <v>18.978619999999999</v>
      </c>
      <c r="X549">
        <v>19.663260000000001</v>
      </c>
      <c r="Y549">
        <v>20.337720000000001</v>
      </c>
      <c r="Z549">
        <v>21.011430000000001</v>
      </c>
      <c r="AA549">
        <v>21.715779999999999</v>
      </c>
      <c r="AB549">
        <v>22.39162</v>
      </c>
      <c r="AC549">
        <v>23.102499999999999</v>
      </c>
      <c r="AD549">
        <v>23.855419999999999</v>
      </c>
      <c r="AE549">
        <v>24.64385</v>
      </c>
      <c r="AF549">
        <v>25.457249999999998</v>
      </c>
      <c r="AG549">
        <v>26.317039999999999</v>
      </c>
      <c r="AH549">
        <v>27.20973</v>
      </c>
      <c r="AI549">
        <v>28.126919999999998</v>
      </c>
      <c r="AJ549">
        <v>29.17906</v>
      </c>
    </row>
    <row r="550" spans="1:36">
      <c r="A550" t="s">
        <v>427</v>
      </c>
      <c r="B550" s="63">
        <v>9</v>
      </c>
      <c r="C550" s="63">
        <v>41</v>
      </c>
      <c r="D550">
        <v>35.599080000000001</v>
      </c>
      <c r="E550">
        <v>34.942039999999999</v>
      </c>
      <c r="F550">
        <v>33.242049999999999</v>
      </c>
      <c r="G550">
        <v>34.572850000000003</v>
      </c>
      <c r="H550">
        <v>34.39255</v>
      </c>
      <c r="I550">
        <v>33.180750000000003</v>
      </c>
      <c r="J550">
        <v>34.000190000000003</v>
      </c>
      <c r="K550">
        <v>32.953530000000001</v>
      </c>
      <c r="L550">
        <v>32.360489999999999</v>
      </c>
      <c r="M550">
        <v>32.063769999999998</v>
      </c>
      <c r="N550">
        <v>32.325499999999998</v>
      </c>
      <c r="O550">
        <v>32.894269999999999</v>
      </c>
      <c r="P550">
        <v>33.593719999999998</v>
      </c>
      <c r="Q550">
        <v>34.197890000000001</v>
      </c>
      <c r="R550">
        <v>35.082389999999997</v>
      </c>
      <c r="S550">
        <v>35.947249999999997</v>
      </c>
      <c r="T550">
        <v>36.827959999999997</v>
      </c>
      <c r="U550">
        <v>37.415120000000002</v>
      </c>
      <c r="V550">
        <v>37.947040000000001</v>
      </c>
      <c r="W550">
        <v>38.511310000000002</v>
      </c>
      <c r="X550">
        <v>39.21407</v>
      </c>
      <c r="Y550">
        <v>40.019919999999999</v>
      </c>
      <c r="Z550">
        <v>40.904510000000002</v>
      </c>
      <c r="AA550">
        <v>41.65842</v>
      </c>
      <c r="AB550">
        <v>42.6173</v>
      </c>
      <c r="AC550">
        <v>43.677039999999998</v>
      </c>
      <c r="AD550">
        <v>44.728200000000001</v>
      </c>
      <c r="AE550">
        <v>45.791679999999999</v>
      </c>
      <c r="AF550">
        <v>46.802059999999997</v>
      </c>
      <c r="AG550">
        <v>47.95326</v>
      </c>
      <c r="AH550">
        <v>49.183500000000002</v>
      </c>
      <c r="AI550">
        <v>50.50938</v>
      </c>
      <c r="AJ550">
        <v>52.054430000000004</v>
      </c>
    </row>
    <row r="551" spans="1:36">
      <c r="A551" t="s">
        <v>428</v>
      </c>
      <c r="B551" s="63">
        <v>9</v>
      </c>
      <c r="C551" s="63">
        <v>42</v>
      </c>
      <c r="D551">
        <v>102.7342</v>
      </c>
      <c r="E551">
        <v>97.268749999999997</v>
      </c>
      <c r="F551">
        <v>106.09263</v>
      </c>
      <c r="G551">
        <v>98.849069999999998</v>
      </c>
      <c r="H551">
        <v>98.959819999999993</v>
      </c>
      <c r="I551">
        <v>100.68656</v>
      </c>
      <c r="J551">
        <v>99.82732</v>
      </c>
      <c r="K551">
        <v>100.66251</v>
      </c>
      <c r="L551">
        <v>101.70058</v>
      </c>
      <c r="M551">
        <v>102.49776</v>
      </c>
      <c r="N551">
        <v>103.5192</v>
      </c>
      <c r="O551">
        <v>104.42765</v>
      </c>
      <c r="P551">
        <v>105.21052</v>
      </c>
      <c r="Q551">
        <v>106.01606</v>
      </c>
      <c r="R551">
        <v>106.71607</v>
      </c>
      <c r="S551">
        <v>107.34529999999999</v>
      </c>
      <c r="T551">
        <v>107.64085</v>
      </c>
      <c r="U551">
        <v>107.83479</v>
      </c>
      <c r="V551">
        <v>108.15311</v>
      </c>
      <c r="W551">
        <v>108.56622</v>
      </c>
      <c r="X551">
        <v>108.93764</v>
      </c>
      <c r="Y551">
        <v>109.22242</v>
      </c>
      <c r="Z551">
        <v>109.58025000000001</v>
      </c>
      <c r="AA551">
        <v>109.9509</v>
      </c>
      <c r="AB551">
        <v>110.22046</v>
      </c>
      <c r="AC551">
        <v>110.49329</v>
      </c>
      <c r="AD551">
        <v>110.72684</v>
      </c>
      <c r="AE551">
        <v>110.90228999999999</v>
      </c>
      <c r="AF551">
        <v>111.04839</v>
      </c>
      <c r="AG551">
        <v>111.16285999999999</v>
      </c>
      <c r="AH551">
        <v>111.23434</v>
      </c>
      <c r="AI551">
        <v>111.27176</v>
      </c>
      <c r="AJ551">
        <v>111.29533000000001</v>
      </c>
    </row>
    <row r="552" spans="1:36">
      <c r="A552" t="s">
        <v>429</v>
      </c>
      <c r="B552" s="63">
        <v>9</v>
      </c>
      <c r="C552" s="63">
        <v>43</v>
      </c>
      <c r="D552">
        <v>57.112909999999999</v>
      </c>
      <c r="E552">
        <v>58.203899999999997</v>
      </c>
      <c r="F552">
        <v>59.032980000000002</v>
      </c>
      <c r="G552">
        <v>58.444989999999997</v>
      </c>
      <c r="H552">
        <v>55.809190000000001</v>
      </c>
      <c r="I552">
        <v>55.12482</v>
      </c>
      <c r="J552">
        <v>54.682870000000001</v>
      </c>
      <c r="K552">
        <v>55.100349999999999</v>
      </c>
      <c r="L552">
        <v>55.488010000000003</v>
      </c>
      <c r="M552">
        <v>55.820489999999999</v>
      </c>
      <c r="N552">
        <v>56.364980000000003</v>
      </c>
      <c r="O552">
        <v>56.667520000000003</v>
      </c>
      <c r="P552">
        <v>57.018050000000002</v>
      </c>
      <c r="Q552">
        <v>57.456659999999999</v>
      </c>
      <c r="R552">
        <v>57.820929999999997</v>
      </c>
      <c r="S552">
        <v>58.188510000000001</v>
      </c>
      <c r="T552">
        <v>58.427100000000003</v>
      </c>
      <c r="U552">
        <v>58.632159999999999</v>
      </c>
      <c r="V552">
        <v>58.86468</v>
      </c>
      <c r="W552">
        <v>59.142339999999997</v>
      </c>
      <c r="X552">
        <v>59.413119999999999</v>
      </c>
      <c r="Y552">
        <v>59.689300000000003</v>
      </c>
      <c r="Z552">
        <v>60.066690000000001</v>
      </c>
      <c r="AA552">
        <v>60.457210000000003</v>
      </c>
      <c r="AB552">
        <v>60.733490000000003</v>
      </c>
      <c r="AC552">
        <v>61.018380000000001</v>
      </c>
      <c r="AD552">
        <v>61.295929999999998</v>
      </c>
      <c r="AE552">
        <v>61.558770000000003</v>
      </c>
      <c r="AF552">
        <v>61.822339999999997</v>
      </c>
      <c r="AG552">
        <v>62.079230000000003</v>
      </c>
      <c r="AH552">
        <v>62.314410000000002</v>
      </c>
      <c r="AI552">
        <v>62.540210000000002</v>
      </c>
      <c r="AJ552">
        <v>62.770940000000003</v>
      </c>
    </row>
    <row r="553" spans="1:36">
      <c r="A553" t="s">
        <v>430</v>
      </c>
      <c r="B553" s="63">
        <v>9</v>
      </c>
      <c r="C553" s="63">
        <v>44</v>
      </c>
      <c r="D553">
        <v>24.372810000000001</v>
      </c>
      <c r="E553">
        <v>22.10136</v>
      </c>
      <c r="F553">
        <v>23.67578</v>
      </c>
      <c r="G553">
        <v>25.088360000000002</v>
      </c>
      <c r="H553">
        <v>24.363569999999999</v>
      </c>
      <c r="I553">
        <v>24.483709999999999</v>
      </c>
      <c r="J553">
        <v>24.760860000000001</v>
      </c>
      <c r="K553">
        <v>25.53961</v>
      </c>
      <c r="L553">
        <v>26.847999999999999</v>
      </c>
      <c r="M553">
        <v>27.62114</v>
      </c>
      <c r="N553">
        <v>28.048310000000001</v>
      </c>
      <c r="O553">
        <v>28.131319999999999</v>
      </c>
      <c r="P553">
        <v>28.219100000000001</v>
      </c>
      <c r="Q553">
        <v>28.466699999999999</v>
      </c>
      <c r="R553">
        <v>28.6968</v>
      </c>
      <c r="S553">
        <v>29.220140000000001</v>
      </c>
      <c r="T553">
        <v>29.460080000000001</v>
      </c>
      <c r="U553">
        <v>29.247299999999999</v>
      </c>
      <c r="V553">
        <v>28.30639</v>
      </c>
      <c r="W553">
        <v>27.62312</v>
      </c>
      <c r="X553">
        <v>27.04889</v>
      </c>
      <c r="Y553">
        <v>26.974799999999998</v>
      </c>
      <c r="Z553">
        <v>26.794119999999999</v>
      </c>
      <c r="AA553">
        <v>26.900230000000001</v>
      </c>
      <c r="AB553">
        <v>27.403079999999999</v>
      </c>
      <c r="AC553">
        <v>27.77347</v>
      </c>
      <c r="AD553">
        <v>27.881119999999999</v>
      </c>
      <c r="AE553">
        <v>27.960249999999998</v>
      </c>
      <c r="AF553">
        <v>28.065339999999999</v>
      </c>
      <c r="AG553">
        <v>28.257619999999999</v>
      </c>
      <c r="AH553">
        <v>28.538340000000002</v>
      </c>
      <c r="AI553">
        <v>28.820430000000002</v>
      </c>
      <c r="AJ553">
        <v>29.05134</v>
      </c>
    </row>
    <row r="554" spans="1:36">
      <c r="A554" t="s">
        <v>431</v>
      </c>
      <c r="B554" s="63">
        <v>9</v>
      </c>
      <c r="C554" s="63">
        <v>45</v>
      </c>
      <c r="D554">
        <v>0.15767</v>
      </c>
      <c r="E554">
        <v>0.14978</v>
      </c>
      <c r="F554">
        <v>0.11992999999999999</v>
      </c>
      <c r="G554">
        <v>0.11802</v>
      </c>
      <c r="H554">
        <v>0.12028999999999999</v>
      </c>
      <c r="I554">
        <v>0.10716000000000001</v>
      </c>
      <c r="J554">
        <v>0.11445</v>
      </c>
      <c r="K554">
        <v>0.10857</v>
      </c>
      <c r="L554">
        <v>0.10992</v>
      </c>
      <c r="M554">
        <v>0.10433000000000001</v>
      </c>
      <c r="N554">
        <v>9.5680000000000001E-2</v>
      </c>
      <c r="O554">
        <v>8.6639999999999995E-2</v>
      </c>
      <c r="P554">
        <v>8.0939999999999998E-2</v>
      </c>
      <c r="Q554">
        <v>7.8340000000000007E-2</v>
      </c>
      <c r="R554">
        <v>7.6240000000000002E-2</v>
      </c>
      <c r="S554">
        <v>7.5520000000000004E-2</v>
      </c>
      <c r="T554">
        <v>7.3249999999999996E-2</v>
      </c>
      <c r="U554">
        <v>6.9269999999999998E-2</v>
      </c>
      <c r="V554">
        <v>6.6379999999999995E-2</v>
      </c>
      <c r="W554">
        <v>6.4670000000000005E-2</v>
      </c>
      <c r="X554">
        <v>6.2539999999999998E-2</v>
      </c>
      <c r="Y554">
        <v>6.2659999999999993E-2</v>
      </c>
      <c r="Z554">
        <v>6.0350000000000001E-2</v>
      </c>
      <c r="AA554">
        <v>5.8349999999999999E-2</v>
      </c>
      <c r="AB554">
        <v>5.6939999999999998E-2</v>
      </c>
      <c r="AC554">
        <v>5.6320000000000002E-2</v>
      </c>
      <c r="AD554">
        <v>5.5300000000000002E-2</v>
      </c>
      <c r="AE554">
        <v>5.355E-2</v>
      </c>
      <c r="AF554">
        <v>5.1490000000000001E-2</v>
      </c>
      <c r="AG554">
        <v>4.9160000000000002E-2</v>
      </c>
      <c r="AH554">
        <v>4.6179999999999999E-2</v>
      </c>
      <c r="AI554">
        <v>4.4310000000000002E-2</v>
      </c>
      <c r="AJ554">
        <v>4.1189999999999997E-2</v>
      </c>
    </row>
    <row r="555" spans="1:36">
      <c r="A555" t="s">
        <v>432</v>
      </c>
      <c r="B555" s="63">
        <v>9</v>
      </c>
      <c r="C555" s="63">
        <v>46</v>
      </c>
      <c r="D555">
        <v>38.159799999999997</v>
      </c>
      <c r="E555">
        <v>38.827869999999997</v>
      </c>
      <c r="F555">
        <v>32.658880000000003</v>
      </c>
      <c r="G555">
        <v>30.432980000000001</v>
      </c>
      <c r="H555">
        <v>32.023420000000002</v>
      </c>
      <c r="I555">
        <v>33.551900000000003</v>
      </c>
      <c r="J555">
        <v>32.878270000000001</v>
      </c>
      <c r="K555">
        <v>32.522109999999998</v>
      </c>
      <c r="L555">
        <v>32.125349999999997</v>
      </c>
      <c r="M555">
        <v>31.385590000000001</v>
      </c>
      <c r="N555">
        <v>30.745550000000001</v>
      </c>
      <c r="O555">
        <v>29.947749999999999</v>
      </c>
      <c r="P555">
        <v>29.406960000000002</v>
      </c>
      <c r="Q555">
        <v>28.98977</v>
      </c>
      <c r="R555">
        <v>28.66685</v>
      </c>
      <c r="S555">
        <v>28.44265</v>
      </c>
      <c r="T555">
        <v>28.031549999999999</v>
      </c>
      <c r="U555">
        <v>27.68064</v>
      </c>
      <c r="V555">
        <v>27.230039999999999</v>
      </c>
      <c r="W555">
        <v>26.75243</v>
      </c>
      <c r="X555">
        <v>26.335139999999999</v>
      </c>
      <c r="Y555">
        <v>26.089559999999999</v>
      </c>
      <c r="Z555">
        <v>25.86937</v>
      </c>
      <c r="AA555">
        <v>25.598120000000002</v>
      </c>
      <c r="AB555">
        <v>25.17446</v>
      </c>
      <c r="AC555">
        <v>24.760539999999999</v>
      </c>
      <c r="AD555">
        <v>24.406939999999999</v>
      </c>
      <c r="AE555">
        <v>23.982019999999999</v>
      </c>
      <c r="AF555">
        <v>23.546040000000001</v>
      </c>
      <c r="AG555">
        <v>23.092559999999999</v>
      </c>
      <c r="AH555">
        <v>22.713509999999999</v>
      </c>
      <c r="AI555">
        <v>22.241420000000002</v>
      </c>
      <c r="AJ555">
        <v>21.824819999999999</v>
      </c>
    </row>
    <row r="556" spans="1:36">
      <c r="A556" t="s">
        <v>433</v>
      </c>
      <c r="B556" s="63">
        <v>9</v>
      </c>
      <c r="C556" s="63">
        <v>47</v>
      </c>
      <c r="D556">
        <v>8.63856</v>
      </c>
      <c r="E556">
        <v>8.8067799999999998</v>
      </c>
      <c r="F556">
        <v>8.4034600000000008</v>
      </c>
      <c r="G556">
        <v>8.6623599999999996</v>
      </c>
      <c r="H556">
        <v>9.2432400000000001</v>
      </c>
      <c r="I556">
        <v>8.9611000000000001</v>
      </c>
      <c r="J556">
        <v>8.6688600000000005</v>
      </c>
      <c r="K556">
        <v>8.3745700000000003</v>
      </c>
      <c r="L556">
        <v>8.1174700000000009</v>
      </c>
      <c r="M556">
        <v>7.7675400000000003</v>
      </c>
      <c r="N556">
        <v>7.4710299999999998</v>
      </c>
      <c r="O556">
        <v>7.3526100000000003</v>
      </c>
      <c r="P556">
        <v>7.3038299999999996</v>
      </c>
      <c r="Q556">
        <v>7.3050800000000002</v>
      </c>
      <c r="R556">
        <v>7.3326599999999997</v>
      </c>
      <c r="S556">
        <v>7.3507499999999997</v>
      </c>
      <c r="T556">
        <v>7.3490200000000003</v>
      </c>
      <c r="U556">
        <v>7.3662999999999998</v>
      </c>
      <c r="V556">
        <v>7.4024799999999997</v>
      </c>
      <c r="W556">
        <v>7.4544600000000001</v>
      </c>
      <c r="X556">
        <v>7.5210600000000003</v>
      </c>
      <c r="Y556">
        <v>7.57803</v>
      </c>
      <c r="Z556">
        <v>7.6273999999999997</v>
      </c>
      <c r="AA556">
        <v>7.6925400000000002</v>
      </c>
      <c r="AB556">
        <v>7.7072500000000002</v>
      </c>
      <c r="AC556">
        <v>7.7636500000000002</v>
      </c>
      <c r="AD556">
        <v>7.7741300000000004</v>
      </c>
      <c r="AE556">
        <v>7.7654800000000002</v>
      </c>
      <c r="AF556">
        <v>7.7278900000000004</v>
      </c>
      <c r="AG556">
        <v>7.6696900000000001</v>
      </c>
      <c r="AH556">
        <v>7.5581800000000001</v>
      </c>
      <c r="AI556">
        <v>7.4407100000000002</v>
      </c>
      <c r="AJ556">
        <v>7.3679500000000004</v>
      </c>
    </row>
    <row r="557" spans="1:36">
      <c r="A557" t="s">
        <v>434</v>
      </c>
      <c r="B557" s="63">
        <v>9</v>
      </c>
      <c r="C557" s="63">
        <v>48</v>
      </c>
      <c r="D557">
        <v>235.59311</v>
      </c>
      <c r="E557">
        <v>238.43270999999999</v>
      </c>
      <c r="F557">
        <v>243.52654000000001</v>
      </c>
      <c r="G557">
        <v>246.47368</v>
      </c>
      <c r="H557">
        <v>225.58620999999999</v>
      </c>
      <c r="I557">
        <v>228.02726999999999</v>
      </c>
      <c r="J557">
        <v>228.16916000000001</v>
      </c>
      <c r="K557">
        <v>231.27370999999999</v>
      </c>
      <c r="L557">
        <v>234.78804</v>
      </c>
      <c r="M557">
        <v>233.62303</v>
      </c>
      <c r="N557">
        <v>237.77736999999999</v>
      </c>
      <c r="O557">
        <v>247.09987000000001</v>
      </c>
      <c r="P557">
        <v>255.42889</v>
      </c>
      <c r="Q557">
        <v>258.44153</v>
      </c>
      <c r="R557">
        <v>258.40282999999999</v>
      </c>
      <c r="S557">
        <v>257.98410000000001</v>
      </c>
      <c r="T557">
        <v>258.82547</v>
      </c>
      <c r="U557">
        <v>260.64019999999999</v>
      </c>
      <c r="V557">
        <v>262.45022999999998</v>
      </c>
      <c r="W557">
        <v>262.75274999999999</v>
      </c>
      <c r="X557">
        <v>264.19186000000002</v>
      </c>
      <c r="Y557">
        <v>266.01101999999997</v>
      </c>
      <c r="Z557">
        <v>268.68407999999999</v>
      </c>
      <c r="AA557">
        <v>272.33208999999999</v>
      </c>
      <c r="AB557">
        <v>275.55234000000002</v>
      </c>
      <c r="AC557">
        <v>278.75887999999998</v>
      </c>
      <c r="AD557">
        <v>281.19452000000001</v>
      </c>
      <c r="AE557">
        <v>283.84604000000002</v>
      </c>
      <c r="AF557">
        <v>286.98874000000001</v>
      </c>
      <c r="AG557">
        <v>289.43033000000003</v>
      </c>
      <c r="AH557">
        <v>291.64821999999998</v>
      </c>
      <c r="AI557">
        <v>293.97043000000002</v>
      </c>
      <c r="AJ557">
        <v>297.28671000000003</v>
      </c>
    </row>
    <row r="558" spans="1:36">
      <c r="A558" t="s">
        <v>435</v>
      </c>
      <c r="B558" s="63">
        <v>9</v>
      </c>
      <c r="C558" s="63">
        <v>49</v>
      </c>
      <c r="D558">
        <v>3.6805599999999998</v>
      </c>
      <c r="E558">
        <v>4.7098100000000001</v>
      </c>
      <c r="F558">
        <v>4.2187400000000004</v>
      </c>
      <c r="G558">
        <v>2.3569300000000002</v>
      </c>
      <c r="H558">
        <v>3.10765</v>
      </c>
      <c r="I558">
        <v>4.1964600000000001</v>
      </c>
      <c r="J558">
        <v>3.3494600000000001</v>
      </c>
      <c r="K558">
        <v>3.63761</v>
      </c>
      <c r="L558">
        <v>3.98821</v>
      </c>
      <c r="M558">
        <v>3.8359299999999998</v>
      </c>
      <c r="N558">
        <v>3.9101300000000001</v>
      </c>
      <c r="O558">
        <v>3.96611</v>
      </c>
      <c r="P558">
        <v>3.9993599999999998</v>
      </c>
      <c r="Q558">
        <v>4.0688800000000001</v>
      </c>
      <c r="R558">
        <v>4.1734099999999996</v>
      </c>
      <c r="S558">
        <v>4.2784000000000004</v>
      </c>
      <c r="T558">
        <v>4.3835300000000004</v>
      </c>
      <c r="U558">
        <v>4.4786999999999999</v>
      </c>
      <c r="V558">
        <v>4.6224699999999999</v>
      </c>
      <c r="W558">
        <v>4.7328799999999998</v>
      </c>
      <c r="X558">
        <v>4.8422400000000003</v>
      </c>
      <c r="Y558">
        <v>5.0211699999999997</v>
      </c>
      <c r="Z558">
        <v>5.1598800000000002</v>
      </c>
      <c r="AA558">
        <v>5.2637900000000002</v>
      </c>
      <c r="AB558">
        <v>5.3959200000000003</v>
      </c>
      <c r="AC558">
        <v>5.5173399999999999</v>
      </c>
      <c r="AD558">
        <v>5.73956</v>
      </c>
      <c r="AE558">
        <v>5.9496900000000004</v>
      </c>
      <c r="AF558">
        <v>6.0948500000000001</v>
      </c>
      <c r="AG558">
        <v>6.2121399999999998</v>
      </c>
      <c r="AH558">
        <v>6.3088899999999999</v>
      </c>
      <c r="AI558">
        <v>6.3939899999999996</v>
      </c>
      <c r="AJ558">
        <v>6.4325299999999999</v>
      </c>
    </row>
    <row r="559" spans="1:36">
      <c r="A559" t="s">
        <v>436</v>
      </c>
      <c r="B559" s="63">
        <v>9</v>
      </c>
      <c r="C559" s="63">
        <v>50</v>
      </c>
      <c r="D559">
        <v>6.7677399999999999</v>
      </c>
      <c r="E559">
        <v>6.4258899999999999</v>
      </c>
      <c r="F559">
        <v>5.9614399999999996</v>
      </c>
      <c r="G559">
        <v>5.2427400000000004</v>
      </c>
      <c r="H559">
        <v>6.4913600000000002</v>
      </c>
      <c r="I559">
        <v>6.2192400000000001</v>
      </c>
      <c r="J559">
        <v>6.3174700000000001</v>
      </c>
      <c r="K559">
        <v>6.5417300000000003</v>
      </c>
      <c r="L559">
        <v>6.4562499999999998</v>
      </c>
      <c r="M559">
        <v>6.5684199999999997</v>
      </c>
      <c r="N559">
        <v>6.5694600000000003</v>
      </c>
      <c r="O559">
        <v>6.5401699999999998</v>
      </c>
      <c r="P559">
        <v>6.6133600000000001</v>
      </c>
      <c r="Q559">
        <v>6.6901299999999999</v>
      </c>
      <c r="R559">
        <v>6.8252300000000004</v>
      </c>
      <c r="S559">
        <v>6.9770399999999997</v>
      </c>
      <c r="T559">
        <v>7.1363500000000002</v>
      </c>
      <c r="U559">
        <v>7.3199199999999998</v>
      </c>
      <c r="V559">
        <v>7.5349300000000001</v>
      </c>
      <c r="W559">
        <v>7.6997900000000001</v>
      </c>
      <c r="X559">
        <v>7.93811</v>
      </c>
      <c r="Y559">
        <v>8.2098700000000004</v>
      </c>
      <c r="Z559">
        <v>8.4308599999999991</v>
      </c>
      <c r="AA559">
        <v>8.6638000000000002</v>
      </c>
      <c r="AB559">
        <v>8.8685500000000008</v>
      </c>
      <c r="AC559">
        <v>9.1411800000000003</v>
      </c>
      <c r="AD559">
        <v>9.5111699999999999</v>
      </c>
      <c r="AE559">
        <v>9.83643</v>
      </c>
      <c r="AF559">
        <v>10.14814</v>
      </c>
      <c r="AG559">
        <v>10.36584</v>
      </c>
      <c r="AH559">
        <v>10.566420000000001</v>
      </c>
      <c r="AI559">
        <v>10.694459999999999</v>
      </c>
      <c r="AJ559">
        <v>10.802630000000001</v>
      </c>
    </row>
    <row r="560" spans="1:36">
      <c r="A560" t="s">
        <v>437</v>
      </c>
      <c r="B560" s="63">
        <v>9</v>
      </c>
      <c r="C560" s="63">
        <v>51</v>
      </c>
      <c r="D560">
        <v>0.58011000000000001</v>
      </c>
      <c r="E560">
        <v>0.61280999999999997</v>
      </c>
      <c r="F560">
        <v>0.64724000000000004</v>
      </c>
      <c r="G560">
        <v>0.66339999999999999</v>
      </c>
      <c r="H560">
        <v>0.70226</v>
      </c>
      <c r="I560">
        <v>0.75500999999999996</v>
      </c>
      <c r="J560">
        <v>0.72679000000000005</v>
      </c>
      <c r="K560">
        <v>0.71689000000000003</v>
      </c>
      <c r="L560">
        <v>0.74165000000000003</v>
      </c>
      <c r="M560">
        <v>0.73472000000000004</v>
      </c>
      <c r="N560">
        <v>0.73079000000000005</v>
      </c>
      <c r="O560">
        <v>0.73129</v>
      </c>
      <c r="P560">
        <v>0.72638999999999998</v>
      </c>
      <c r="Q560">
        <v>0.72763999999999995</v>
      </c>
      <c r="R560">
        <v>0.73107</v>
      </c>
      <c r="S560">
        <v>0.73943000000000003</v>
      </c>
      <c r="T560">
        <v>0.74394000000000005</v>
      </c>
      <c r="U560">
        <v>0.74844999999999995</v>
      </c>
      <c r="V560">
        <v>0.75993999999999995</v>
      </c>
      <c r="W560">
        <v>0.76512999999999998</v>
      </c>
      <c r="X560">
        <v>0.77927999999999997</v>
      </c>
      <c r="Y560">
        <v>0.78242</v>
      </c>
      <c r="Z560">
        <v>0.79630000000000001</v>
      </c>
      <c r="AA560">
        <v>0.80781999999999998</v>
      </c>
      <c r="AB560">
        <v>0.81621999999999995</v>
      </c>
      <c r="AC560">
        <v>0.82479000000000002</v>
      </c>
      <c r="AD560">
        <v>0.83726999999999996</v>
      </c>
      <c r="AE560">
        <v>0.85104000000000002</v>
      </c>
      <c r="AF560">
        <v>0.86024999999999996</v>
      </c>
      <c r="AG560">
        <v>0.86870000000000003</v>
      </c>
      <c r="AH560">
        <v>0.87551000000000001</v>
      </c>
      <c r="AI560">
        <v>0.88161999999999996</v>
      </c>
      <c r="AJ560">
        <v>0.88548000000000004</v>
      </c>
    </row>
    <row r="561" spans="1:36">
      <c r="A561" t="s">
        <v>438</v>
      </c>
      <c r="B561" s="63">
        <v>9</v>
      </c>
      <c r="C561" s="63">
        <v>52</v>
      </c>
      <c r="D561">
        <v>3.5633499999999998</v>
      </c>
      <c r="E561">
        <v>3.3178399999999999</v>
      </c>
      <c r="F561">
        <v>3.0226000000000002</v>
      </c>
      <c r="G561">
        <v>3.1969599999999998</v>
      </c>
      <c r="H561">
        <v>3.5617299999999998</v>
      </c>
      <c r="I561">
        <v>3.8430399999999998</v>
      </c>
      <c r="J561">
        <v>3.6059800000000002</v>
      </c>
      <c r="K561">
        <v>3.6176499999999998</v>
      </c>
      <c r="L561">
        <v>3.8170600000000001</v>
      </c>
      <c r="M561">
        <v>3.7239200000000001</v>
      </c>
      <c r="N561">
        <v>3.71841</v>
      </c>
      <c r="O561">
        <v>3.7518500000000001</v>
      </c>
      <c r="P561">
        <v>3.71583</v>
      </c>
      <c r="Q561">
        <v>3.7290899999999998</v>
      </c>
      <c r="R561">
        <v>3.75658</v>
      </c>
      <c r="S561">
        <v>3.7968299999999999</v>
      </c>
      <c r="T561">
        <v>3.8174000000000001</v>
      </c>
      <c r="U561">
        <v>3.8382999999999998</v>
      </c>
      <c r="V561">
        <v>3.8967200000000002</v>
      </c>
      <c r="W561">
        <v>3.91865</v>
      </c>
      <c r="X561">
        <v>3.9834100000000001</v>
      </c>
      <c r="Y561">
        <v>3.99729</v>
      </c>
      <c r="Z561">
        <v>4.05952</v>
      </c>
      <c r="AA561">
        <v>4.1048099999999996</v>
      </c>
      <c r="AB561">
        <v>4.1400399999999999</v>
      </c>
      <c r="AC561">
        <v>4.1740599999999999</v>
      </c>
      <c r="AD561">
        <v>4.2314999999999996</v>
      </c>
      <c r="AE561">
        <v>4.2910399999999997</v>
      </c>
      <c r="AF561">
        <v>4.3188000000000004</v>
      </c>
      <c r="AG561">
        <v>4.3467599999999997</v>
      </c>
      <c r="AH561">
        <v>4.36822</v>
      </c>
      <c r="AI561">
        <v>4.3864900000000002</v>
      </c>
      <c r="AJ561">
        <v>4.3935700000000004</v>
      </c>
    </row>
    <row r="562" spans="1:36">
      <c r="A562" t="s">
        <v>439</v>
      </c>
      <c r="B562" s="63">
        <v>9</v>
      </c>
      <c r="C562" s="63">
        <v>53</v>
      </c>
      <c r="D562">
        <v>0.70791000000000004</v>
      </c>
      <c r="E562">
        <v>0.74126000000000003</v>
      </c>
      <c r="F562">
        <v>0.71282000000000001</v>
      </c>
      <c r="G562">
        <v>0.71718999999999999</v>
      </c>
      <c r="H562">
        <v>0.73926999999999998</v>
      </c>
      <c r="I562">
        <v>0.7419</v>
      </c>
      <c r="J562">
        <v>0.74870000000000003</v>
      </c>
      <c r="K562">
        <v>0.76071</v>
      </c>
      <c r="L562">
        <v>0.76758999999999999</v>
      </c>
      <c r="M562">
        <v>0.77232000000000001</v>
      </c>
      <c r="N562">
        <v>0.77654000000000001</v>
      </c>
      <c r="O562">
        <v>0.77929000000000004</v>
      </c>
      <c r="P562">
        <v>0.78163000000000005</v>
      </c>
      <c r="Q562">
        <v>0.78313999999999995</v>
      </c>
      <c r="R562">
        <v>0.78669</v>
      </c>
      <c r="S562">
        <v>0.78915999999999997</v>
      </c>
      <c r="T562">
        <v>0.79042999999999997</v>
      </c>
      <c r="U562">
        <v>0.79207000000000005</v>
      </c>
      <c r="V562">
        <v>0.79274999999999995</v>
      </c>
      <c r="W562">
        <v>0.79191</v>
      </c>
      <c r="X562">
        <v>0.79251000000000005</v>
      </c>
      <c r="Y562">
        <v>0.79115000000000002</v>
      </c>
      <c r="Z562">
        <v>0.79040999999999995</v>
      </c>
      <c r="AA562">
        <v>0.78957999999999995</v>
      </c>
      <c r="AB562">
        <v>0.78954000000000002</v>
      </c>
      <c r="AC562">
        <v>0.78917000000000004</v>
      </c>
      <c r="AD562">
        <v>0.78864999999999996</v>
      </c>
      <c r="AE562">
        <v>0.78817000000000004</v>
      </c>
      <c r="AF562">
        <v>0.78759999999999997</v>
      </c>
      <c r="AG562">
        <v>0.78708999999999996</v>
      </c>
      <c r="AH562">
        <v>0.78664999999999996</v>
      </c>
      <c r="AI562">
        <v>0.78613999999999995</v>
      </c>
      <c r="AJ562">
        <v>0.78564000000000001</v>
      </c>
    </row>
    <row r="563" spans="1:36">
      <c r="A563" t="s">
        <v>440</v>
      </c>
      <c r="B563" s="63">
        <v>9</v>
      </c>
      <c r="C563" s="63">
        <v>54</v>
      </c>
      <c r="D563">
        <v>2.8560500000000002</v>
      </c>
      <c r="E563">
        <v>2.8727100000000001</v>
      </c>
      <c r="F563">
        <v>2.8661300000000001</v>
      </c>
      <c r="G563">
        <v>2.9070999999999998</v>
      </c>
      <c r="H563">
        <v>3.01668</v>
      </c>
      <c r="I563">
        <v>2.9249999999999998</v>
      </c>
      <c r="J563">
        <v>2.8881999999999999</v>
      </c>
      <c r="K563">
        <v>2.9163999999999999</v>
      </c>
      <c r="L563">
        <v>2.94767</v>
      </c>
      <c r="M563">
        <v>2.98455</v>
      </c>
      <c r="N563">
        <v>3.0304899999999999</v>
      </c>
      <c r="O563">
        <v>3.07714</v>
      </c>
      <c r="P563">
        <v>3.12493</v>
      </c>
      <c r="Q563">
        <v>3.1764999999999999</v>
      </c>
      <c r="R563">
        <v>3.2439399999999998</v>
      </c>
      <c r="S563">
        <v>3.31162</v>
      </c>
      <c r="T563">
        <v>3.3766699999999998</v>
      </c>
      <c r="U563">
        <v>3.4475899999999999</v>
      </c>
      <c r="V563">
        <v>3.5161799999999999</v>
      </c>
      <c r="W563">
        <v>3.5785900000000002</v>
      </c>
      <c r="X563">
        <v>3.6530800000000001</v>
      </c>
      <c r="Y563">
        <v>3.72322</v>
      </c>
      <c r="Z563">
        <v>3.7937599999999998</v>
      </c>
      <c r="AA563">
        <v>3.8660199999999998</v>
      </c>
      <c r="AB563">
        <v>3.94455</v>
      </c>
      <c r="AC563">
        <v>4.0217400000000003</v>
      </c>
      <c r="AD563">
        <v>4.1021299999999998</v>
      </c>
      <c r="AE563">
        <v>4.1874099999999999</v>
      </c>
      <c r="AF563">
        <v>4.2740400000000003</v>
      </c>
      <c r="AG563">
        <v>4.3589700000000002</v>
      </c>
      <c r="AH563">
        <v>4.4447200000000002</v>
      </c>
      <c r="AI563">
        <v>4.52719</v>
      </c>
      <c r="AJ563">
        <v>4.6070200000000003</v>
      </c>
    </row>
    <row r="564" spans="1:36">
      <c r="A564" t="s">
        <v>441</v>
      </c>
      <c r="B564" s="63">
        <v>9</v>
      </c>
      <c r="C564" s="63">
        <v>55</v>
      </c>
      <c r="D564">
        <v>0.10245</v>
      </c>
      <c r="E564">
        <v>0.11230999999999999</v>
      </c>
      <c r="F564">
        <v>0.10034999999999999</v>
      </c>
      <c r="G564">
        <v>8.7319999999999995E-2</v>
      </c>
      <c r="H564">
        <v>9.7320000000000004E-2</v>
      </c>
      <c r="I564">
        <v>0.10537000000000001</v>
      </c>
      <c r="J564">
        <v>0.1095</v>
      </c>
      <c r="K564">
        <v>0.11488</v>
      </c>
      <c r="L564">
        <v>0.11916</v>
      </c>
      <c r="M564">
        <v>0.12964999999999999</v>
      </c>
      <c r="N564">
        <v>0.13084999999999999</v>
      </c>
      <c r="O564">
        <v>0.13574</v>
      </c>
      <c r="P564">
        <v>0.13571</v>
      </c>
      <c r="Q564">
        <v>0.13538</v>
      </c>
      <c r="R564">
        <v>0.15017</v>
      </c>
      <c r="S564">
        <v>0.15769</v>
      </c>
      <c r="T564">
        <v>0.15589</v>
      </c>
      <c r="U564">
        <v>0.16453999999999999</v>
      </c>
      <c r="V564">
        <v>0.16771</v>
      </c>
      <c r="W564">
        <v>0.16072</v>
      </c>
      <c r="X564">
        <v>0.17405999999999999</v>
      </c>
      <c r="Y564">
        <v>0.16869999999999999</v>
      </c>
      <c r="Z564">
        <v>0.16006000000000001</v>
      </c>
      <c r="AA564">
        <v>0.15201000000000001</v>
      </c>
      <c r="AB564">
        <v>0.15257999999999999</v>
      </c>
      <c r="AC564">
        <v>0.15190999999999999</v>
      </c>
      <c r="AD564">
        <v>0.15076999999999999</v>
      </c>
      <c r="AE564">
        <v>0.15076000000000001</v>
      </c>
      <c r="AF564">
        <v>0.14865999999999999</v>
      </c>
      <c r="AG564">
        <v>0.14693000000000001</v>
      </c>
      <c r="AH564">
        <v>0.14613000000000001</v>
      </c>
      <c r="AI564">
        <v>0.14499999999999999</v>
      </c>
      <c r="AJ564">
        <v>0.14366999999999999</v>
      </c>
    </row>
    <row r="565" spans="1:36">
      <c r="A565" t="s">
        <v>442</v>
      </c>
      <c r="B565" s="63"/>
      <c r="C565" s="63"/>
    </row>
    <row r="566" spans="1:36">
      <c r="A566" t="s">
        <v>473</v>
      </c>
      <c r="B566" t="s">
        <v>481</v>
      </c>
      <c r="C566" t="s">
        <v>482</v>
      </c>
    </row>
    <row r="567" spans="1:36">
      <c r="A567" t="s">
        <v>386</v>
      </c>
      <c r="B567" t="s">
        <v>474</v>
      </c>
      <c r="C567" t="s">
        <v>476</v>
      </c>
      <c r="D567">
        <v>2018</v>
      </c>
      <c r="E567">
        <v>2019</v>
      </c>
      <c r="F567">
        <v>2020</v>
      </c>
      <c r="G567">
        <v>2021</v>
      </c>
      <c r="H567">
        <v>2022</v>
      </c>
      <c r="I567">
        <v>2023</v>
      </c>
      <c r="J567">
        <v>2024</v>
      </c>
      <c r="K567">
        <v>2025</v>
      </c>
      <c r="L567">
        <v>2026</v>
      </c>
      <c r="M567">
        <v>2027</v>
      </c>
      <c r="N567">
        <v>2028</v>
      </c>
      <c r="O567">
        <v>2029</v>
      </c>
      <c r="P567">
        <v>2030</v>
      </c>
      <c r="Q567">
        <v>2031</v>
      </c>
      <c r="R567">
        <v>2032</v>
      </c>
      <c r="S567">
        <v>2033</v>
      </c>
      <c r="T567">
        <v>2034</v>
      </c>
      <c r="U567">
        <v>2035</v>
      </c>
      <c r="V567">
        <v>2036</v>
      </c>
      <c r="W567">
        <v>2037</v>
      </c>
      <c r="X567">
        <v>2038</v>
      </c>
      <c r="Y567">
        <v>2039</v>
      </c>
      <c r="Z567">
        <v>2040</v>
      </c>
      <c r="AA567">
        <v>2041</v>
      </c>
      <c r="AB567">
        <v>2042</v>
      </c>
      <c r="AC567">
        <v>2043</v>
      </c>
      <c r="AD567">
        <v>2044</v>
      </c>
      <c r="AE567">
        <v>2045</v>
      </c>
      <c r="AF567">
        <v>2046</v>
      </c>
      <c r="AG567">
        <v>2047</v>
      </c>
      <c r="AH567">
        <v>2048</v>
      </c>
      <c r="AI567">
        <v>2049</v>
      </c>
      <c r="AJ567">
        <v>2050</v>
      </c>
    </row>
    <row r="568" spans="1:36">
      <c r="A568" t="s">
        <v>387</v>
      </c>
      <c r="B568" s="63">
        <v>10</v>
      </c>
      <c r="C568" s="63">
        <v>100</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row>
    <row r="569" spans="1:36">
      <c r="A569" t="s">
        <v>388</v>
      </c>
      <c r="B569" s="63">
        <v>10</v>
      </c>
      <c r="C569" s="63">
        <v>2</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row>
    <row r="570" spans="1:36">
      <c r="A570" t="s">
        <v>389</v>
      </c>
      <c r="B570" s="63">
        <v>10</v>
      </c>
      <c r="C570" s="63">
        <v>3</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row>
    <row r="571" spans="1:36">
      <c r="A571" t="s">
        <v>390</v>
      </c>
      <c r="B571" s="63">
        <v>10</v>
      </c>
      <c r="C571" s="63">
        <v>4</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row>
    <row r="572" spans="1:36">
      <c r="A572" t="s">
        <v>391</v>
      </c>
      <c r="B572" s="63">
        <v>10</v>
      </c>
      <c r="C572" s="63">
        <v>5</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row>
    <row r="573" spans="1:36">
      <c r="A573" t="s">
        <v>392</v>
      </c>
      <c r="B573" s="63">
        <v>10</v>
      </c>
      <c r="C573" s="63">
        <v>6</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row>
    <row r="574" spans="1:36">
      <c r="A574" t="s">
        <v>393</v>
      </c>
      <c r="B574" s="63">
        <v>10</v>
      </c>
      <c r="C574" s="63">
        <v>7</v>
      </c>
      <c r="D574">
        <v>0</v>
      </c>
      <c r="E574">
        <v>0</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row>
    <row r="575" spans="1:36">
      <c r="A575" t="s">
        <v>394</v>
      </c>
      <c r="B575" s="63">
        <v>10</v>
      </c>
      <c r="C575" s="63">
        <v>8</v>
      </c>
      <c r="D575">
        <v>0</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row>
    <row r="576" spans="1:36">
      <c r="A576" t="s">
        <v>395</v>
      </c>
      <c r="B576" s="63">
        <v>10</v>
      </c>
      <c r="C576" s="63">
        <v>9</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row>
    <row r="577" spans="1:36">
      <c r="A577" t="s">
        <v>396</v>
      </c>
      <c r="B577" s="63">
        <v>10</v>
      </c>
      <c r="C577" s="63">
        <v>10</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row>
    <row r="578" spans="1:36">
      <c r="A578" t="s">
        <v>397</v>
      </c>
      <c r="B578" s="63">
        <v>10</v>
      </c>
      <c r="C578" s="63">
        <v>11</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row>
    <row r="579" spans="1:36">
      <c r="A579" t="s">
        <v>398</v>
      </c>
      <c r="B579" s="63">
        <v>10</v>
      </c>
      <c r="C579" s="63">
        <v>12</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row>
    <row r="580" spans="1:36">
      <c r="A580" t="s">
        <v>399</v>
      </c>
      <c r="B580" s="63">
        <v>10</v>
      </c>
      <c r="C580" s="63">
        <v>13</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row>
    <row r="581" spans="1:36">
      <c r="A581" t="s">
        <v>400</v>
      </c>
      <c r="B581" s="63">
        <v>10</v>
      </c>
      <c r="C581" s="63">
        <v>14</v>
      </c>
      <c r="D581">
        <v>0</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row>
    <row r="582" spans="1:36">
      <c r="A582" t="s">
        <v>401</v>
      </c>
      <c r="B582" s="63">
        <v>10</v>
      </c>
      <c r="C582" s="63">
        <v>15</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row>
    <row r="583" spans="1:36">
      <c r="A583" t="s">
        <v>402</v>
      </c>
      <c r="B583" s="63">
        <v>10</v>
      </c>
      <c r="C583" s="63">
        <v>16</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row>
    <row r="584" spans="1:36">
      <c r="A584" t="s">
        <v>403</v>
      </c>
      <c r="B584" s="63">
        <v>10</v>
      </c>
      <c r="C584" s="63">
        <v>17</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row>
    <row r="585" spans="1:36">
      <c r="A585" t="s">
        <v>404</v>
      </c>
      <c r="B585" s="63">
        <v>10</v>
      </c>
      <c r="C585" s="63">
        <v>18</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row>
    <row r="586" spans="1:36">
      <c r="A586" t="s">
        <v>405</v>
      </c>
      <c r="B586" s="63">
        <v>10</v>
      </c>
      <c r="C586" s="63">
        <v>19</v>
      </c>
      <c r="D586">
        <v>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row>
    <row r="587" spans="1:36">
      <c r="A587" t="s">
        <v>406</v>
      </c>
      <c r="B587" s="63">
        <v>10</v>
      </c>
      <c r="C587" s="63">
        <v>20</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row>
    <row r="588" spans="1:36">
      <c r="A588" t="s">
        <v>407</v>
      </c>
      <c r="B588" s="63">
        <v>10</v>
      </c>
      <c r="C588" s="63">
        <v>21</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row>
    <row r="589" spans="1:36">
      <c r="A589" t="s">
        <v>408</v>
      </c>
      <c r="B589" s="63">
        <v>10</v>
      </c>
      <c r="C589" s="63">
        <v>22</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row>
    <row r="590" spans="1:36">
      <c r="A590" t="s">
        <v>409</v>
      </c>
      <c r="B590" s="63">
        <v>10</v>
      </c>
      <c r="C590" s="63">
        <v>23</v>
      </c>
      <c r="D590">
        <v>0</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row>
    <row r="591" spans="1:36">
      <c r="A591" t="s">
        <v>410</v>
      </c>
      <c r="B591" s="63">
        <v>10</v>
      </c>
      <c r="C591" s="63">
        <v>24</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row>
    <row r="592" spans="1:36">
      <c r="A592" t="s">
        <v>411</v>
      </c>
      <c r="B592" s="63">
        <v>10</v>
      </c>
      <c r="C592" s="63">
        <v>25</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row>
    <row r="593" spans="1:36">
      <c r="A593" t="s">
        <v>412</v>
      </c>
      <c r="B593" s="63">
        <v>10</v>
      </c>
      <c r="C593" s="63">
        <v>26</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row>
    <row r="594" spans="1:36">
      <c r="A594" t="s">
        <v>413</v>
      </c>
      <c r="B594" s="63">
        <v>10</v>
      </c>
      <c r="C594" s="63">
        <v>27</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row>
    <row r="595" spans="1:36">
      <c r="A595" t="s">
        <v>414</v>
      </c>
      <c r="B595" s="63">
        <v>10</v>
      </c>
      <c r="C595" s="63">
        <v>28</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row>
    <row r="596" spans="1:36">
      <c r="A596" t="s">
        <v>415</v>
      </c>
      <c r="B596" s="63">
        <v>10</v>
      </c>
      <c r="C596" s="63">
        <v>29</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row>
    <row r="597" spans="1:36">
      <c r="A597" t="s">
        <v>416</v>
      </c>
      <c r="B597" s="63">
        <v>10</v>
      </c>
      <c r="C597" s="63">
        <v>30</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row>
    <row r="598" spans="1:36">
      <c r="A598" t="s">
        <v>417</v>
      </c>
      <c r="B598" s="63">
        <v>10</v>
      </c>
      <c r="C598" s="63">
        <v>31</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row>
    <row r="599" spans="1:36">
      <c r="A599" t="s">
        <v>418</v>
      </c>
      <c r="B599" s="63">
        <v>10</v>
      </c>
      <c r="C599" s="63">
        <v>32</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row>
    <row r="600" spans="1:36">
      <c r="A600" t="s">
        <v>419</v>
      </c>
      <c r="B600" s="63">
        <v>10</v>
      </c>
      <c r="C600" s="63">
        <v>33</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row>
    <row r="601" spans="1:36">
      <c r="A601" t="s">
        <v>420</v>
      </c>
      <c r="B601" s="63">
        <v>10</v>
      </c>
      <c r="C601" s="63">
        <v>34</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row>
    <row r="602" spans="1:36">
      <c r="A602" t="s">
        <v>421</v>
      </c>
      <c r="B602" s="63">
        <v>10</v>
      </c>
      <c r="C602" s="63">
        <v>35</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row>
    <row r="603" spans="1:36">
      <c r="A603" t="s">
        <v>422</v>
      </c>
      <c r="B603" s="63">
        <v>10</v>
      </c>
      <c r="C603" s="63">
        <v>36</v>
      </c>
      <c r="D603">
        <v>0</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row>
    <row r="604" spans="1:36">
      <c r="A604" t="s">
        <v>423</v>
      </c>
      <c r="B604" s="63">
        <v>10</v>
      </c>
      <c r="C604" s="63">
        <v>37</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row>
    <row r="605" spans="1:36">
      <c r="A605" t="s">
        <v>424</v>
      </c>
      <c r="B605" s="63">
        <v>10</v>
      </c>
      <c r="C605" s="63">
        <v>38</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row>
    <row r="606" spans="1:36">
      <c r="A606" t="s">
        <v>425</v>
      </c>
      <c r="B606" s="63">
        <v>10</v>
      </c>
      <c r="C606" s="63">
        <v>39</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row>
    <row r="607" spans="1:36">
      <c r="A607" t="s">
        <v>426</v>
      </c>
      <c r="B607" s="63">
        <v>10</v>
      </c>
      <c r="C607" s="63">
        <v>40</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row>
    <row r="608" spans="1:36">
      <c r="A608" t="s">
        <v>427</v>
      </c>
      <c r="B608" s="63">
        <v>10</v>
      </c>
      <c r="C608" s="63">
        <v>41</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row>
    <row r="609" spans="1:36">
      <c r="A609" t="s">
        <v>428</v>
      </c>
      <c r="B609" s="63">
        <v>10</v>
      </c>
      <c r="C609" s="63">
        <v>42</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row>
    <row r="610" spans="1:36">
      <c r="A610" t="s">
        <v>429</v>
      </c>
      <c r="B610" s="63">
        <v>10</v>
      </c>
      <c r="C610" s="63">
        <v>43</v>
      </c>
      <c r="D610">
        <v>0</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row>
    <row r="611" spans="1:36">
      <c r="A611" t="s">
        <v>430</v>
      </c>
      <c r="B611" s="63">
        <v>10</v>
      </c>
      <c r="C611" s="63">
        <v>44</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row>
    <row r="612" spans="1:36">
      <c r="A612" t="s">
        <v>431</v>
      </c>
      <c r="B612" s="63">
        <v>10</v>
      </c>
      <c r="C612" s="63">
        <v>45</v>
      </c>
      <c r="D612">
        <v>0</v>
      </c>
      <c r="E612">
        <v>0</v>
      </c>
      <c r="F612">
        <v>0</v>
      </c>
      <c r="G612">
        <v>0</v>
      </c>
      <c r="H612">
        <v>0</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row>
    <row r="613" spans="1:36">
      <c r="A613" t="s">
        <v>432</v>
      </c>
      <c r="B613" s="63">
        <v>10</v>
      </c>
      <c r="C613" s="63">
        <v>46</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row>
    <row r="614" spans="1:36">
      <c r="A614" t="s">
        <v>433</v>
      </c>
      <c r="B614" s="63">
        <v>10</v>
      </c>
      <c r="C614" s="63">
        <v>47</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row>
    <row r="615" spans="1:36">
      <c r="A615" t="s">
        <v>434</v>
      </c>
      <c r="B615" s="63">
        <v>10</v>
      </c>
      <c r="C615" s="63">
        <v>48</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row>
    <row r="616" spans="1:36">
      <c r="A616" t="s">
        <v>435</v>
      </c>
      <c r="B616" s="63">
        <v>10</v>
      </c>
      <c r="C616" s="63">
        <v>49</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row>
    <row r="617" spans="1:36">
      <c r="A617" t="s">
        <v>436</v>
      </c>
      <c r="B617" s="63">
        <v>10</v>
      </c>
      <c r="C617" s="63">
        <v>50</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row>
    <row r="618" spans="1:36">
      <c r="A618" t="s">
        <v>437</v>
      </c>
      <c r="B618" s="63">
        <v>10</v>
      </c>
      <c r="C618" s="63">
        <v>51</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row>
    <row r="619" spans="1:36">
      <c r="A619" t="s">
        <v>438</v>
      </c>
      <c r="B619" s="63">
        <v>10</v>
      </c>
      <c r="C619" s="63">
        <v>52</v>
      </c>
      <c r="D619">
        <v>0</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row>
    <row r="620" spans="1:36">
      <c r="A620" t="s">
        <v>439</v>
      </c>
      <c r="B620" s="63">
        <v>10</v>
      </c>
      <c r="C620" s="63">
        <v>53</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row>
    <row r="621" spans="1:36">
      <c r="A621" t="s">
        <v>440</v>
      </c>
      <c r="B621" s="63">
        <v>10</v>
      </c>
      <c r="C621" s="63">
        <v>54</v>
      </c>
      <c r="D621">
        <v>0</v>
      </c>
      <c r="E621">
        <v>0</v>
      </c>
      <c r="F621">
        <v>0</v>
      </c>
      <c r="G621">
        <v>0</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row>
    <row r="622" spans="1:36">
      <c r="A622" t="s">
        <v>441</v>
      </c>
      <c r="B622" s="63">
        <v>10</v>
      </c>
      <c r="C622" s="63">
        <v>55</v>
      </c>
      <c r="D622">
        <v>0</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row>
    <row r="623" spans="1:36">
      <c r="A623" t="s">
        <v>442</v>
      </c>
      <c r="B623" s="63"/>
      <c r="C623" s="63"/>
    </row>
    <row r="624" spans="1:36">
      <c r="A624" t="s">
        <v>385</v>
      </c>
      <c r="B624" t="s">
        <v>481</v>
      </c>
      <c r="C624" t="s">
        <v>482</v>
      </c>
    </row>
    <row r="625" spans="1:36">
      <c r="A625" t="s">
        <v>386</v>
      </c>
      <c r="B625" t="s">
        <v>474</v>
      </c>
      <c r="C625" t="s">
        <v>476</v>
      </c>
      <c r="D625">
        <v>2018</v>
      </c>
      <c r="E625">
        <v>2019</v>
      </c>
      <c r="F625">
        <v>2020</v>
      </c>
      <c r="G625">
        <v>2021</v>
      </c>
      <c r="H625">
        <v>2022</v>
      </c>
      <c r="I625">
        <v>2023</v>
      </c>
      <c r="J625">
        <v>2024</v>
      </c>
      <c r="K625">
        <v>2025</v>
      </c>
      <c r="L625">
        <v>2026</v>
      </c>
      <c r="M625">
        <v>2027</v>
      </c>
      <c r="N625">
        <v>2028</v>
      </c>
      <c r="O625">
        <v>2029</v>
      </c>
      <c r="P625">
        <v>2030</v>
      </c>
      <c r="Q625">
        <v>2031</v>
      </c>
      <c r="R625">
        <v>2032</v>
      </c>
      <c r="S625">
        <v>2033</v>
      </c>
      <c r="T625">
        <v>2034</v>
      </c>
      <c r="U625">
        <v>2035</v>
      </c>
      <c r="V625">
        <v>2036</v>
      </c>
      <c r="W625">
        <v>2037</v>
      </c>
      <c r="X625">
        <v>2038</v>
      </c>
      <c r="Y625">
        <v>2039</v>
      </c>
      <c r="Z625">
        <v>2040</v>
      </c>
      <c r="AA625">
        <v>2041</v>
      </c>
      <c r="AB625">
        <v>2042</v>
      </c>
      <c r="AC625">
        <v>2043</v>
      </c>
      <c r="AD625">
        <v>2044</v>
      </c>
      <c r="AE625">
        <v>2045</v>
      </c>
      <c r="AF625">
        <v>2046</v>
      </c>
      <c r="AG625">
        <v>2047</v>
      </c>
      <c r="AH625">
        <v>2048</v>
      </c>
      <c r="AI625">
        <v>2049</v>
      </c>
      <c r="AJ625">
        <v>2050</v>
      </c>
    </row>
    <row r="626" spans="1:36">
      <c r="A626" t="s">
        <v>387</v>
      </c>
      <c r="B626" s="63">
        <v>11</v>
      </c>
      <c r="C626" s="63">
        <v>100</v>
      </c>
      <c r="D626">
        <v>792.92998999999998</v>
      </c>
      <c r="E626">
        <v>803.59496999999999</v>
      </c>
      <c r="F626">
        <v>824.35248000000001</v>
      </c>
      <c r="G626">
        <v>779.71252000000004</v>
      </c>
      <c r="H626">
        <v>774.72748000000001</v>
      </c>
      <c r="I626">
        <v>772.47302000000002</v>
      </c>
      <c r="J626">
        <v>771.05505000000005</v>
      </c>
      <c r="K626">
        <v>786.42675999999994</v>
      </c>
      <c r="L626">
        <v>805.86499000000003</v>
      </c>
      <c r="M626">
        <v>822.50354000000004</v>
      </c>
      <c r="N626">
        <v>839.54749000000004</v>
      </c>
      <c r="O626">
        <v>853.65099999999995</v>
      </c>
      <c r="P626">
        <v>866.24126999999999</v>
      </c>
      <c r="Q626">
        <v>879.00176999999996</v>
      </c>
      <c r="R626">
        <v>889.67645000000005</v>
      </c>
      <c r="S626">
        <v>899.38176999999996</v>
      </c>
      <c r="T626">
        <v>909.24329</v>
      </c>
      <c r="U626">
        <v>919.70392000000004</v>
      </c>
      <c r="V626">
        <v>931.16705000000002</v>
      </c>
      <c r="W626">
        <v>942.65668000000005</v>
      </c>
      <c r="X626">
        <v>954.36237000000006</v>
      </c>
      <c r="Y626">
        <v>966.26727000000005</v>
      </c>
      <c r="Z626">
        <v>977.85712000000001</v>
      </c>
      <c r="AA626">
        <v>989.35730000000001</v>
      </c>
      <c r="AB626">
        <v>1001.05988</v>
      </c>
      <c r="AC626">
        <v>1012.9432399999999</v>
      </c>
      <c r="AD626">
        <v>1024.81494</v>
      </c>
      <c r="AE626">
        <v>1036.2106900000001</v>
      </c>
      <c r="AF626">
        <v>1047.1269500000001</v>
      </c>
      <c r="AG626">
        <v>1058.1144999999999</v>
      </c>
      <c r="AH626">
        <v>1069.1855499999999</v>
      </c>
      <c r="AI626">
        <v>1080.0622599999999</v>
      </c>
      <c r="AJ626">
        <v>1091.0708</v>
      </c>
    </row>
    <row r="627" spans="1:36">
      <c r="A627" t="s">
        <v>388</v>
      </c>
      <c r="B627" s="63">
        <v>11</v>
      </c>
      <c r="C627" s="63">
        <v>2</v>
      </c>
      <c r="D627">
        <v>99.33</v>
      </c>
      <c r="E627">
        <v>101.36499999999999</v>
      </c>
      <c r="F627">
        <v>107.61</v>
      </c>
      <c r="G627">
        <v>96.37</v>
      </c>
      <c r="H627">
        <v>97.287499999999994</v>
      </c>
      <c r="I627">
        <v>104.1416</v>
      </c>
      <c r="J627">
        <v>105.3523</v>
      </c>
      <c r="K627">
        <v>107.80200000000001</v>
      </c>
      <c r="L627">
        <v>110.3437</v>
      </c>
      <c r="M627">
        <v>112.49853</v>
      </c>
      <c r="N627">
        <v>114.66173000000001</v>
      </c>
      <c r="O627">
        <v>116.64855</v>
      </c>
      <c r="P627">
        <v>118.49120000000001</v>
      </c>
      <c r="Q627">
        <v>120.28</v>
      </c>
      <c r="R627">
        <v>121.97308</v>
      </c>
      <c r="S627">
        <v>123.7838</v>
      </c>
      <c r="T627">
        <v>125.62394999999999</v>
      </c>
      <c r="U627">
        <v>127.36562000000001</v>
      </c>
      <c r="V627">
        <v>129.20743999999999</v>
      </c>
      <c r="W627">
        <v>131.03246999999999</v>
      </c>
      <c r="X627">
        <v>132.85988</v>
      </c>
      <c r="Y627">
        <v>134.69092000000001</v>
      </c>
      <c r="Z627">
        <v>136.42438000000001</v>
      </c>
      <c r="AA627">
        <v>138.13278</v>
      </c>
      <c r="AB627">
        <v>139.79785000000001</v>
      </c>
      <c r="AC627">
        <v>141.45151999999999</v>
      </c>
      <c r="AD627">
        <v>143.06336999999999</v>
      </c>
      <c r="AE627">
        <v>144.61192</v>
      </c>
      <c r="AF627">
        <v>146.11839000000001</v>
      </c>
      <c r="AG627">
        <v>147.56370999999999</v>
      </c>
      <c r="AH627">
        <v>149.02153000000001</v>
      </c>
      <c r="AI627">
        <v>150.49812</v>
      </c>
      <c r="AJ627">
        <v>151.97008</v>
      </c>
    </row>
    <row r="628" spans="1:36">
      <c r="A628" t="s">
        <v>389</v>
      </c>
      <c r="B628" s="63">
        <v>11</v>
      </c>
      <c r="C628" s="63">
        <v>3</v>
      </c>
      <c r="D628">
        <v>126.1825</v>
      </c>
      <c r="E628">
        <v>127.9525</v>
      </c>
      <c r="F628">
        <v>133.64250000000001</v>
      </c>
      <c r="G628">
        <v>134.32001</v>
      </c>
      <c r="H628">
        <v>133.63999999999999</v>
      </c>
      <c r="I628">
        <v>128.41255000000001</v>
      </c>
      <c r="J628">
        <v>123.2811</v>
      </c>
      <c r="K628">
        <v>123.4199</v>
      </c>
      <c r="L628">
        <v>124.6288</v>
      </c>
      <c r="M628">
        <v>125.72598000000001</v>
      </c>
      <c r="N628">
        <v>127.04237000000001</v>
      </c>
      <c r="O628">
        <v>128.28458000000001</v>
      </c>
      <c r="P628">
        <v>129.61855</v>
      </c>
      <c r="Q628">
        <v>131.08148</v>
      </c>
      <c r="R628">
        <v>132.57272</v>
      </c>
      <c r="S628">
        <v>134.10177999999999</v>
      </c>
      <c r="T628">
        <v>135.76140000000001</v>
      </c>
      <c r="U628">
        <v>137.48312000000001</v>
      </c>
      <c r="V628">
        <v>139.26515000000001</v>
      </c>
      <c r="W628">
        <v>141.00073</v>
      </c>
      <c r="X628">
        <v>142.74597</v>
      </c>
      <c r="Y628">
        <v>144.50232</v>
      </c>
      <c r="Z628">
        <v>146.16977</v>
      </c>
      <c r="AA628">
        <v>147.81630000000001</v>
      </c>
      <c r="AB628">
        <v>149.41756000000001</v>
      </c>
      <c r="AC628">
        <v>151.03292999999999</v>
      </c>
      <c r="AD628">
        <v>152.61079000000001</v>
      </c>
      <c r="AE628">
        <v>154.11902000000001</v>
      </c>
      <c r="AF628">
        <v>155.59360000000001</v>
      </c>
      <c r="AG628">
        <v>157.01245</v>
      </c>
      <c r="AH628">
        <v>158.44118</v>
      </c>
      <c r="AI628">
        <v>159.90146999999999</v>
      </c>
      <c r="AJ628">
        <v>161.36043000000001</v>
      </c>
    </row>
    <row r="629" spans="1:36">
      <c r="A629" t="s">
        <v>390</v>
      </c>
      <c r="B629" s="63">
        <v>11</v>
      </c>
      <c r="C629" s="63">
        <v>4</v>
      </c>
      <c r="D629">
        <v>233.405</v>
      </c>
      <c r="E629">
        <v>235.66749999999999</v>
      </c>
      <c r="F629">
        <v>238.70249999999999</v>
      </c>
      <c r="G629">
        <v>211.1525</v>
      </c>
      <c r="H629">
        <v>205.82749999999999</v>
      </c>
      <c r="I629">
        <v>211.81473</v>
      </c>
      <c r="J629">
        <v>224.55882</v>
      </c>
      <c r="K629">
        <v>235.60194000000001</v>
      </c>
      <c r="L629">
        <v>243.29352</v>
      </c>
      <c r="M629">
        <v>248.73724000000001</v>
      </c>
      <c r="N629">
        <v>253.60182</v>
      </c>
      <c r="O629">
        <v>257.77724999999998</v>
      </c>
      <c r="P629">
        <v>261.43979000000002</v>
      </c>
      <c r="Q629">
        <v>264.76227</v>
      </c>
      <c r="R629">
        <v>267.65697999999998</v>
      </c>
      <c r="S629">
        <v>270.64281999999997</v>
      </c>
      <c r="T629">
        <v>273.63287000000003</v>
      </c>
      <c r="U629">
        <v>276.45263999999997</v>
      </c>
      <c r="V629">
        <v>279.56536999999997</v>
      </c>
      <c r="W629">
        <v>282.67691000000002</v>
      </c>
      <c r="X629">
        <v>285.82265999999998</v>
      </c>
      <c r="Y629">
        <v>289.02634</v>
      </c>
      <c r="Z629">
        <v>292.08649000000003</v>
      </c>
      <c r="AA629">
        <v>295.16289999999998</v>
      </c>
      <c r="AB629">
        <v>298.2124</v>
      </c>
      <c r="AC629">
        <v>301.28717</v>
      </c>
      <c r="AD629">
        <v>304.31653</v>
      </c>
      <c r="AE629">
        <v>307.27219000000002</v>
      </c>
      <c r="AF629">
        <v>310.21785999999997</v>
      </c>
      <c r="AG629">
        <v>313.05507999999998</v>
      </c>
      <c r="AH629">
        <v>315.91021999999998</v>
      </c>
      <c r="AI629">
        <v>318.85025000000002</v>
      </c>
      <c r="AJ629">
        <v>321.86554000000001</v>
      </c>
    </row>
    <row r="630" spans="1:36">
      <c r="A630" t="s">
        <v>391</v>
      </c>
      <c r="B630" s="63">
        <v>11</v>
      </c>
      <c r="C630" s="63">
        <v>5</v>
      </c>
      <c r="D630">
        <v>334.01251000000002</v>
      </c>
      <c r="E630">
        <v>338.60998999999998</v>
      </c>
      <c r="F630">
        <v>344.39749</v>
      </c>
      <c r="G630">
        <v>337.87</v>
      </c>
      <c r="H630">
        <v>337.97250000000003</v>
      </c>
      <c r="I630">
        <v>328.10415999999998</v>
      </c>
      <c r="J630">
        <v>317.86284999999998</v>
      </c>
      <c r="K630">
        <v>319.60293999999999</v>
      </c>
      <c r="L630">
        <v>327.59903000000003</v>
      </c>
      <c r="M630">
        <v>335.54172</v>
      </c>
      <c r="N630">
        <v>344.24158</v>
      </c>
      <c r="O630">
        <v>350.94063999999997</v>
      </c>
      <c r="P630">
        <v>356.69168000000002</v>
      </c>
      <c r="Q630">
        <v>362.87801999999999</v>
      </c>
      <c r="R630">
        <v>367.47363000000001</v>
      </c>
      <c r="S630">
        <v>370.85336000000001</v>
      </c>
      <c r="T630">
        <v>374.22507000000002</v>
      </c>
      <c r="U630">
        <v>378.40253000000001</v>
      </c>
      <c r="V630">
        <v>383.12914999999998</v>
      </c>
      <c r="W630">
        <v>387.94659000000001</v>
      </c>
      <c r="X630">
        <v>392.93389999999999</v>
      </c>
      <c r="Y630">
        <v>398.04764</v>
      </c>
      <c r="Z630">
        <v>403.17644999999999</v>
      </c>
      <c r="AA630">
        <v>408.24533000000002</v>
      </c>
      <c r="AB630">
        <v>413.63207999999997</v>
      </c>
      <c r="AC630">
        <v>419.17153999999999</v>
      </c>
      <c r="AD630">
        <v>424.82445999999999</v>
      </c>
      <c r="AE630">
        <v>430.20776000000001</v>
      </c>
      <c r="AF630">
        <v>435.19724000000002</v>
      </c>
      <c r="AG630">
        <v>440.48306000000002</v>
      </c>
      <c r="AH630">
        <v>445.81252999999998</v>
      </c>
      <c r="AI630">
        <v>450.81243999999998</v>
      </c>
      <c r="AJ630">
        <v>455.87509</v>
      </c>
    </row>
    <row r="631" spans="1:36">
      <c r="A631" t="s">
        <v>392</v>
      </c>
      <c r="B631" s="63">
        <v>11</v>
      </c>
      <c r="C631" s="63">
        <v>6</v>
      </c>
      <c r="D631">
        <v>159.82248999999999</v>
      </c>
      <c r="E631">
        <v>159.52499</v>
      </c>
      <c r="F631">
        <v>152.61000000000001</v>
      </c>
      <c r="G631">
        <v>152.61000000000001</v>
      </c>
      <c r="H631">
        <v>153.14500000000001</v>
      </c>
      <c r="I631">
        <v>148.48253</v>
      </c>
      <c r="J631">
        <v>145.40767</v>
      </c>
      <c r="K631">
        <v>142.4297</v>
      </c>
      <c r="L631">
        <v>140.63884999999999</v>
      </c>
      <c r="M631">
        <v>139.37468000000001</v>
      </c>
      <c r="N631">
        <v>138.27278000000001</v>
      </c>
      <c r="O631">
        <v>137.57578000000001</v>
      </c>
      <c r="P631">
        <v>137.2047</v>
      </c>
      <c r="Q631">
        <v>136.87642</v>
      </c>
      <c r="R631">
        <v>136.71451999999999</v>
      </c>
      <c r="S631">
        <v>136.50635</v>
      </c>
      <c r="T631">
        <v>136.27979999999999</v>
      </c>
      <c r="U631">
        <v>135.89536000000001</v>
      </c>
      <c r="V631">
        <v>135.56723</v>
      </c>
      <c r="W631">
        <v>135.33664999999999</v>
      </c>
      <c r="X631">
        <v>135.06362999999999</v>
      </c>
      <c r="Y631">
        <v>134.46906999999999</v>
      </c>
      <c r="Z631">
        <v>133.89371</v>
      </c>
      <c r="AA631">
        <v>133.50943000000001</v>
      </c>
      <c r="AB631">
        <v>133.27054999999999</v>
      </c>
      <c r="AC631">
        <v>133.15729999999999</v>
      </c>
      <c r="AD631">
        <v>133.12950000000001</v>
      </c>
      <c r="AE631">
        <v>133.13032999999999</v>
      </c>
      <c r="AF631">
        <v>133.21793</v>
      </c>
      <c r="AG631">
        <v>133.47459000000001</v>
      </c>
      <c r="AH631">
        <v>134.57468</v>
      </c>
      <c r="AI631">
        <v>135.83313000000001</v>
      </c>
      <c r="AJ631">
        <v>137.06207000000001</v>
      </c>
    </row>
    <row r="632" spans="1:36">
      <c r="A632" t="s">
        <v>393</v>
      </c>
      <c r="B632" s="63">
        <v>11</v>
      </c>
      <c r="C632" s="63">
        <v>7</v>
      </c>
      <c r="D632">
        <v>66.003249999999994</v>
      </c>
      <c r="E632">
        <v>64.808250000000001</v>
      </c>
      <c r="F632">
        <v>60.844250000000002</v>
      </c>
      <c r="G632">
        <v>66.721689999999995</v>
      </c>
      <c r="H632">
        <v>66.688929999999999</v>
      </c>
      <c r="I632">
        <v>61.925539999999998</v>
      </c>
      <c r="J632">
        <v>58.764279999999999</v>
      </c>
      <c r="K632">
        <v>59.555320000000002</v>
      </c>
      <c r="L632">
        <v>60.80536</v>
      </c>
      <c r="M632">
        <v>61.659939999999999</v>
      </c>
      <c r="N632">
        <v>62.483519999999999</v>
      </c>
      <c r="O632">
        <v>63.215420000000002</v>
      </c>
      <c r="P632">
        <v>63.881599999999999</v>
      </c>
      <c r="Q632">
        <v>64.667599999999993</v>
      </c>
      <c r="R632">
        <v>65.430210000000002</v>
      </c>
      <c r="S632">
        <v>65.994100000000003</v>
      </c>
      <c r="T632">
        <v>66.368870000000001</v>
      </c>
      <c r="U632">
        <v>66.683199999999999</v>
      </c>
      <c r="V632">
        <v>66.894499999999994</v>
      </c>
      <c r="W632">
        <v>66.824809999999999</v>
      </c>
      <c r="X632">
        <v>66.629459999999995</v>
      </c>
      <c r="Y632">
        <v>66.282250000000005</v>
      </c>
      <c r="Z632">
        <v>65.925629999999998</v>
      </c>
      <c r="AA632">
        <v>65.576070000000001</v>
      </c>
      <c r="AB632">
        <v>65.200800000000001</v>
      </c>
      <c r="AC632">
        <v>64.836839999999995</v>
      </c>
      <c r="AD632">
        <v>64.467860000000002</v>
      </c>
      <c r="AE632">
        <v>64.072649999999996</v>
      </c>
      <c r="AF632">
        <v>63.625619999999998</v>
      </c>
      <c r="AG632">
        <v>63.182299999999998</v>
      </c>
      <c r="AH632">
        <v>62.758830000000003</v>
      </c>
      <c r="AI632">
        <v>62.315629999999999</v>
      </c>
      <c r="AJ632">
        <v>61.873199999999997</v>
      </c>
    </row>
    <row r="633" spans="1:36">
      <c r="A633" t="s">
        <v>394</v>
      </c>
      <c r="B633" s="63">
        <v>11</v>
      </c>
      <c r="C633" s="63">
        <v>8</v>
      </c>
      <c r="D633">
        <v>98.86</v>
      </c>
      <c r="E633">
        <v>94.667500000000004</v>
      </c>
      <c r="F633">
        <v>99.96</v>
      </c>
      <c r="G633">
        <v>104.98</v>
      </c>
      <c r="H633">
        <v>101.2</v>
      </c>
      <c r="I633">
        <v>99.461389999999994</v>
      </c>
      <c r="J633">
        <v>102.149</v>
      </c>
      <c r="K633">
        <v>105.16701999999999</v>
      </c>
      <c r="L633">
        <v>103.05477</v>
      </c>
      <c r="M633">
        <v>101.88894999999999</v>
      </c>
      <c r="N633">
        <v>103.7152</v>
      </c>
      <c r="O633">
        <v>106.18017999999999</v>
      </c>
      <c r="P633">
        <v>107.87354999999999</v>
      </c>
      <c r="Q633">
        <v>109.02005</v>
      </c>
      <c r="R633">
        <v>110.27512</v>
      </c>
      <c r="S633">
        <v>112.047</v>
      </c>
      <c r="T633">
        <v>113.64072</v>
      </c>
      <c r="U633">
        <v>114.44844999999999</v>
      </c>
      <c r="V633">
        <v>112.55073</v>
      </c>
      <c r="W633">
        <v>110.66555</v>
      </c>
      <c r="X633">
        <v>109.09187</v>
      </c>
      <c r="Y633">
        <v>108.52594999999999</v>
      </c>
      <c r="Z633">
        <v>107.73815</v>
      </c>
      <c r="AA633">
        <v>109.02957000000001</v>
      </c>
      <c r="AB633">
        <v>110.98135000000001</v>
      </c>
      <c r="AC633">
        <v>112.56062</v>
      </c>
      <c r="AD633">
        <v>113.70415</v>
      </c>
      <c r="AE633">
        <v>114.1932</v>
      </c>
      <c r="AF633">
        <v>114.50378000000001</v>
      </c>
      <c r="AG633">
        <v>115.361</v>
      </c>
      <c r="AH633">
        <v>116.36443</v>
      </c>
      <c r="AI633">
        <v>117.4906</v>
      </c>
      <c r="AJ633">
        <v>119.42337999999999</v>
      </c>
    </row>
    <row r="634" spans="1:36">
      <c r="A634" t="s">
        <v>395</v>
      </c>
      <c r="B634" s="63">
        <v>11</v>
      </c>
      <c r="C634" s="63">
        <v>9</v>
      </c>
      <c r="D634">
        <v>70.507499999999993</v>
      </c>
      <c r="E634">
        <v>66.459999999999994</v>
      </c>
      <c r="F634">
        <v>64.364999999999995</v>
      </c>
      <c r="G634">
        <v>65.17</v>
      </c>
      <c r="H634">
        <v>63.42</v>
      </c>
      <c r="I634">
        <v>58.603720000000003</v>
      </c>
      <c r="J634">
        <v>57.80471</v>
      </c>
      <c r="K634">
        <v>59.150700000000001</v>
      </c>
      <c r="L634">
        <v>61.083939999999998</v>
      </c>
      <c r="M634">
        <v>62.041890000000002</v>
      </c>
      <c r="N634">
        <v>62.193460000000002</v>
      </c>
      <c r="O634">
        <v>63.10772</v>
      </c>
      <c r="P634">
        <v>63.829430000000002</v>
      </c>
      <c r="Q634">
        <v>64.651120000000006</v>
      </c>
      <c r="R634">
        <v>66.300110000000004</v>
      </c>
      <c r="S634">
        <v>67.000510000000006</v>
      </c>
      <c r="T634">
        <v>67.840509999999995</v>
      </c>
      <c r="U634">
        <v>69.275490000000005</v>
      </c>
      <c r="V634">
        <v>70.962059999999994</v>
      </c>
      <c r="W634">
        <v>72.532730000000001</v>
      </c>
      <c r="X634">
        <v>74.584350000000001</v>
      </c>
      <c r="Y634">
        <v>76.368260000000006</v>
      </c>
      <c r="Z634">
        <v>77.546149999999997</v>
      </c>
      <c r="AA634">
        <v>79.506690000000006</v>
      </c>
      <c r="AB634">
        <v>81.578119999999998</v>
      </c>
      <c r="AC634">
        <v>83.009969999999996</v>
      </c>
      <c r="AD634">
        <v>84.482609999999994</v>
      </c>
      <c r="AE634">
        <v>85.460930000000005</v>
      </c>
      <c r="AF634">
        <v>86.594859999999997</v>
      </c>
      <c r="AG634">
        <v>88.118290000000002</v>
      </c>
      <c r="AH634">
        <v>89.79562</v>
      </c>
      <c r="AI634">
        <v>90.863410000000002</v>
      </c>
      <c r="AJ634">
        <v>93.638540000000006</v>
      </c>
    </row>
    <row r="635" spans="1:36">
      <c r="A635" t="s">
        <v>396</v>
      </c>
      <c r="B635" s="63">
        <v>11</v>
      </c>
      <c r="C635" s="63">
        <v>10</v>
      </c>
      <c r="D635">
        <v>169.53751</v>
      </c>
      <c r="E635">
        <v>171.25751</v>
      </c>
      <c r="F635">
        <v>163.85248999999999</v>
      </c>
      <c r="G635">
        <v>162.11749</v>
      </c>
      <c r="H635">
        <v>145.4675</v>
      </c>
      <c r="I635">
        <v>137.8306</v>
      </c>
      <c r="J635">
        <v>136.51962</v>
      </c>
      <c r="K635">
        <v>138.09495999999999</v>
      </c>
      <c r="L635">
        <v>139.41824</v>
      </c>
      <c r="M635">
        <v>140.40289000000001</v>
      </c>
      <c r="N635">
        <v>140.91202000000001</v>
      </c>
      <c r="O635">
        <v>141.54572999999999</v>
      </c>
      <c r="P635">
        <v>142.03294</v>
      </c>
      <c r="Q635">
        <v>143.00364999999999</v>
      </c>
      <c r="R635">
        <v>144.11078000000001</v>
      </c>
      <c r="S635">
        <v>145.02135000000001</v>
      </c>
      <c r="T635">
        <v>145.92966000000001</v>
      </c>
      <c r="U635">
        <v>147.26898</v>
      </c>
      <c r="V635">
        <v>148.42488</v>
      </c>
      <c r="W635">
        <v>149.68600000000001</v>
      </c>
      <c r="X635">
        <v>151.50360000000001</v>
      </c>
      <c r="Y635">
        <v>153.20317</v>
      </c>
      <c r="Z635">
        <v>154.72298000000001</v>
      </c>
      <c r="AA635">
        <v>156.56403</v>
      </c>
      <c r="AB635">
        <v>158.05817999999999</v>
      </c>
      <c r="AC635">
        <v>160.36109999999999</v>
      </c>
      <c r="AD635">
        <v>162.78709000000001</v>
      </c>
      <c r="AE635">
        <v>165.38522</v>
      </c>
      <c r="AF635">
        <v>167.73872</v>
      </c>
      <c r="AG635">
        <v>169.78612000000001</v>
      </c>
      <c r="AH635">
        <v>171.48203000000001</v>
      </c>
      <c r="AI635">
        <v>172.64501999999999</v>
      </c>
      <c r="AJ635">
        <v>174.23418000000001</v>
      </c>
    </row>
    <row r="636" spans="1:36">
      <c r="A636" t="s">
        <v>397</v>
      </c>
      <c r="B636" s="63">
        <v>11</v>
      </c>
      <c r="C636" s="63">
        <v>11</v>
      </c>
      <c r="D636">
        <v>72.41</v>
      </c>
      <c r="E636">
        <v>73.352500000000006</v>
      </c>
      <c r="F636">
        <v>67.982500000000002</v>
      </c>
      <c r="G636">
        <v>63.17</v>
      </c>
      <c r="H636">
        <v>56.822499999999998</v>
      </c>
      <c r="I636">
        <v>54.875419999999998</v>
      </c>
      <c r="J636">
        <v>52.86992</v>
      </c>
      <c r="K636">
        <v>52.855379999999997</v>
      </c>
      <c r="L636">
        <v>52.53736</v>
      </c>
      <c r="M636">
        <v>52.245829999999998</v>
      </c>
      <c r="N636">
        <v>51.514189999999999</v>
      </c>
      <c r="O636">
        <v>50.974789999999999</v>
      </c>
      <c r="P636">
        <v>50.617310000000003</v>
      </c>
      <c r="Q636">
        <v>50.739359999999998</v>
      </c>
      <c r="R636">
        <v>50.938160000000003</v>
      </c>
      <c r="S636">
        <v>51.163780000000003</v>
      </c>
      <c r="T636">
        <v>51.287329999999997</v>
      </c>
      <c r="U636">
        <v>51.675550000000001</v>
      </c>
      <c r="V636">
        <v>51.911369999999998</v>
      </c>
      <c r="W636">
        <v>52.291319999999999</v>
      </c>
      <c r="X636">
        <v>53.096350000000001</v>
      </c>
      <c r="Y636">
        <v>53.923650000000002</v>
      </c>
      <c r="Z636">
        <v>54.601579999999998</v>
      </c>
      <c r="AA636">
        <v>55.416899999999998</v>
      </c>
      <c r="AB636">
        <v>55.946820000000002</v>
      </c>
      <c r="AC636">
        <v>57.318049999999999</v>
      </c>
      <c r="AD636">
        <v>58.82206</v>
      </c>
      <c r="AE636">
        <v>60.418370000000003</v>
      </c>
      <c r="AF636">
        <v>61.718040000000002</v>
      </c>
      <c r="AG636">
        <v>62.676499999999997</v>
      </c>
      <c r="AH636">
        <v>63.435200000000002</v>
      </c>
      <c r="AI636">
        <v>63.645339999999997</v>
      </c>
      <c r="AJ636">
        <v>64.049499999999995</v>
      </c>
    </row>
    <row r="637" spans="1:36">
      <c r="A637" t="s">
        <v>398</v>
      </c>
      <c r="B637" s="63">
        <v>11</v>
      </c>
      <c r="C637" s="63">
        <v>12</v>
      </c>
      <c r="D637">
        <v>53.7575</v>
      </c>
      <c r="E637">
        <v>53.15</v>
      </c>
      <c r="F637">
        <v>54.61</v>
      </c>
      <c r="G637">
        <v>53.037500000000001</v>
      </c>
      <c r="H637">
        <v>46.302500000000002</v>
      </c>
      <c r="I637">
        <v>43.450130000000001</v>
      </c>
      <c r="J637">
        <v>44.173459999999999</v>
      </c>
      <c r="K637">
        <v>45.220469999999999</v>
      </c>
      <c r="L637">
        <v>46.274259999999998</v>
      </c>
      <c r="M637">
        <v>47.068840000000002</v>
      </c>
      <c r="N637">
        <v>47.795450000000002</v>
      </c>
      <c r="O637">
        <v>48.44952</v>
      </c>
      <c r="P637">
        <v>48.878929999999997</v>
      </c>
      <c r="Q637">
        <v>49.281910000000003</v>
      </c>
      <c r="R637">
        <v>49.725140000000003</v>
      </c>
      <c r="S637">
        <v>50.047429999999999</v>
      </c>
      <c r="T637">
        <v>50.411900000000003</v>
      </c>
      <c r="U637">
        <v>50.854019999999998</v>
      </c>
      <c r="V637">
        <v>51.259300000000003</v>
      </c>
      <c r="W637">
        <v>51.648530000000001</v>
      </c>
      <c r="X637">
        <v>52.125790000000002</v>
      </c>
      <c r="Y637">
        <v>52.523620000000001</v>
      </c>
      <c r="Z637">
        <v>52.90016</v>
      </c>
      <c r="AA637">
        <v>53.376869999999997</v>
      </c>
      <c r="AB637">
        <v>53.806739999999998</v>
      </c>
      <c r="AC637">
        <v>54.197539999999996</v>
      </c>
      <c r="AD637">
        <v>54.599679999999999</v>
      </c>
      <c r="AE637">
        <v>55.07132</v>
      </c>
      <c r="AF637">
        <v>55.606720000000003</v>
      </c>
      <c r="AG637">
        <v>56.159140000000001</v>
      </c>
      <c r="AH637">
        <v>56.623170000000002</v>
      </c>
      <c r="AI637">
        <v>57.116190000000003</v>
      </c>
      <c r="AJ637">
        <v>57.72213</v>
      </c>
    </row>
    <row r="638" spans="1:36">
      <c r="A638" t="s">
        <v>399</v>
      </c>
      <c r="B638" s="63">
        <v>11</v>
      </c>
      <c r="C638" s="63">
        <v>13</v>
      </c>
      <c r="D638">
        <v>43.37</v>
      </c>
      <c r="E638">
        <v>44.755000000000003</v>
      </c>
      <c r="F638">
        <v>41.26</v>
      </c>
      <c r="G638">
        <v>45.91</v>
      </c>
      <c r="H638">
        <v>42.342500000000001</v>
      </c>
      <c r="I638">
        <v>39.505029999999998</v>
      </c>
      <c r="J638">
        <v>39.47625</v>
      </c>
      <c r="K638">
        <v>40.019080000000002</v>
      </c>
      <c r="L638">
        <v>40.606639999999999</v>
      </c>
      <c r="M638">
        <v>41.088250000000002</v>
      </c>
      <c r="N638">
        <v>41.60239</v>
      </c>
      <c r="O638">
        <v>42.121420000000001</v>
      </c>
      <c r="P638">
        <v>42.536720000000003</v>
      </c>
      <c r="Q638">
        <v>42.982390000000002</v>
      </c>
      <c r="R638">
        <v>43.447470000000003</v>
      </c>
      <c r="S638">
        <v>43.810119999999998</v>
      </c>
      <c r="T638">
        <v>44.230429999999998</v>
      </c>
      <c r="U638">
        <v>44.739379999999997</v>
      </c>
      <c r="V638">
        <v>45.25421</v>
      </c>
      <c r="W638">
        <v>45.74615</v>
      </c>
      <c r="X638">
        <v>46.281460000000003</v>
      </c>
      <c r="Y638">
        <v>46.755929999999999</v>
      </c>
      <c r="Z638">
        <v>47.221249999999998</v>
      </c>
      <c r="AA638">
        <v>47.77026</v>
      </c>
      <c r="AB638">
        <v>48.304639999999999</v>
      </c>
      <c r="AC638">
        <v>48.845480000000002</v>
      </c>
      <c r="AD638">
        <v>49.365360000000003</v>
      </c>
      <c r="AE638">
        <v>49.895519999999998</v>
      </c>
      <c r="AF638">
        <v>50.413939999999997</v>
      </c>
      <c r="AG638">
        <v>50.950519999999997</v>
      </c>
      <c r="AH638">
        <v>51.423659999999998</v>
      </c>
      <c r="AI638">
        <v>51.883510000000001</v>
      </c>
      <c r="AJ638">
        <v>52.462539999999997</v>
      </c>
    </row>
    <row r="639" spans="1:36">
      <c r="A639" t="s">
        <v>400</v>
      </c>
      <c r="B639" s="63">
        <v>11</v>
      </c>
      <c r="C639" s="63">
        <v>14</v>
      </c>
      <c r="D639">
        <v>81.995000000000005</v>
      </c>
      <c r="E639">
        <v>78.482500000000002</v>
      </c>
      <c r="F639">
        <v>71.430000000000007</v>
      </c>
      <c r="G639">
        <v>70.614999999999995</v>
      </c>
      <c r="H639">
        <v>69.157499999999999</v>
      </c>
      <c r="I639">
        <v>66.189350000000005</v>
      </c>
      <c r="J639">
        <v>65.011499999999998</v>
      </c>
      <c r="K639">
        <v>65.183750000000003</v>
      </c>
      <c r="L639">
        <v>65.162000000000006</v>
      </c>
      <c r="M639">
        <v>65.307450000000003</v>
      </c>
      <c r="N639">
        <v>66.158640000000005</v>
      </c>
      <c r="O639">
        <v>67.131709999999998</v>
      </c>
      <c r="P639">
        <v>68.252480000000006</v>
      </c>
      <c r="Q639">
        <v>69.411199999999994</v>
      </c>
      <c r="R639">
        <v>69.776420000000002</v>
      </c>
      <c r="S639">
        <v>69.678420000000003</v>
      </c>
      <c r="T639">
        <v>69.624489999999994</v>
      </c>
      <c r="U639">
        <v>69.596919999999997</v>
      </c>
      <c r="V639">
        <v>69.285349999999994</v>
      </c>
      <c r="W639">
        <v>69.015929999999997</v>
      </c>
      <c r="X639">
        <v>68.869150000000005</v>
      </c>
      <c r="Y639">
        <v>68.604050000000001</v>
      </c>
      <c r="Z639">
        <v>68.830500000000001</v>
      </c>
      <c r="AA639">
        <v>68.853219999999993</v>
      </c>
      <c r="AB639">
        <v>68.323139999999995</v>
      </c>
      <c r="AC639">
        <v>68.255740000000003</v>
      </c>
      <c r="AD639">
        <v>68.265940000000001</v>
      </c>
      <c r="AE639">
        <v>68.898179999999996</v>
      </c>
      <c r="AF639">
        <v>69.484380000000002</v>
      </c>
      <c r="AG639">
        <v>69.976380000000006</v>
      </c>
      <c r="AH639">
        <v>70.262180000000001</v>
      </c>
      <c r="AI639">
        <v>70.932630000000003</v>
      </c>
      <c r="AJ639">
        <v>71.530199999999994</v>
      </c>
    </row>
    <row r="640" spans="1:36">
      <c r="A640" t="s">
        <v>401</v>
      </c>
      <c r="B640" s="63">
        <v>11</v>
      </c>
      <c r="C640" s="63">
        <v>15</v>
      </c>
      <c r="D640">
        <v>49.87</v>
      </c>
      <c r="E640">
        <v>46.682499999999997</v>
      </c>
      <c r="F640">
        <v>43.172499999999999</v>
      </c>
      <c r="G640">
        <v>45.122500000000002</v>
      </c>
      <c r="H640">
        <v>47.61</v>
      </c>
      <c r="I640">
        <v>53.426720000000003</v>
      </c>
      <c r="J640">
        <v>49.804679999999998</v>
      </c>
      <c r="K640">
        <v>49.739780000000003</v>
      </c>
      <c r="L640">
        <v>51.963270000000001</v>
      </c>
      <c r="M640">
        <v>50.722650000000002</v>
      </c>
      <c r="N640">
        <v>50.380839999999999</v>
      </c>
      <c r="O640">
        <v>50.706310000000002</v>
      </c>
      <c r="P640">
        <v>50.396050000000002</v>
      </c>
      <c r="Q640">
        <v>50.378489999999999</v>
      </c>
      <c r="R640">
        <v>50.577669999999998</v>
      </c>
      <c r="S640">
        <v>50.654089999999997</v>
      </c>
      <c r="T640">
        <v>50.640090000000001</v>
      </c>
      <c r="U640">
        <v>50.578159999999997</v>
      </c>
      <c r="V640">
        <v>50.700539999999997</v>
      </c>
      <c r="W640">
        <v>50.764060000000001</v>
      </c>
      <c r="X640">
        <v>50.734529999999999</v>
      </c>
      <c r="Y640">
        <v>50.958159999999999</v>
      </c>
      <c r="Z640">
        <v>51.071390000000001</v>
      </c>
      <c r="AA640">
        <v>50.975380000000001</v>
      </c>
      <c r="AB640">
        <v>50.974080000000001</v>
      </c>
      <c r="AC640">
        <v>50.940080000000002</v>
      </c>
      <c r="AD640">
        <v>51.207210000000003</v>
      </c>
      <c r="AE640">
        <v>51.464919999999999</v>
      </c>
      <c r="AF640">
        <v>51.420360000000002</v>
      </c>
      <c r="AG640">
        <v>51.292389999999997</v>
      </c>
      <c r="AH640">
        <v>51.116639999999997</v>
      </c>
      <c r="AI640">
        <v>50.9026</v>
      </c>
      <c r="AJ640">
        <v>50.562750000000001</v>
      </c>
    </row>
    <row r="641" spans="1:36">
      <c r="A641" t="s">
        <v>402</v>
      </c>
      <c r="B641" s="63">
        <v>11</v>
      </c>
      <c r="C641" s="63">
        <v>16</v>
      </c>
      <c r="D641">
        <v>201.53751</v>
      </c>
      <c r="E641">
        <v>208.465</v>
      </c>
      <c r="F641">
        <v>187.04249999999999</v>
      </c>
      <c r="G641">
        <v>137.14500000000001</v>
      </c>
      <c r="H641">
        <v>130.32749999999999</v>
      </c>
      <c r="I641">
        <v>180.20563999999999</v>
      </c>
      <c r="J641">
        <v>163.69153</v>
      </c>
      <c r="K641">
        <v>168.60785000000001</v>
      </c>
      <c r="L641">
        <v>168.95894999999999</v>
      </c>
      <c r="M641">
        <v>165.59577999999999</v>
      </c>
      <c r="N641">
        <v>163.59183999999999</v>
      </c>
      <c r="O641">
        <v>161.30341999999999</v>
      </c>
      <c r="P641">
        <v>159.87708000000001</v>
      </c>
      <c r="Q641">
        <v>159.47058000000001</v>
      </c>
      <c r="R641">
        <v>159.91327000000001</v>
      </c>
      <c r="S641">
        <v>160.59669</v>
      </c>
      <c r="T641">
        <v>160.49742000000001</v>
      </c>
      <c r="U641">
        <v>160.60373000000001</v>
      </c>
      <c r="V641">
        <v>161.75923</v>
      </c>
      <c r="W641">
        <v>162.26034999999999</v>
      </c>
      <c r="X641">
        <v>163.44995</v>
      </c>
      <c r="Y641">
        <v>165.64175</v>
      </c>
      <c r="Z641">
        <v>166.88126</v>
      </c>
      <c r="AA641">
        <v>167.74409</v>
      </c>
      <c r="AB641">
        <v>168.29185000000001</v>
      </c>
      <c r="AC641">
        <v>169.46442999999999</v>
      </c>
      <c r="AD641">
        <v>172.84003000000001</v>
      </c>
      <c r="AE641">
        <v>175.36877000000001</v>
      </c>
      <c r="AF641">
        <v>176.88193999999999</v>
      </c>
      <c r="AG641">
        <v>176.99996999999999</v>
      </c>
      <c r="AH641">
        <v>176.63517999999999</v>
      </c>
      <c r="AI641">
        <v>175.36457999999999</v>
      </c>
      <c r="AJ641">
        <v>173.43271999999999</v>
      </c>
    </row>
    <row r="642" spans="1:36">
      <c r="A642" t="s">
        <v>403</v>
      </c>
      <c r="B642" s="63">
        <v>11</v>
      </c>
      <c r="C642" s="63">
        <v>17</v>
      </c>
      <c r="D642">
        <v>21.888179999999998</v>
      </c>
      <c r="E642">
        <v>16.018630000000002</v>
      </c>
      <c r="F642">
        <v>16.528510000000001</v>
      </c>
      <c r="G642">
        <v>18.2181</v>
      </c>
      <c r="H642">
        <v>18.872</v>
      </c>
      <c r="I642">
        <v>18.08954</v>
      </c>
      <c r="J642">
        <v>20.453309999999998</v>
      </c>
      <c r="K642">
        <v>19.216899999999999</v>
      </c>
      <c r="L642">
        <v>19.084389999999999</v>
      </c>
      <c r="M642">
        <v>19.020630000000001</v>
      </c>
      <c r="N642">
        <v>18.832989999999999</v>
      </c>
      <c r="O642">
        <v>18.834790000000002</v>
      </c>
      <c r="P642">
        <v>18.691659999999999</v>
      </c>
      <c r="Q642">
        <v>18.524349999999998</v>
      </c>
      <c r="R642">
        <v>18.005980000000001</v>
      </c>
      <c r="S642">
        <v>17.39461</v>
      </c>
      <c r="T642">
        <v>17.532579999999999</v>
      </c>
      <c r="U642">
        <v>17.585609999999999</v>
      </c>
      <c r="V642">
        <v>17.16742</v>
      </c>
      <c r="W642">
        <v>16.86178</v>
      </c>
      <c r="X642">
        <v>17.173770000000001</v>
      </c>
      <c r="Y642">
        <v>16.88571</v>
      </c>
      <c r="Z642">
        <v>16.565840000000001</v>
      </c>
      <c r="AA642">
        <v>16.338509999999999</v>
      </c>
      <c r="AB642">
        <v>16.327970000000001</v>
      </c>
      <c r="AC642">
        <v>16.197220000000002</v>
      </c>
      <c r="AD642">
        <v>16.07105</v>
      </c>
      <c r="AE642">
        <v>16.077940000000002</v>
      </c>
      <c r="AF642">
        <v>16.053830000000001</v>
      </c>
      <c r="AG642">
        <v>16.013349999999999</v>
      </c>
      <c r="AH642">
        <v>16.38288</v>
      </c>
      <c r="AI642">
        <v>16.432210000000001</v>
      </c>
      <c r="AJ642">
        <v>16.65343</v>
      </c>
    </row>
    <row r="643" spans="1:36">
      <c r="A643" t="s">
        <v>404</v>
      </c>
      <c r="B643" s="63">
        <v>11</v>
      </c>
      <c r="C643" s="63">
        <v>18</v>
      </c>
      <c r="D643">
        <v>110.765</v>
      </c>
      <c r="E643">
        <v>105.22750000000001</v>
      </c>
      <c r="F643">
        <v>98.337500000000006</v>
      </c>
      <c r="G643">
        <v>79.232500000000002</v>
      </c>
      <c r="H643">
        <v>77.47</v>
      </c>
      <c r="I643">
        <v>100.24097999999999</v>
      </c>
      <c r="J643">
        <v>126.8981</v>
      </c>
      <c r="K643">
        <v>135.11242999999999</v>
      </c>
      <c r="L643">
        <v>124.95573</v>
      </c>
      <c r="M643">
        <v>113.73833</v>
      </c>
      <c r="N643">
        <v>112.0154</v>
      </c>
      <c r="O643">
        <v>117.39285</v>
      </c>
      <c r="P643">
        <v>123.35102999999999</v>
      </c>
      <c r="Q643">
        <v>126.58737000000001</v>
      </c>
      <c r="R643">
        <v>126.82977</v>
      </c>
      <c r="S643">
        <v>126.23715</v>
      </c>
      <c r="T643">
        <v>126.95856999999999</v>
      </c>
      <c r="U643">
        <v>130.08948000000001</v>
      </c>
      <c r="V643">
        <v>133.74682999999999</v>
      </c>
      <c r="W643">
        <v>136.91909999999999</v>
      </c>
      <c r="X643">
        <v>140.4632</v>
      </c>
      <c r="Y643">
        <v>143.74852000000001</v>
      </c>
      <c r="Z643">
        <v>147.10294999999999</v>
      </c>
      <c r="AA643">
        <v>151.14438000000001</v>
      </c>
      <c r="AB643">
        <v>154.81422000000001</v>
      </c>
      <c r="AC643">
        <v>160.19175999999999</v>
      </c>
      <c r="AD643">
        <v>165.33674999999999</v>
      </c>
      <c r="AE643">
        <v>170.25</v>
      </c>
      <c r="AF643">
        <v>174.28735</v>
      </c>
      <c r="AG643">
        <v>178.23795000000001</v>
      </c>
      <c r="AH643">
        <v>182.14861999999999</v>
      </c>
      <c r="AI643">
        <v>185.10452000000001</v>
      </c>
      <c r="AJ643">
        <v>188.59649999999999</v>
      </c>
    </row>
    <row r="644" spans="1:36">
      <c r="A644" t="s">
        <v>405</v>
      </c>
      <c r="B644" s="63">
        <v>11</v>
      </c>
      <c r="C644" s="63">
        <v>19</v>
      </c>
      <c r="D644">
        <v>38.47</v>
      </c>
      <c r="E644">
        <v>39.96</v>
      </c>
      <c r="F644">
        <v>40.22</v>
      </c>
      <c r="G644">
        <v>36.612499999999997</v>
      </c>
      <c r="H644">
        <v>36.1</v>
      </c>
      <c r="I644">
        <v>40.421550000000003</v>
      </c>
      <c r="J644">
        <v>44.639960000000002</v>
      </c>
      <c r="K644">
        <v>47.494259999999997</v>
      </c>
      <c r="L644">
        <v>50.679130000000001</v>
      </c>
      <c r="M644">
        <v>52.788330000000002</v>
      </c>
      <c r="N644">
        <v>54.277520000000003</v>
      </c>
      <c r="O644">
        <v>55.687370000000001</v>
      </c>
      <c r="P644">
        <v>56.847160000000002</v>
      </c>
      <c r="Q644">
        <v>58.166240000000002</v>
      </c>
      <c r="R644">
        <v>59.678100000000001</v>
      </c>
      <c r="S644">
        <v>60.909230000000001</v>
      </c>
      <c r="T644">
        <v>62.195619999999998</v>
      </c>
      <c r="U644">
        <v>63.643180000000001</v>
      </c>
      <c r="V644">
        <v>64.751419999999996</v>
      </c>
      <c r="W644">
        <v>65.727680000000007</v>
      </c>
      <c r="X644">
        <v>66.989490000000004</v>
      </c>
      <c r="Y644">
        <v>67.648030000000006</v>
      </c>
      <c r="Z644">
        <v>68.180440000000004</v>
      </c>
      <c r="AA644">
        <v>69.130279999999999</v>
      </c>
      <c r="AB644">
        <v>69.594800000000006</v>
      </c>
      <c r="AC644">
        <v>70.157550000000001</v>
      </c>
      <c r="AD644">
        <v>70.528360000000006</v>
      </c>
      <c r="AE644">
        <v>70.763300000000001</v>
      </c>
      <c r="AF644">
        <v>70.903499999999994</v>
      </c>
      <c r="AG644">
        <v>71.197649999999996</v>
      </c>
      <c r="AH644">
        <v>71.349029999999999</v>
      </c>
      <c r="AI644">
        <v>71.316220000000001</v>
      </c>
      <c r="AJ644">
        <v>71.574520000000007</v>
      </c>
    </row>
    <row r="645" spans="1:36">
      <c r="A645" t="s">
        <v>406</v>
      </c>
      <c r="B645" s="63">
        <v>11</v>
      </c>
      <c r="C645" s="63">
        <v>20</v>
      </c>
      <c r="D645">
        <v>384.17498999999998</v>
      </c>
      <c r="E645">
        <v>394.26251000000002</v>
      </c>
      <c r="F645">
        <v>384.505</v>
      </c>
      <c r="G645">
        <v>408.42498999999998</v>
      </c>
      <c r="H645">
        <v>418.22501</v>
      </c>
      <c r="I645">
        <v>434.74146000000002</v>
      </c>
      <c r="J645">
        <v>442.04172</v>
      </c>
      <c r="K645">
        <v>453.87137000000001</v>
      </c>
      <c r="L645">
        <v>467.24786</v>
      </c>
      <c r="M645">
        <v>480.11484000000002</v>
      </c>
      <c r="N645">
        <v>492.13436999999999</v>
      </c>
      <c r="O645">
        <v>504.34591999999998</v>
      </c>
      <c r="P645">
        <v>515.80811000000006</v>
      </c>
      <c r="Q645">
        <v>527.09113000000002</v>
      </c>
      <c r="R645">
        <v>539.59589000000005</v>
      </c>
      <c r="S645">
        <v>552.27239999999995</v>
      </c>
      <c r="T645">
        <v>565.26946999999996</v>
      </c>
      <c r="U645">
        <v>579.94079999999997</v>
      </c>
      <c r="V645">
        <v>596.35924999999997</v>
      </c>
      <c r="W645">
        <v>612.88373000000001</v>
      </c>
      <c r="X645">
        <v>630.36028999999996</v>
      </c>
      <c r="Y645">
        <v>648.65044999999998</v>
      </c>
      <c r="Z645">
        <v>666.62279999999998</v>
      </c>
      <c r="AA645">
        <v>686.02239999999995</v>
      </c>
      <c r="AB645">
        <v>707.92571999999996</v>
      </c>
      <c r="AC645">
        <v>729.70989999999995</v>
      </c>
      <c r="AD645">
        <v>752.52526999999998</v>
      </c>
      <c r="AE645">
        <v>775.04247999999995</v>
      </c>
      <c r="AF645">
        <v>797.24176</v>
      </c>
      <c r="AG645">
        <v>820.08527000000004</v>
      </c>
      <c r="AH645">
        <v>842.66327000000001</v>
      </c>
      <c r="AI645">
        <v>863.93804999999998</v>
      </c>
      <c r="AJ645">
        <v>885.22271999999998</v>
      </c>
    </row>
    <row r="646" spans="1:36">
      <c r="A646" t="s">
        <v>407</v>
      </c>
      <c r="B646" s="63">
        <v>11</v>
      </c>
      <c r="C646" s="63">
        <v>21</v>
      </c>
      <c r="D646">
        <v>214.70249999999999</v>
      </c>
      <c r="E646">
        <v>227.0325</v>
      </c>
      <c r="F646">
        <v>226.60001</v>
      </c>
      <c r="G646">
        <v>240.9325</v>
      </c>
      <c r="H646">
        <v>249.52</v>
      </c>
      <c r="I646">
        <v>260.79987</v>
      </c>
      <c r="J646">
        <v>266.39837999999997</v>
      </c>
      <c r="K646">
        <v>274.66262999999998</v>
      </c>
      <c r="L646">
        <v>284.18642999999997</v>
      </c>
      <c r="M646">
        <v>294.22332999999998</v>
      </c>
      <c r="N646">
        <v>304.22919000000002</v>
      </c>
      <c r="O646">
        <v>314.42029000000002</v>
      </c>
      <c r="P646">
        <v>324.29099000000002</v>
      </c>
      <c r="Q646">
        <v>334.01684999999998</v>
      </c>
      <c r="R646">
        <v>344.68786999999998</v>
      </c>
      <c r="S646">
        <v>355.39422999999999</v>
      </c>
      <c r="T646">
        <v>366.17885999999999</v>
      </c>
      <c r="U646">
        <v>378.32846000000001</v>
      </c>
      <c r="V646">
        <v>391.67728</v>
      </c>
      <c r="W646">
        <v>405.32877000000002</v>
      </c>
      <c r="X646">
        <v>419.84298999999999</v>
      </c>
      <c r="Y646">
        <v>435.04712000000001</v>
      </c>
      <c r="Z646">
        <v>450.13474000000002</v>
      </c>
      <c r="AA646">
        <v>466.76317999999998</v>
      </c>
      <c r="AB646">
        <v>485.26281999999998</v>
      </c>
      <c r="AC646">
        <v>503.61324999999999</v>
      </c>
      <c r="AD646">
        <v>522.81970000000001</v>
      </c>
      <c r="AE646">
        <v>542.14056000000005</v>
      </c>
      <c r="AF646">
        <v>561.14026000000001</v>
      </c>
      <c r="AG646">
        <v>581.27086999999995</v>
      </c>
      <c r="AH646">
        <v>600.87360000000001</v>
      </c>
      <c r="AI646">
        <v>618.90912000000003</v>
      </c>
      <c r="AJ646">
        <v>636.81371999999999</v>
      </c>
    </row>
    <row r="647" spans="1:36">
      <c r="A647" t="s">
        <v>408</v>
      </c>
      <c r="B647" s="63">
        <v>11</v>
      </c>
      <c r="C647" s="63">
        <v>22</v>
      </c>
      <c r="D647">
        <v>41.17</v>
      </c>
      <c r="E647">
        <v>39.0625</v>
      </c>
      <c r="F647">
        <v>36.950000000000003</v>
      </c>
      <c r="G647">
        <v>38.717500000000001</v>
      </c>
      <c r="H647">
        <v>39.825000000000003</v>
      </c>
      <c r="I647">
        <v>40.606310000000001</v>
      </c>
      <c r="J647">
        <v>43.308880000000002</v>
      </c>
      <c r="K647">
        <v>45.974159999999998</v>
      </c>
      <c r="L647">
        <v>48.188980000000001</v>
      </c>
      <c r="M647">
        <v>49.819240000000001</v>
      </c>
      <c r="N647">
        <v>51.215820000000001</v>
      </c>
      <c r="O647">
        <v>52.418500000000002</v>
      </c>
      <c r="P647">
        <v>53.458799999999997</v>
      </c>
      <c r="Q647">
        <v>54.496560000000002</v>
      </c>
      <c r="R647">
        <v>55.474229999999999</v>
      </c>
      <c r="S647">
        <v>56.374850000000002</v>
      </c>
      <c r="T647">
        <v>57.23536</v>
      </c>
      <c r="U647">
        <v>58.133540000000004</v>
      </c>
      <c r="V647">
        <v>59.090260000000001</v>
      </c>
      <c r="W647">
        <v>59.918239999999997</v>
      </c>
      <c r="X647">
        <v>60.533969999999997</v>
      </c>
      <c r="Y647">
        <v>61.031059999999997</v>
      </c>
      <c r="Z647">
        <v>61.610840000000003</v>
      </c>
      <c r="AA647">
        <v>62.009500000000003</v>
      </c>
      <c r="AB647">
        <v>62.66572</v>
      </c>
      <c r="AC647">
        <v>63.495289999999997</v>
      </c>
      <c r="AD647">
        <v>64.32732</v>
      </c>
      <c r="AE647">
        <v>65.212990000000005</v>
      </c>
      <c r="AF647">
        <v>66.164140000000003</v>
      </c>
      <c r="AG647">
        <v>66.963009999999997</v>
      </c>
      <c r="AH647">
        <v>67.563069999999996</v>
      </c>
      <c r="AI647">
        <v>68.235519999999994</v>
      </c>
      <c r="AJ647">
        <v>69.018169999999998</v>
      </c>
    </row>
    <row r="648" spans="1:36">
      <c r="A648" t="s">
        <v>409</v>
      </c>
      <c r="B648" s="63">
        <v>11</v>
      </c>
      <c r="C648" s="63">
        <v>23</v>
      </c>
      <c r="D648">
        <v>82.337500000000006</v>
      </c>
      <c r="E648">
        <v>84.712500000000006</v>
      </c>
      <c r="F648">
        <v>80.23</v>
      </c>
      <c r="G648">
        <v>88.422499999999999</v>
      </c>
      <c r="H648">
        <v>87.39</v>
      </c>
      <c r="I648">
        <v>92.375820000000004</v>
      </c>
      <c r="J648">
        <v>91.694339999999997</v>
      </c>
      <c r="K648">
        <v>92.150769999999994</v>
      </c>
      <c r="L648">
        <v>93.433809999999994</v>
      </c>
      <c r="M648">
        <v>94.483909999999995</v>
      </c>
      <c r="N648">
        <v>94.923519999999996</v>
      </c>
      <c r="O648">
        <v>95.617419999999996</v>
      </c>
      <c r="P648">
        <v>96.138490000000004</v>
      </c>
      <c r="Q648">
        <v>96.591520000000003</v>
      </c>
      <c r="R648">
        <v>97.249790000000004</v>
      </c>
      <c r="S648">
        <v>98.01858</v>
      </c>
      <c r="T648">
        <v>99.093159999999997</v>
      </c>
      <c r="U648">
        <v>100.36492</v>
      </c>
      <c r="V648">
        <v>102.00620000000001</v>
      </c>
      <c r="W648">
        <v>103.54955</v>
      </c>
      <c r="X648">
        <v>105.27248</v>
      </c>
      <c r="Y648">
        <v>107.23338</v>
      </c>
      <c r="Z648">
        <v>108.88294999999999</v>
      </c>
      <c r="AA648">
        <v>110.52978</v>
      </c>
      <c r="AB648">
        <v>112.63720000000001</v>
      </c>
      <c r="AC648">
        <v>114.58414999999999</v>
      </c>
      <c r="AD648">
        <v>116.3797</v>
      </c>
      <c r="AE648">
        <v>118.07774999999999</v>
      </c>
      <c r="AF648">
        <v>119.67368</v>
      </c>
      <c r="AG648">
        <v>121.01690000000001</v>
      </c>
      <c r="AH648">
        <v>122.76872</v>
      </c>
      <c r="AI648">
        <v>124.56912</v>
      </c>
      <c r="AJ648">
        <v>126.07275</v>
      </c>
    </row>
    <row r="649" spans="1:36">
      <c r="A649" t="s">
        <v>410</v>
      </c>
      <c r="B649" s="63">
        <v>11</v>
      </c>
      <c r="C649" s="63">
        <v>24</v>
      </c>
      <c r="D649">
        <v>45.965000000000003</v>
      </c>
      <c r="E649">
        <v>43.454999999999998</v>
      </c>
      <c r="F649">
        <v>40.725000000000001</v>
      </c>
      <c r="G649">
        <v>40.352499999999999</v>
      </c>
      <c r="H649">
        <v>41.49</v>
      </c>
      <c r="I649">
        <v>40.959470000000003</v>
      </c>
      <c r="J649">
        <v>40.640129999999999</v>
      </c>
      <c r="K649">
        <v>41.083860000000001</v>
      </c>
      <c r="L649">
        <v>41.438650000000003</v>
      </c>
      <c r="M649">
        <v>41.588349999999998</v>
      </c>
      <c r="N649">
        <v>41.765819999999998</v>
      </c>
      <c r="O649">
        <v>41.889719999999997</v>
      </c>
      <c r="P649">
        <v>41.919800000000002</v>
      </c>
      <c r="Q649">
        <v>41.986170000000001</v>
      </c>
      <c r="R649">
        <v>42.183990000000001</v>
      </c>
      <c r="S649">
        <v>42.484760000000001</v>
      </c>
      <c r="T649">
        <v>42.762129999999999</v>
      </c>
      <c r="U649">
        <v>43.113900000000001</v>
      </c>
      <c r="V649">
        <v>43.585500000000003</v>
      </c>
      <c r="W649">
        <v>44.087209999999999</v>
      </c>
      <c r="X649">
        <v>44.710819999999998</v>
      </c>
      <c r="Y649">
        <v>45.338929999999998</v>
      </c>
      <c r="Z649">
        <v>45.994199999999999</v>
      </c>
      <c r="AA649">
        <v>46.719949999999997</v>
      </c>
      <c r="AB649">
        <v>47.360019999999999</v>
      </c>
      <c r="AC649">
        <v>48.017200000000003</v>
      </c>
      <c r="AD649">
        <v>48.998449999999998</v>
      </c>
      <c r="AE649">
        <v>49.611150000000002</v>
      </c>
      <c r="AF649">
        <v>50.263689999999997</v>
      </c>
      <c r="AG649">
        <v>50.834510000000002</v>
      </c>
      <c r="AH649">
        <v>51.457839999999997</v>
      </c>
      <c r="AI649">
        <v>52.224269999999997</v>
      </c>
      <c r="AJ649">
        <v>53.31814</v>
      </c>
    </row>
    <row r="650" spans="1:36">
      <c r="A650" t="s">
        <v>411</v>
      </c>
      <c r="B650" s="63">
        <v>11</v>
      </c>
      <c r="C650" s="63">
        <v>25</v>
      </c>
      <c r="D650">
        <v>874.04749000000004</v>
      </c>
      <c r="E650">
        <v>877.81500000000005</v>
      </c>
      <c r="F650">
        <v>679.01751999999999</v>
      </c>
      <c r="G650">
        <v>669.17749000000003</v>
      </c>
      <c r="H650">
        <v>677.27502000000004</v>
      </c>
      <c r="I650">
        <v>765.25696000000005</v>
      </c>
      <c r="J650">
        <v>771.58916999999997</v>
      </c>
      <c r="K650">
        <v>772.46178999999995</v>
      </c>
      <c r="L650">
        <v>762.99512000000004</v>
      </c>
      <c r="M650">
        <v>751.01520000000005</v>
      </c>
      <c r="N650">
        <v>743.92249000000004</v>
      </c>
      <c r="O650">
        <v>740.34820999999999</v>
      </c>
      <c r="P650">
        <v>736.62279999999998</v>
      </c>
      <c r="Q650">
        <v>732.75427000000002</v>
      </c>
      <c r="R650">
        <v>726.73755000000006</v>
      </c>
      <c r="S650">
        <v>723.22229000000004</v>
      </c>
      <c r="T650">
        <v>718.81353999999999</v>
      </c>
      <c r="U650">
        <v>715.53943000000004</v>
      </c>
      <c r="V650">
        <v>713.04589999999996</v>
      </c>
      <c r="W650">
        <v>710.44848999999999</v>
      </c>
      <c r="X650">
        <v>708.93732</v>
      </c>
      <c r="Y650">
        <v>707.84673999999995</v>
      </c>
      <c r="Z650">
        <v>706.55864999999994</v>
      </c>
      <c r="AA650">
        <v>706.36157000000003</v>
      </c>
      <c r="AB650">
        <v>706.61450000000002</v>
      </c>
      <c r="AC650">
        <v>707.68462999999997</v>
      </c>
      <c r="AD650">
        <v>709.56164999999999</v>
      </c>
      <c r="AE650">
        <v>711.59569999999997</v>
      </c>
      <c r="AF650">
        <v>712.56939999999997</v>
      </c>
      <c r="AG650">
        <v>714.35479999999995</v>
      </c>
      <c r="AH650">
        <v>714.31348000000003</v>
      </c>
      <c r="AI650">
        <v>715.62676999999996</v>
      </c>
      <c r="AJ650">
        <v>718.42998999999998</v>
      </c>
    </row>
    <row r="651" spans="1:36">
      <c r="A651" t="s">
        <v>412</v>
      </c>
      <c r="B651" s="63">
        <v>11</v>
      </c>
      <c r="C651" s="63">
        <v>26</v>
      </c>
      <c r="D651">
        <v>49.924999999999997</v>
      </c>
      <c r="E651">
        <v>49.555</v>
      </c>
      <c r="F651">
        <v>48.155000000000001</v>
      </c>
      <c r="G651">
        <v>37.752499999999998</v>
      </c>
      <c r="H651">
        <v>35.092500000000001</v>
      </c>
      <c r="I651">
        <v>38.495669999999997</v>
      </c>
      <c r="J651">
        <v>41.510350000000003</v>
      </c>
      <c r="K651">
        <v>42.202509999999997</v>
      </c>
      <c r="L651">
        <v>42.252960000000002</v>
      </c>
      <c r="M651">
        <v>42.230809999999998</v>
      </c>
      <c r="N651">
        <v>42.213410000000003</v>
      </c>
      <c r="O651">
        <v>42.341270000000002</v>
      </c>
      <c r="P651">
        <v>42.46546</v>
      </c>
      <c r="Q651">
        <v>42.611789999999999</v>
      </c>
      <c r="R651">
        <v>42.57902</v>
      </c>
      <c r="S651">
        <v>42.578000000000003</v>
      </c>
      <c r="T651">
        <v>42.573689999999999</v>
      </c>
      <c r="U651">
        <v>42.635179999999998</v>
      </c>
      <c r="V651">
        <v>42.704009999999997</v>
      </c>
      <c r="W651">
        <v>42.794220000000003</v>
      </c>
      <c r="X651">
        <v>42.87603</v>
      </c>
      <c r="Y651">
        <v>43.04072</v>
      </c>
      <c r="Z651">
        <v>43.308639999999997</v>
      </c>
      <c r="AA651">
        <v>43.483229999999999</v>
      </c>
      <c r="AB651">
        <v>43.495719999999999</v>
      </c>
      <c r="AC651">
        <v>43.603299999999997</v>
      </c>
      <c r="AD651">
        <v>43.710639999999998</v>
      </c>
      <c r="AE651">
        <v>43.882370000000002</v>
      </c>
      <c r="AF651">
        <v>44.044240000000002</v>
      </c>
      <c r="AG651">
        <v>44.186079999999997</v>
      </c>
      <c r="AH651">
        <v>44.193710000000003</v>
      </c>
      <c r="AI651">
        <v>44.233319999999999</v>
      </c>
      <c r="AJ651">
        <v>44.467480000000002</v>
      </c>
    </row>
    <row r="652" spans="1:36">
      <c r="A652" t="s">
        <v>413</v>
      </c>
      <c r="B652" s="63">
        <v>11</v>
      </c>
      <c r="C652" s="63">
        <v>27</v>
      </c>
      <c r="D652">
        <v>238.42751000000001</v>
      </c>
      <c r="E652">
        <v>235.45500000000001</v>
      </c>
      <c r="F652">
        <v>223.36250000000001</v>
      </c>
      <c r="G652">
        <v>208.2</v>
      </c>
      <c r="H652">
        <v>200.88498999999999</v>
      </c>
      <c r="I652">
        <v>219.27619999999999</v>
      </c>
      <c r="J652">
        <v>230.92882</v>
      </c>
      <c r="K652">
        <v>236.34332000000001</v>
      </c>
      <c r="L652">
        <v>242.90538000000001</v>
      </c>
      <c r="M652">
        <v>247.81375</v>
      </c>
      <c r="N652">
        <v>251.97047000000001</v>
      </c>
      <c r="O652">
        <v>256.79404</v>
      </c>
      <c r="P652">
        <v>261.26898</v>
      </c>
      <c r="Q652">
        <v>266.80813999999998</v>
      </c>
      <c r="R652">
        <v>273.12067000000002</v>
      </c>
      <c r="S652">
        <v>278.51742999999999</v>
      </c>
      <c r="T652">
        <v>283.64343000000002</v>
      </c>
      <c r="U652">
        <v>290.41919000000001</v>
      </c>
      <c r="V652">
        <v>296.83755000000002</v>
      </c>
      <c r="W652">
        <v>303.14044000000001</v>
      </c>
      <c r="X652">
        <v>310.13672000000003</v>
      </c>
      <c r="Y652">
        <v>316.15136999999999</v>
      </c>
      <c r="Z652">
        <v>321.89618000000002</v>
      </c>
      <c r="AA652">
        <v>328.93844999999999</v>
      </c>
      <c r="AB652">
        <v>335.36480999999998</v>
      </c>
      <c r="AC652">
        <v>342.65820000000002</v>
      </c>
      <c r="AD652">
        <v>349.35892000000001</v>
      </c>
      <c r="AE652">
        <v>355.50842</v>
      </c>
      <c r="AF652">
        <v>361.54514</v>
      </c>
      <c r="AG652">
        <v>368.05261000000002</v>
      </c>
      <c r="AH652">
        <v>374.31299000000001</v>
      </c>
      <c r="AI652">
        <v>379.97640999999999</v>
      </c>
      <c r="AJ652">
        <v>387.34030000000001</v>
      </c>
    </row>
    <row r="653" spans="1:36">
      <c r="A653" t="s">
        <v>414</v>
      </c>
      <c r="B653" s="63">
        <v>11</v>
      </c>
      <c r="C653" s="63">
        <v>28</v>
      </c>
      <c r="D653">
        <v>24.75</v>
      </c>
      <c r="E653">
        <v>24.498000000000001</v>
      </c>
      <c r="F653">
        <v>23.102</v>
      </c>
      <c r="G653">
        <v>23.111000000000001</v>
      </c>
      <c r="H653">
        <v>23.178039999999999</v>
      </c>
      <c r="I653">
        <v>22.26633</v>
      </c>
      <c r="J653">
        <v>21.665150000000001</v>
      </c>
      <c r="K653">
        <v>21.447590000000002</v>
      </c>
      <c r="L653">
        <v>21.299910000000001</v>
      </c>
      <c r="M653">
        <v>21.230060000000002</v>
      </c>
      <c r="N653">
        <v>21.236750000000001</v>
      </c>
      <c r="O653">
        <v>21.26774</v>
      </c>
      <c r="P653">
        <v>21.309819999999998</v>
      </c>
      <c r="Q653">
        <v>21.388960000000001</v>
      </c>
      <c r="R653">
        <v>21.50262</v>
      </c>
      <c r="S653">
        <v>21.635190000000001</v>
      </c>
      <c r="T653">
        <v>21.775449999999999</v>
      </c>
      <c r="U653">
        <v>21.932359999999999</v>
      </c>
      <c r="V653">
        <v>22.094180000000001</v>
      </c>
      <c r="W653">
        <v>22.25508</v>
      </c>
      <c r="X653">
        <v>22.439830000000001</v>
      </c>
      <c r="Y653">
        <v>22.6433</v>
      </c>
      <c r="Z653">
        <v>22.831050000000001</v>
      </c>
      <c r="AA653">
        <v>23.02617</v>
      </c>
      <c r="AB653">
        <v>23.229019999999998</v>
      </c>
      <c r="AC653">
        <v>23.42963</v>
      </c>
      <c r="AD653">
        <v>23.644929999999999</v>
      </c>
      <c r="AE653">
        <v>23.877890000000001</v>
      </c>
      <c r="AF653">
        <v>24.11525</v>
      </c>
      <c r="AG653">
        <v>24.339130000000001</v>
      </c>
      <c r="AH653">
        <v>24.561820000000001</v>
      </c>
      <c r="AI653">
        <v>24.767510000000001</v>
      </c>
      <c r="AJ653">
        <v>24.95692</v>
      </c>
    </row>
    <row r="654" spans="1:36">
      <c r="A654" t="s">
        <v>415</v>
      </c>
      <c r="B654" s="63">
        <v>11</v>
      </c>
      <c r="C654" s="63">
        <v>29</v>
      </c>
      <c r="D654">
        <v>3.9010799999999999</v>
      </c>
      <c r="E654">
        <v>3.9549500000000002</v>
      </c>
      <c r="F654">
        <v>3.4084699999999999</v>
      </c>
      <c r="G654">
        <v>3.4185400000000001</v>
      </c>
      <c r="H654">
        <v>3.17</v>
      </c>
      <c r="I654">
        <v>3.0638700000000001</v>
      </c>
      <c r="J654">
        <v>2.9935700000000001</v>
      </c>
      <c r="K654">
        <v>2.9680499999999999</v>
      </c>
      <c r="L654">
        <v>2.9506999999999999</v>
      </c>
      <c r="M654">
        <v>2.9424899999999998</v>
      </c>
      <c r="N654">
        <v>2.9432800000000001</v>
      </c>
      <c r="O654">
        <v>2.94692</v>
      </c>
      <c r="P654">
        <v>2.95187</v>
      </c>
      <c r="Q654">
        <v>2.96116</v>
      </c>
      <c r="R654">
        <v>2.97451</v>
      </c>
      <c r="S654">
        <v>2.9900600000000002</v>
      </c>
      <c r="T654">
        <v>3.0065</v>
      </c>
      <c r="U654">
        <v>3.0248599999999999</v>
      </c>
      <c r="V654">
        <v>3.04379</v>
      </c>
      <c r="W654">
        <v>3.0625800000000001</v>
      </c>
      <c r="X654">
        <v>3.0841400000000001</v>
      </c>
      <c r="Y654">
        <v>3.10785</v>
      </c>
      <c r="Z654">
        <v>3.1297000000000001</v>
      </c>
      <c r="AA654">
        <v>3.15238</v>
      </c>
      <c r="AB654">
        <v>3.1759200000000001</v>
      </c>
      <c r="AC654">
        <v>3.1991800000000001</v>
      </c>
      <c r="AD654">
        <v>3.2241</v>
      </c>
      <c r="AE654">
        <v>3.2510300000000001</v>
      </c>
      <c r="AF654">
        <v>3.2784300000000002</v>
      </c>
      <c r="AG654">
        <v>3.30423</v>
      </c>
      <c r="AH654">
        <v>3.32986</v>
      </c>
      <c r="AI654">
        <v>3.3534999999999999</v>
      </c>
      <c r="AJ654">
        <v>3.3752499999999999</v>
      </c>
    </row>
    <row r="655" spans="1:36">
      <c r="A655" t="s">
        <v>416</v>
      </c>
      <c r="B655" s="63">
        <v>11</v>
      </c>
      <c r="C655" s="63">
        <v>30</v>
      </c>
      <c r="D655">
        <v>6.6280000000000001</v>
      </c>
      <c r="E655">
        <v>6.68</v>
      </c>
      <c r="F655">
        <v>6.65</v>
      </c>
      <c r="G655">
        <v>6.9640000000000004</v>
      </c>
      <c r="H655">
        <v>7.4013200000000001</v>
      </c>
      <c r="I655">
        <v>7.4449300000000003</v>
      </c>
      <c r="J655">
        <v>7.5261500000000003</v>
      </c>
      <c r="K655">
        <v>7.6885599999999998</v>
      </c>
      <c r="L655">
        <v>7.87364</v>
      </c>
      <c r="M655">
        <v>8.0453799999999998</v>
      </c>
      <c r="N655">
        <v>8.1987799999999993</v>
      </c>
      <c r="O655">
        <v>8.3406300000000009</v>
      </c>
      <c r="P655">
        <v>8.4827499999999993</v>
      </c>
      <c r="Q655">
        <v>8.6286900000000006</v>
      </c>
      <c r="R655">
        <v>8.7761899999999997</v>
      </c>
      <c r="S655">
        <v>8.9173399999999994</v>
      </c>
      <c r="T655">
        <v>9.0525000000000002</v>
      </c>
      <c r="U655">
        <v>9.1891700000000007</v>
      </c>
      <c r="V655">
        <v>9.3337900000000005</v>
      </c>
      <c r="W655">
        <v>9.4706200000000003</v>
      </c>
      <c r="X655">
        <v>9.5796500000000009</v>
      </c>
      <c r="Y655">
        <v>9.6640700000000006</v>
      </c>
      <c r="Z655">
        <v>9.7276500000000006</v>
      </c>
      <c r="AA655">
        <v>9.7965800000000005</v>
      </c>
      <c r="AB655">
        <v>9.8844100000000008</v>
      </c>
      <c r="AC655">
        <v>9.9756199999999993</v>
      </c>
      <c r="AD655">
        <v>10.07037</v>
      </c>
      <c r="AE655">
        <v>10.17414</v>
      </c>
      <c r="AF655">
        <v>10.28909</v>
      </c>
      <c r="AG655">
        <v>10.40926</v>
      </c>
      <c r="AH655">
        <v>10.535450000000001</v>
      </c>
      <c r="AI655">
        <v>10.664809999999999</v>
      </c>
      <c r="AJ655">
        <v>10.793530000000001</v>
      </c>
    </row>
    <row r="656" spans="1:36">
      <c r="A656" t="s">
        <v>417</v>
      </c>
      <c r="B656" s="63">
        <v>11</v>
      </c>
      <c r="C656" s="63">
        <v>31</v>
      </c>
      <c r="D656">
        <v>1.8200700000000001</v>
      </c>
      <c r="E656">
        <v>1.9292199999999999</v>
      </c>
      <c r="F656">
        <v>1.7323900000000001</v>
      </c>
      <c r="G656">
        <v>1.5460499999999999</v>
      </c>
      <c r="H656">
        <v>1.6529199999999999</v>
      </c>
      <c r="I656">
        <v>1.8157399999999999</v>
      </c>
      <c r="J656">
        <v>1.8481099999999999</v>
      </c>
      <c r="K656">
        <v>1.8967499999999999</v>
      </c>
      <c r="L656">
        <v>1.9639800000000001</v>
      </c>
      <c r="M656">
        <v>2.0162300000000002</v>
      </c>
      <c r="N656">
        <v>2.0612599999999999</v>
      </c>
      <c r="O656">
        <v>2.1008399999999998</v>
      </c>
      <c r="P656">
        <v>2.1411899999999999</v>
      </c>
      <c r="Q656">
        <v>2.1845400000000001</v>
      </c>
      <c r="R656">
        <v>2.2280600000000002</v>
      </c>
      <c r="S656">
        <v>2.26945</v>
      </c>
      <c r="T656">
        <v>2.3098299999999998</v>
      </c>
      <c r="U656">
        <v>2.3517899999999998</v>
      </c>
      <c r="V656">
        <v>2.3967200000000002</v>
      </c>
      <c r="W656">
        <v>2.4387599999999998</v>
      </c>
      <c r="X656">
        <v>2.47194</v>
      </c>
      <c r="Y656">
        <v>2.4994000000000001</v>
      </c>
      <c r="Z656">
        <v>2.5228600000000001</v>
      </c>
      <c r="AA656">
        <v>2.5515599999999998</v>
      </c>
      <c r="AB656">
        <v>2.5876899999999998</v>
      </c>
      <c r="AC656">
        <v>2.6243500000000002</v>
      </c>
      <c r="AD656">
        <v>2.66215</v>
      </c>
      <c r="AE656">
        <v>2.7030099999999999</v>
      </c>
      <c r="AF656">
        <v>2.74708</v>
      </c>
      <c r="AG656">
        <v>2.7921499999999999</v>
      </c>
      <c r="AH656">
        <v>2.8387799999999999</v>
      </c>
      <c r="AI656">
        <v>2.88591</v>
      </c>
      <c r="AJ656">
        <v>2.93262</v>
      </c>
    </row>
    <row r="657" spans="1:36">
      <c r="A657" t="s">
        <v>418</v>
      </c>
      <c r="B657" s="63">
        <v>11</v>
      </c>
      <c r="C657" s="63">
        <v>32</v>
      </c>
      <c r="D657">
        <v>78.431929999999994</v>
      </c>
      <c r="E657">
        <v>79.962779999999995</v>
      </c>
      <c r="F657">
        <v>77.660610000000005</v>
      </c>
      <c r="G657">
        <v>79.591939999999994</v>
      </c>
      <c r="H657">
        <v>79.897469999999998</v>
      </c>
      <c r="I657">
        <v>81.103499999999997</v>
      </c>
      <c r="J657">
        <v>81.432289999999995</v>
      </c>
      <c r="K657">
        <v>83.050600000000003</v>
      </c>
      <c r="L657">
        <v>85.091059999999999</v>
      </c>
      <c r="M657">
        <v>86.296509999999998</v>
      </c>
      <c r="N657">
        <v>87.213729999999998</v>
      </c>
      <c r="O657">
        <v>88.068510000000003</v>
      </c>
      <c r="P657">
        <v>89.130740000000003</v>
      </c>
      <c r="Q657">
        <v>90.433160000000001</v>
      </c>
      <c r="R657">
        <v>91.542689999999993</v>
      </c>
      <c r="S657">
        <v>92.414969999999997</v>
      </c>
      <c r="T657">
        <v>93.301130000000001</v>
      </c>
      <c r="U657">
        <v>94.295199999999994</v>
      </c>
      <c r="V657">
        <v>95.435429999999997</v>
      </c>
      <c r="W657">
        <v>96.381270000000001</v>
      </c>
      <c r="X657">
        <v>96.73527</v>
      </c>
      <c r="Y657">
        <v>96.863039999999998</v>
      </c>
      <c r="Z657">
        <v>97.006379999999993</v>
      </c>
      <c r="AA657">
        <v>97.437790000000007</v>
      </c>
      <c r="AB657">
        <v>98.236559999999997</v>
      </c>
      <c r="AC657">
        <v>98.798779999999994</v>
      </c>
      <c r="AD657">
        <v>99.242140000000006</v>
      </c>
      <c r="AE657">
        <v>99.952179999999998</v>
      </c>
      <c r="AF657">
        <v>100.8086</v>
      </c>
      <c r="AG657">
        <v>101.67082000000001</v>
      </c>
      <c r="AH657">
        <v>102.54862</v>
      </c>
      <c r="AI657">
        <v>103.40703000000001</v>
      </c>
      <c r="AJ657">
        <v>104.25225</v>
      </c>
    </row>
    <row r="658" spans="1:36">
      <c r="A658" t="s">
        <v>419</v>
      </c>
      <c r="B658" s="63">
        <v>11</v>
      </c>
      <c r="C658" s="63">
        <v>33</v>
      </c>
      <c r="D658">
        <v>132.33000000000001</v>
      </c>
      <c r="E658">
        <v>125.395</v>
      </c>
      <c r="F658">
        <v>115.3625</v>
      </c>
      <c r="G658">
        <v>103.2</v>
      </c>
      <c r="H658">
        <v>104.285</v>
      </c>
      <c r="I658">
        <v>102.24915</v>
      </c>
      <c r="J658">
        <v>102.37885</v>
      </c>
      <c r="K658">
        <v>103.30222000000001</v>
      </c>
      <c r="L658">
        <v>107.37778</v>
      </c>
      <c r="M658">
        <v>107.70158000000001</v>
      </c>
      <c r="N658">
        <v>107.44855</v>
      </c>
      <c r="O658">
        <v>108.50212999999999</v>
      </c>
      <c r="P658">
        <v>108.65118</v>
      </c>
      <c r="Q658">
        <v>108.94087</v>
      </c>
      <c r="R658">
        <v>110.45755</v>
      </c>
      <c r="S658">
        <v>110.56262</v>
      </c>
      <c r="T658">
        <v>110.84692</v>
      </c>
      <c r="U658">
        <v>112.18447999999999</v>
      </c>
      <c r="V658">
        <v>112.88805000000001</v>
      </c>
      <c r="W658">
        <v>114.67685</v>
      </c>
      <c r="X658">
        <v>116.89932</v>
      </c>
      <c r="Y658">
        <v>118.60393000000001</v>
      </c>
      <c r="Z658">
        <v>119.58185</v>
      </c>
      <c r="AA658">
        <v>121.65817</v>
      </c>
      <c r="AB658">
        <v>123.72797</v>
      </c>
      <c r="AC658">
        <v>126.42215</v>
      </c>
      <c r="AD658">
        <v>129.11396999999999</v>
      </c>
      <c r="AE658">
        <v>131.74181999999999</v>
      </c>
      <c r="AF658">
        <v>133.46185</v>
      </c>
      <c r="AG658">
        <v>135.06551999999999</v>
      </c>
      <c r="AH658">
        <v>137.46034</v>
      </c>
      <c r="AI658">
        <v>139.19063</v>
      </c>
      <c r="AJ658">
        <v>141.48907</v>
      </c>
    </row>
    <row r="659" spans="1:36">
      <c r="A659" t="s">
        <v>420</v>
      </c>
      <c r="B659" s="63">
        <v>11</v>
      </c>
      <c r="C659" s="63">
        <v>34</v>
      </c>
      <c r="D659">
        <v>38.027000000000001</v>
      </c>
      <c r="E659">
        <v>36.838999999999999</v>
      </c>
      <c r="F659">
        <v>32.857999999999997</v>
      </c>
      <c r="G659">
        <v>35.518999999999998</v>
      </c>
      <c r="H659">
        <v>36.023879999999998</v>
      </c>
      <c r="I659">
        <v>34.929049999999997</v>
      </c>
      <c r="J659">
        <v>34.785420000000002</v>
      </c>
      <c r="K659">
        <v>34.589469999999999</v>
      </c>
      <c r="L659">
        <v>34.714979999999997</v>
      </c>
      <c r="M659">
        <v>35.115009999999998</v>
      </c>
      <c r="N659">
        <v>35.499490000000002</v>
      </c>
      <c r="O659">
        <v>35.911110000000001</v>
      </c>
      <c r="P659">
        <v>36.345010000000002</v>
      </c>
      <c r="Q659">
        <v>36.8245</v>
      </c>
      <c r="R659">
        <v>37.370240000000003</v>
      </c>
      <c r="S659">
        <v>37.972180000000002</v>
      </c>
      <c r="T659">
        <v>38.603099999999998</v>
      </c>
      <c r="U659">
        <v>39.262709999999998</v>
      </c>
      <c r="V659">
        <v>39.94379</v>
      </c>
      <c r="W659">
        <v>40.618659999999998</v>
      </c>
      <c r="X659">
        <v>41.283119999999997</v>
      </c>
      <c r="Y659">
        <v>41.928199999999997</v>
      </c>
      <c r="Z659">
        <v>42.537559999999999</v>
      </c>
      <c r="AA659">
        <v>43.102409999999999</v>
      </c>
      <c r="AB659">
        <v>43.611339999999998</v>
      </c>
      <c r="AC659">
        <v>44.073500000000003</v>
      </c>
      <c r="AD659">
        <v>44.514380000000003</v>
      </c>
      <c r="AE659">
        <v>44.925899999999999</v>
      </c>
      <c r="AF659">
        <v>45.301400000000001</v>
      </c>
      <c r="AG659">
        <v>45.628340000000001</v>
      </c>
      <c r="AH659">
        <v>45.917580000000001</v>
      </c>
      <c r="AI659">
        <v>46.16236</v>
      </c>
      <c r="AJ659">
        <v>46.367139999999999</v>
      </c>
    </row>
    <row r="660" spans="1:36">
      <c r="A660" t="s">
        <v>421</v>
      </c>
      <c r="B660" s="63">
        <v>11</v>
      </c>
      <c r="C660" s="63">
        <v>35</v>
      </c>
      <c r="D660">
        <v>86.128</v>
      </c>
      <c r="E660">
        <v>84.150999999999996</v>
      </c>
      <c r="F660">
        <v>74.474000000000004</v>
      </c>
      <c r="G660">
        <v>77.007999999999996</v>
      </c>
      <c r="H660">
        <v>80.934330000000003</v>
      </c>
      <c r="I660">
        <v>78.746120000000005</v>
      </c>
      <c r="J660">
        <v>78.965429999999998</v>
      </c>
      <c r="K660">
        <v>79.882230000000007</v>
      </c>
      <c r="L660">
        <v>80.003720000000001</v>
      </c>
      <c r="M660">
        <v>80.780510000000007</v>
      </c>
      <c r="N660">
        <v>81.444320000000005</v>
      </c>
      <c r="O660">
        <v>81.917730000000006</v>
      </c>
      <c r="P660">
        <v>82.430859999999996</v>
      </c>
      <c r="Q660">
        <v>82.893460000000005</v>
      </c>
      <c r="R660">
        <v>83.381010000000003</v>
      </c>
      <c r="S660">
        <v>83.900890000000004</v>
      </c>
      <c r="T660">
        <v>84.414670000000001</v>
      </c>
      <c r="U660">
        <v>84.913830000000004</v>
      </c>
      <c r="V660">
        <v>85.399990000000003</v>
      </c>
      <c r="W660">
        <v>85.855130000000003</v>
      </c>
      <c r="X660">
        <v>86.302160000000001</v>
      </c>
      <c r="Y660">
        <v>86.775850000000005</v>
      </c>
      <c r="Z660">
        <v>87.270570000000006</v>
      </c>
      <c r="AA660">
        <v>87.77807</v>
      </c>
      <c r="AB660">
        <v>88.281530000000004</v>
      </c>
      <c r="AC660">
        <v>88.774349999999998</v>
      </c>
      <c r="AD660">
        <v>89.288659999999993</v>
      </c>
      <c r="AE660">
        <v>89.824789999999993</v>
      </c>
      <c r="AF660">
        <v>90.368290000000002</v>
      </c>
      <c r="AG660">
        <v>90.889269999999996</v>
      </c>
      <c r="AH660">
        <v>91.388679999999994</v>
      </c>
      <c r="AI660">
        <v>91.864819999999995</v>
      </c>
      <c r="AJ660">
        <v>92.313079999999999</v>
      </c>
    </row>
    <row r="661" spans="1:36">
      <c r="A661" t="s">
        <v>422</v>
      </c>
      <c r="B661" s="63">
        <v>11</v>
      </c>
      <c r="C661" s="63">
        <v>36</v>
      </c>
      <c r="D661">
        <v>350.73498999999998</v>
      </c>
      <c r="E661">
        <v>350.17748999999998</v>
      </c>
      <c r="F661">
        <v>320.91000000000003</v>
      </c>
      <c r="G661">
        <v>323.54998999999998</v>
      </c>
      <c r="H661">
        <v>316.34750000000003</v>
      </c>
      <c r="I661">
        <v>317.58215000000001</v>
      </c>
      <c r="J661">
        <v>326.37765999999999</v>
      </c>
      <c r="K661">
        <v>336.10165000000001</v>
      </c>
      <c r="L661">
        <v>346.71206999999998</v>
      </c>
      <c r="M661">
        <v>353.32449000000003</v>
      </c>
      <c r="N661">
        <v>356.80275999999998</v>
      </c>
      <c r="O661">
        <v>361.53973000000002</v>
      </c>
      <c r="P661">
        <v>365.96908999999999</v>
      </c>
      <c r="Q661">
        <v>372.02440999999999</v>
      </c>
      <c r="R661">
        <v>380.63904000000002</v>
      </c>
      <c r="S661">
        <v>387.64510999999999</v>
      </c>
      <c r="T661">
        <v>394.30457000000001</v>
      </c>
      <c r="U661">
        <v>404.01157000000001</v>
      </c>
      <c r="V661">
        <v>414.52614999999997</v>
      </c>
      <c r="W661">
        <v>424.20242000000002</v>
      </c>
      <c r="X661">
        <v>435.32598999999999</v>
      </c>
      <c r="Y661">
        <v>443.60367000000002</v>
      </c>
      <c r="Z661">
        <v>449.48480000000001</v>
      </c>
      <c r="AA661">
        <v>458.30090000000001</v>
      </c>
      <c r="AB661">
        <v>465.53960999999998</v>
      </c>
      <c r="AC661">
        <v>473.65762000000001</v>
      </c>
      <c r="AD661">
        <v>480.03827000000001</v>
      </c>
      <c r="AE661">
        <v>484.13019000000003</v>
      </c>
      <c r="AF661">
        <v>486.95553999999998</v>
      </c>
      <c r="AG661">
        <v>490.16138000000001</v>
      </c>
      <c r="AH661">
        <v>492.71422999999999</v>
      </c>
      <c r="AI661">
        <v>493.04541</v>
      </c>
      <c r="AJ661">
        <v>498.82083</v>
      </c>
    </row>
    <row r="662" spans="1:36">
      <c r="A662" t="s">
        <v>423</v>
      </c>
      <c r="B662" s="63">
        <v>11</v>
      </c>
      <c r="C662" s="63">
        <v>37</v>
      </c>
      <c r="D662">
        <v>363.63251000000002</v>
      </c>
      <c r="E662">
        <v>358.44501000000002</v>
      </c>
      <c r="F662">
        <v>317.09500000000003</v>
      </c>
      <c r="G662">
        <v>348.53</v>
      </c>
      <c r="H662">
        <v>352.16251</v>
      </c>
      <c r="I662">
        <v>350.6825</v>
      </c>
      <c r="J662">
        <v>349.84634</v>
      </c>
      <c r="K662">
        <v>357.73703</v>
      </c>
      <c r="L662">
        <v>367.76056</v>
      </c>
      <c r="M662">
        <v>376.77676000000002</v>
      </c>
      <c r="N662">
        <v>381.86883999999998</v>
      </c>
      <c r="O662">
        <v>389.04376000000002</v>
      </c>
      <c r="P662">
        <v>395.74572999999998</v>
      </c>
      <c r="Q662">
        <v>402.47255999999999</v>
      </c>
      <c r="R662">
        <v>411.95769999999999</v>
      </c>
      <c r="S662">
        <v>419.41530999999998</v>
      </c>
      <c r="T662">
        <v>426.99234000000001</v>
      </c>
      <c r="U662">
        <v>436.03088000000002</v>
      </c>
      <c r="V662">
        <v>444.99975999999998</v>
      </c>
      <c r="W662">
        <v>452.06497000000002</v>
      </c>
      <c r="X662">
        <v>459.22613999999999</v>
      </c>
      <c r="Y662">
        <v>465.49777</v>
      </c>
      <c r="Z662">
        <v>469.80304000000001</v>
      </c>
      <c r="AA662">
        <v>475.12011999999999</v>
      </c>
      <c r="AB662">
        <v>480.57348999999999</v>
      </c>
      <c r="AC662">
        <v>484.94925000000001</v>
      </c>
      <c r="AD662">
        <v>489.21026999999998</v>
      </c>
      <c r="AE662">
        <v>492.49572999999998</v>
      </c>
      <c r="AF662">
        <v>496.89789000000002</v>
      </c>
      <c r="AG662">
        <v>501.53476000000001</v>
      </c>
      <c r="AH662">
        <v>506.60622999999998</v>
      </c>
      <c r="AI662">
        <v>510.04489000000001</v>
      </c>
      <c r="AJ662">
        <v>516.28021000000001</v>
      </c>
    </row>
    <row r="663" spans="1:36">
      <c r="A663" t="s">
        <v>424</v>
      </c>
      <c r="B663" s="63">
        <v>11</v>
      </c>
      <c r="C663" s="63">
        <v>38</v>
      </c>
      <c r="D663">
        <v>404.435</v>
      </c>
      <c r="E663">
        <v>411.17998999999998</v>
      </c>
      <c r="F663">
        <v>412.89499000000001</v>
      </c>
      <c r="G663">
        <v>438.01001000000002</v>
      </c>
      <c r="H663">
        <v>439.51999000000001</v>
      </c>
      <c r="I663">
        <v>445.61178999999998</v>
      </c>
      <c r="J663">
        <v>465.42586999999997</v>
      </c>
      <c r="K663">
        <v>482.22881999999998</v>
      </c>
      <c r="L663">
        <v>506.40244000000001</v>
      </c>
      <c r="M663">
        <v>527.17174999999997</v>
      </c>
      <c r="N663">
        <v>546.38202000000001</v>
      </c>
      <c r="O663">
        <v>562.90106000000003</v>
      </c>
      <c r="P663">
        <v>578.03070000000002</v>
      </c>
      <c r="Q663">
        <v>594.72375</v>
      </c>
      <c r="R663">
        <v>612.00658999999996</v>
      </c>
      <c r="S663">
        <v>628.49932999999999</v>
      </c>
      <c r="T663">
        <v>646.56719999999996</v>
      </c>
      <c r="U663">
        <v>666.02575999999999</v>
      </c>
      <c r="V663">
        <v>686.74274000000003</v>
      </c>
      <c r="W663">
        <v>709.14038000000005</v>
      </c>
      <c r="X663">
        <v>733.15723000000003</v>
      </c>
      <c r="Y663">
        <v>757.51056000000005</v>
      </c>
      <c r="Z663">
        <v>783.47185999999999</v>
      </c>
      <c r="AA663">
        <v>809.41210999999998</v>
      </c>
      <c r="AB663">
        <v>833.76134999999999</v>
      </c>
      <c r="AC663">
        <v>859.73773000000006</v>
      </c>
      <c r="AD663">
        <v>886.02648999999997</v>
      </c>
      <c r="AE663">
        <v>912.08533</v>
      </c>
      <c r="AF663">
        <v>938.51678000000004</v>
      </c>
      <c r="AG663">
        <v>965.70971999999995</v>
      </c>
      <c r="AH663">
        <v>993.27020000000005</v>
      </c>
      <c r="AI663">
        <v>1023.6745</v>
      </c>
      <c r="AJ663">
        <v>1056.8325199999999</v>
      </c>
    </row>
    <row r="664" spans="1:36">
      <c r="A664" t="s">
        <v>425</v>
      </c>
      <c r="B664" s="63">
        <v>11</v>
      </c>
      <c r="C664" s="63">
        <v>39</v>
      </c>
      <c r="D664">
        <v>990.82501000000002</v>
      </c>
      <c r="E664">
        <v>982.13</v>
      </c>
      <c r="F664">
        <v>844.23499000000004</v>
      </c>
      <c r="G664">
        <v>935.55498999999998</v>
      </c>
      <c r="H664">
        <v>1056.40247</v>
      </c>
      <c r="I664">
        <v>1128.5677499999999</v>
      </c>
      <c r="J664">
        <v>1207.74719</v>
      </c>
      <c r="K664">
        <v>1214.5752</v>
      </c>
      <c r="L664">
        <v>1225.8572999999999</v>
      </c>
      <c r="M664">
        <v>1229.6322</v>
      </c>
      <c r="N664">
        <v>1234.7752700000001</v>
      </c>
      <c r="O664">
        <v>1239.31897</v>
      </c>
      <c r="P664">
        <v>1251.1197500000001</v>
      </c>
      <c r="Q664">
        <v>1256.8158000000001</v>
      </c>
      <c r="R664">
        <v>1283.4644800000001</v>
      </c>
      <c r="S664">
        <v>1314.7533000000001</v>
      </c>
      <c r="T664">
        <v>1330.45398</v>
      </c>
      <c r="U664">
        <v>1345.10547</v>
      </c>
      <c r="V664">
        <v>1355.3308099999999</v>
      </c>
      <c r="W664">
        <v>1359.3532700000001</v>
      </c>
      <c r="X664">
        <v>1365.40771</v>
      </c>
      <c r="Y664">
        <v>1369.7497599999999</v>
      </c>
      <c r="Z664">
        <v>1379.7027599999999</v>
      </c>
      <c r="AA664">
        <v>1395.5712900000001</v>
      </c>
      <c r="AB664">
        <v>1412.39795</v>
      </c>
      <c r="AC664">
        <v>1428.5400400000001</v>
      </c>
      <c r="AD664">
        <v>1442.07996</v>
      </c>
      <c r="AE664">
        <v>1455.5582300000001</v>
      </c>
      <c r="AF664">
        <v>1472.97327</v>
      </c>
      <c r="AG664">
        <v>1490.39697</v>
      </c>
      <c r="AH664">
        <v>1507.72119</v>
      </c>
      <c r="AI664">
        <v>1523.5424800000001</v>
      </c>
      <c r="AJ664">
        <v>1539.7683099999999</v>
      </c>
    </row>
    <row r="665" spans="1:36">
      <c r="A665" t="s">
        <v>426</v>
      </c>
      <c r="B665" s="63">
        <v>11</v>
      </c>
      <c r="C665" s="63">
        <v>40</v>
      </c>
      <c r="D665">
        <v>123.575</v>
      </c>
      <c r="E665">
        <v>124.27249999999999</v>
      </c>
      <c r="F665">
        <v>118.875</v>
      </c>
      <c r="G665">
        <v>125.52</v>
      </c>
      <c r="H665">
        <v>123.07250000000001</v>
      </c>
      <c r="I665">
        <v>122.52652999999999</v>
      </c>
      <c r="J665">
        <v>122.36055</v>
      </c>
      <c r="K665">
        <v>126.44743</v>
      </c>
      <c r="L665">
        <v>131.77504999999999</v>
      </c>
      <c r="M665">
        <v>135.98044999999999</v>
      </c>
      <c r="N665">
        <v>139.28665000000001</v>
      </c>
      <c r="O665">
        <v>141.91313</v>
      </c>
      <c r="P665">
        <v>144.30387999999999</v>
      </c>
      <c r="Q665">
        <v>145.75259</v>
      </c>
      <c r="R665">
        <v>148.63550000000001</v>
      </c>
      <c r="S665">
        <v>152.33624</v>
      </c>
      <c r="T665">
        <v>156.16362000000001</v>
      </c>
      <c r="U665">
        <v>160.44452000000001</v>
      </c>
      <c r="V665">
        <v>164.92135999999999</v>
      </c>
      <c r="W665">
        <v>169.5513</v>
      </c>
      <c r="X665">
        <v>174.71095</v>
      </c>
      <c r="Y665">
        <v>179.71933000000001</v>
      </c>
      <c r="Z665">
        <v>184.66149999999999</v>
      </c>
      <c r="AA665">
        <v>189.81548000000001</v>
      </c>
      <c r="AB665">
        <v>194.67101</v>
      </c>
      <c r="AC665">
        <v>199.77373</v>
      </c>
      <c r="AD665">
        <v>205.18039999999999</v>
      </c>
      <c r="AE665">
        <v>210.82937999999999</v>
      </c>
      <c r="AF665">
        <v>216.62762000000001</v>
      </c>
      <c r="AG665">
        <v>222.75403</v>
      </c>
      <c r="AH665">
        <v>229.09055000000001</v>
      </c>
      <c r="AI665">
        <v>235.56183999999999</v>
      </c>
      <c r="AJ665">
        <v>243.08584999999999</v>
      </c>
    </row>
    <row r="666" spans="1:36">
      <c r="A666" t="s">
        <v>427</v>
      </c>
      <c r="B666" s="63">
        <v>11</v>
      </c>
      <c r="C666" s="63">
        <v>41</v>
      </c>
      <c r="D666">
        <v>159.03</v>
      </c>
      <c r="E666">
        <v>155.3475</v>
      </c>
      <c r="F666">
        <v>147.45249999999999</v>
      </c>
      <c r="G666">
        <v>153.17999</v>
      </c>
      <c r="H666">
        <v>151.8475</v>
      </c>
      <c r="I666">
        <v>145.95302000000001</v>
      </c>
      <c r="J666">
        <v>148.76929999999999</v>
      </c>
      <c r="K666">
        <v>142.99327</v>
      </c>
      <c r="L666">
        <v>139.22800000000001</v>
      </c>
      <c r="M666">
        <v>136.9512</v>
      </c>
      <c r="N666">
        <v>137.23357999999999</v>
      </c>
      <c r="O666">
        <v>138.77847</v>
      </c>
      <c r="P666">
        <v>140.92128</v>
      </c>
      <c r="Q666">
        <v>142.69460000000001</v>
      </c>
      <c r="R666">
        <v>145.42728</v>
      </c>
      <c r="S666">
        <v>148.12598</v>
      </c>
      <c r="T666">
        <v>150.92321999999999</v>
      </c>
      <c r="U666">
        <v>152.49205000000001</v>
      </c>
      <c r="V666">
        <v>153.85828000000001</v>
      </c>
      <c r="W666">
        <v>155.42876000000001</v>
      </c>
      <c r="X666">
        <v>157.17488</v>
      </c>
      <c r="Y666">
        <v>159.24932999999999</v>
      </c>
      <c r="Z666">
        <v>161.715</v>
      </c>
      <c r="AA666">
        <v>163.63057000000001</v>
      </c>
      <c r="AB666">
        <v>166.40448000000001</v>
      </c>
      <c r="AC666">
        <v>169.51769999999999</v>
      </c>
      <c r="AD666">
        <v>172.53052</v>
      </c>
      <c r="AE666">
        <v>175.50165000000001</v>
      </c>
      <c r="AF666">
        <v>178.23938000000001</v>
      </c>
      <c r="AG666">
        <v>181.49448000000001</v>
      </c>
      <c r="AH666">
        <v>185.00833</v>
      </c>
      <c r="AI666">
        <v>188.82315</v>
      </c>
      <c r="AJ666">
        <v>193.39281</v>
      </c>
    </row>
    <row r="667" spans="1:36">
      <c r="A667" t="s">
        <v>428</v>
      </c>
      <c r="B667" s="63">
        <v>11</v>
      </c>
      <c r="C667" s="63">
        <v>42</v>
      </c>
      <c r="D667">
        <v>269.255</v>
      </c>
      <c r="E667">
        <v>254.83501000000001</v>
      </c>
      <c r="F667">
        <v>278.47501</v>
      </c>
      <c r="G667">
        <v>259.32999000000001</v>
      </c>
      <c r="H667">
        <v>259.47000000000003</v>
      </c>
      <c r="I667">
        <v>264.08260999999999</v>
      </c>
      <c r="J667">
        <v>261.86664000000002</v>
      </c>
      <c r="K667">
        <v>264.20441</v>
      </c>
      <c r="L667">
        <v>267.36102</v>
      </c>
      <c r="M667">
        <v>269.80495999999999</v>
      </c>
      <c r="N667">
        <v>272.40215999999998</v>
      </c>
      <c r="O667">
        <v>274.92696999999998</v>
      </c>
      <c r="P667">
        <v>277.21465999999998</v>
      </c>
      <c r="Q667">
        <v>279.49608999999998</v>
      </c>
      <c r="R667">
        <v>281.40768000000003</v>
      </c>
      <c r="S667">
        <v>283.05164000000002</v>
      </c>
      <c r="T667">
        <v>284.02794999999998</v>
      </c>
      <c r="U667">
        <v>284.86130000000003</v>
      </c>
      <c r="V667">
        <v>285.87655999999998</v>
      </c>
      <c r="W667">
        <v>287.07404000000002</v>
      </c>
      <c r="X667">
        <v>288.27260999999999</v>
      </c>
      <c r="Y667">
        <v>289.34280000000001</v>
      </c>
      <c r="Z667">
        <v>290.33807000000002</v>
      </c>
      <c r="AA667">
        <v>291.36829</v>
      </c>
      <c r="AB667">
        <v>292.28564</v>
      </c>
      <c r="AC667">
        <v>293.19141000000002</v>
      </c>
      <c r="AD667">
        <v>293.99444999999997</v>
      </c>
      <c r="AE667">
        <v>294.65656000000001</v>
      </c>
      <c r="AF667">
        <v>295.23712</v>
      </c>
      <c r="AG667">
        <v>295.71224999999998</v>
      </c>
      <c r="AH667">
        <v>296.09368999999998</v>
      </c>
      <c r="AI667">
        <v>296.38238999999999</v>
      </c>
      <c r="AJ667">
        <v>296.63524999999998</v>
      </c>
    </row>
    <row r="668" spans="1:36">
      <c r="A668" t="s">
        <v>429</v>
      </c>
      <c r="B668" s="63">
        <v>11</v>
      </c>
      <c r="C668" s="63">
        <v>43</v>
      </c>
      <c r="D668">
        <v>215.95750000000001</v>
      </c>
      <c r="E668">
        <v>220.24249</v>
      </c>
      <c r="F668">
        <v>224.1525</v>
      </c>
      <c r="G668">
        <v>222.1875</v>
      </c>
      <c r="H668">
        <v>212.36</v>
      </c>
      <c r="I668">
        <v>209.66982999999999</v>
      </c>
      <c r="J668">
        <v>208.22878</v>
      </c>
      <c r="K668">
        <v>210.18015</v>
      </c>
      <c r="L668">
        <v>212.42769999999999</v>
      </c>
      <c r="M668">
        <v>214.38333</v>
      </c>
      <c r="N668">
        <v>216.45107999999999</v>
      </c>
      <c r="O668">
        <v>218.35364999999999</v>
      </c>
      <c r="P668">
        <v>220.18414000000001</v>
      </c>
      <c r="Q668">
        <v>222.04837000000001</v>
      </c>
      <c r="R668">
        <v>223.62773000000001</v>
      </c>
      <c r="S668">
        <v>225.06702999999999</v>
      </c>
      <c r="T668">
        <v>226.05667</v>
      </c>
      <c r="U668">
        <v>226.94881000000001</v>
      </c>
      <c r="V668">
        <v>228.01107999999999</v>
      </c>
      <c r="W668">
        <v>229.21687</v>
      </c>
      <c r="X668">
        <v>230.44225</v>
      </c>
      <c r="Y668">
        <v>231.60616999999999</v>
      </c>
      <c r="Z668">
        <v>232.74153000000001</v>
      </c>
      <c r="AA668">
        <v>233.92453</v>
      </c>
      <c r="AB668">
        <v>235.05321000000001</v>
      </c>
      <c r="AC668">
        <v>236.20849999999999</v>
      </c>
      <c r="AD668">
        <v>237.31649999999999</v>
      </c>
      <c r="AE668">
        <v>238.35085000000001</v>
      </c>
      <c r="AF668">
        <v>239.36035000000001</v>
      </c>
      <c r="AG668">
        <v>240.32594</v>
      </c>
      <c r="AH668">
        <v>241.25917000000001</v>
      </c>
      <c r="AI668">
        <v>242.14983000000001</v>
      </c>
      <c r="AJ668">
        <v>243.05333999999999</v>
      </c>
    </row>
    <row r="669" spans="1:36">
      <c r="A669" t="s">
        <v>430</v>
      </c>
      <c r="B669" s="63">
        <v>11</v>
      </c>
      <c r="C669" s="63">
        <v>44</v>
      </c>
      <c r="D669">
        <v>51.392499999999998</v>
      </c>
      <c r="E669">
        <v>46.505000000000003</v>
      </c>
      <c r="F669">
        <v>48.747500000000002</v>
      </c>
      <c r="G669">
        <v>51.627499999999998</v>
      </c>
      <c r="H669">
        <v>50.52</v>
      </c>
      <c r="I669">
        <v>50.753410000000002</v>
      </c>
      <c r="J669">
        <v>51.259529999999998</v>
      </c>
      <c r="K669">
        <v>52.877229999999997</v>
      </c>
      <c r="L669">
        <v>55.49606</v>
      </c>
      <c r="M669">
        <v>56.993169999999999</v>
      </c>
      <c r="N669">
        <v>57.798180000000002</v>
      </c>
      <c r="O669">
        <v>57.999009999999998</v>
      </c>
      <c r="P669">
        <v>58.092849999999999</v>
      </c>
      <c r="Q669">
        <v>58.39264</v>
      </c>
      <c r="R669">
        <v>58.812179999999998</v>
      </c>
      <c r="S669">
        <v>59.718670000000003</v>
      </c>
      <c r="T669">
        <v>59.92597</v>
      </c>
      <c r="U669">
        <v>59.45026</v>
      </c>
      <c r="V669">
        <v>57.470610000000001</v>
      </c>
      <c r="W669">
        <v>56.024050000000003</v>
      </c>
      <c r="X669">
        <v>54.908560000000001</v>
      </c>
      <c r="Y669">
        <v>54.800060000000002</v>
      </c>
      <c r="Z669">
        <v>54.596550000000001</v>
      </c>
      <c r="AA669">
        <v>55.023609999999998</v>
      </c>
      <c r="AB669">
        <v>56.11862</v>
      </c>
      <c r="AC669">
        <v>56.97043</v>
      </c>
      <c r="AD669">
        <v>57.361660000000001</v>
      </c>
      <c r="AE669">
        <v>57.713030000000003</v>
      </c>
      <c r="AF669">
        <v>58.100189999999998</v>
      </c>
      <c r="AG669">
        <v>58.642009999999999</v>
      </c>
      <c r="AH669">
        <v>59.333069999999999</v>
      </c>
      <c r="AI669">
        <v>60.028120000000001</v>
      </c>
      <c r="AJ669">
        <v>60.637619999999998</v>
      </c>
    </row>
    <row r="670" spans="1:36">
      <c r="A670" t="s">
        <v>431</v>
      </c>
      <c r="B670" s="63">
        <v>11</v>
      </c>
      <c r="C670" s="63">
        <v>45</v>
      </c>
      <c r="D670">
        <v>38.395000000000003</v>
      </c>
      <c r="E670">
        <v>36.967500000000001</v>
      </c>
      <c r="F670">
        <v>27.975000000000001</v>
      </c>
      <c r="G670">
        <v>27.5425</v>
      </c>
      <c r="H670">
        <v>28.662500000000001</v>
      </c>
      <c r="I670">
        <v>25.97785</v>
      </c>
      <c r="J670">
        <v>28.318950000000001</v>
      </c>
      <c r="K670">
        <v>27.48631</v>
      </c>
      <c r="L670">
        <v>27.698840000000001</v>
      </c>
      <c r="M670">
        <v>26.60436</v>
      </c>
      <c r="N670">
        <v>25.02769</v>
      </c>
      <c r="O670">
        <v>22.63851</v>
      </c>
      <c r="P670">
        <v>21.17604</v>
      </c>
      <c r="Q670">
        <v>20.544779999999999</v>
      </c>
      <c r="R670">
        <v>20.175550000000001</v>
      </c>
      <c r="S670">
        <v>20.3232</v>
      </c>
      <c r="T670">
        <v>19.895440000000001</v>
      </c>
      <c r="U670">
        <v>19.405090000000001</v>
      </c>
      <c r="V670">
        <v>18.680869999999999</v>
      </c>
      <c r="W670">
        <v>18.467700000000001</v>
      </c>
      <c r="X670">
        <v>18.028400000000001</v>
      </c>
      <c r="Y670">
        <v>18.290389999999999</v>
      </c>
      <c r="Z670">
        <v>18.039110000000001</v>
      </c>
      <c r="AA670">
        <v>17.90635</v>
      </c>
      <c r="AB670">
        <v>17.965219999999999</v>
      </c>
      <c r="AC670">
        <v>18.25928</v>
      </c>
      <c r="AD670">
        <v>18.49006</v>
      </c>
      <c r="AE670">
        <v>18.521920000000001</v>
      </c>
      <c r="AF670">
        <v>18.50994</v>
      </c>
      <c r="AG670">
        <v>18.458960000000001</v>
      </c>
      <c r="AH670">
        <v>18.188459999999999</v>
      </c>
      <c r="AI670">
        <v>18.393059999999998</v>
      </c>
      <c r="AJ670">
        <v>18.129729999999999</v>
      </c>
    </row>
    <row r="671" spans="1:36">
      <c r="A671" t="s">
        <v>432</v>
      </c>
      <c r="B671" s="63">
        <v>11</v>
      </c>
      <c r="C671" s="63">
        <v>46</v>
      </c>
      <c r="D671">
        <v>636.08527000000004</v>
      </c>
      <c r="E671">
        <v>676.44646999999998</v>
      </c>
      <c r="F671">
        <v>594.05524000000003</v>
      </c>
      <c r="G671">
        <v>573.40899999999999</v>
      </c>
      <c r="H671">
        <v>614.51116999999999</v>
      </c>
      <c r="I671">
        <v>656.94079999999997</v>
      </c>
      <c r="J671">
        <v>659.10046</v>
      </c>
      <c r="K671">
        <v>667.69556</v>
      </c>
      <c r="L671">
        <v>671.78998000000001</v>
      </c>
      <c r="M671">
        <v>667.97589000000005</v>
      </c>
      <c r="N671">
        <v>666.16552999999999</v>
      </c>
      <c r="O671">
        <v>661.18236999999999</v>
      </c>
      <c r="P671">
        <v>658.52837999999997</v>
      </c>
      <c r="Q671">
        <v>660.84331999999995</v>
      </c>
      <c r="R671">
        <v>665.00940000000003</v>
      </c>
      <c r="S671">
        <v>671.24634000000003</v>
      </c>
      <c r="T671">
        <v>674.08605999999997</v>
      </c>
      <c r="U671">
        <v>676.79827999999998</v>
      </c>
      <c r="V671">
        <v>676.95563000000004</v>
      </c>
      <c r="W671">
        <v>676.51160000000004</v>
      </c>
      <c r="X671">
        <v>677.11688000000004</v>
      </c>
      <c r="Y671">
        <v>681.09313999999995</v>
      </c>
      <c r="Z671">
        <v>685.44201999999996</v>
      </c>
      <c r="AA671">
        <v>688.45117000000005</v>
      </c>
      <c r="AB671">
        <v>688.35315000000003</v>
      </c>
      <c r="AC671">
        <v>688.31597999999997</v>
      </c>
      <c r="AD671">
        <v>689.77148</v>
      </c>
      <c r="AE671">
        <v>688.97686999999996</v>
      </c>
      <c r="AF671">
        <v>687.62372000000005</v>
      </c>
      <c r="AG671">
        <v>685.66405999999995</v>
      </c>
      <c r="AH671">
        <v>685.90210000000002</v>
      </c>
      <c r="AI671">
        <v>683.14355</v>
      </c>
      <c r="AJ671">
        <v>681.88860999999997</v>
      </c>
    </row>
    <row r="672" spans="1:36">
      <c r="A672" t="s">
        <v>433</v>
      </c>
      <c r="B672" s="63">
        <v>11</v>
      </c>
      <c r="C672" s="63">
        <v>47</v>
      </c>
      <c r="D672">
        <v>73.452500000000001</v>
      </c>
      <c r="E672">
        <v>74.607500000000002</v>
      </c>
      <c r="F672">
        <v>70.069999999999993</v>
      </c>
      <c r="G672">
        <v>71.342500000000001</v>
      </c>
      <c r="H672">
        <v>75.717500000000001</v>
      </c>
      <c r="I672">
        <v>74.251930000000002</v>
      </c>
      <c r="J672">
        <v>72.577510000000004</v>
      </c>
      <c r="K672">
        <v>70.325909999999993</v>
      </c>
      <c r="L672">
        <v>68.002880000000005</v>
      </c>
      <c r="M672">
        <v>65.133170000000007</v>
      </c>
      <c r="N672">
        <v>62.843429999999998</v>
      </c>
      <c r="O672">
        <v>61.756549999999997</v>
      </c>
      <c r="P672">
        <v>61.409950000000002</v>
      </c>
      <c r="Q672">
        <v>61.334110000000003</v>
      </c>
      <c r="R672">
        <v>61.333770000000001</v>
      </c>
      <c r="S672">
        <v>61.332389999999997</v>
      </c>
      <c r="T672">
        <v>61.237160000000003</v>
      </c>
      <c r="U672">
        <v>61.273429999999998</v>
      </c>
      <c r="V672">
        <v>61.355429999999998</v>
      </c>
      <c r="W672">
        <v>61.492179999999998</v>
      </c>
      <c r="X672">
        <v>61.832729999999998</v>
      </c>
      <c r="Y672">
        <v>61.972329999999999</v>
      </c>
      <c r="Z672">
        <v>62.136360000000003</v>
      </c>
      <c r="AA672">
        <v>62.42962</v>
      </c>
      <c r="AB672">
        <v>62.32123</v>
      </c>
      <c r="AC672">
        <v>62.531790000000001</v>
      </c>
      <c r="AD672">
        <v>62.367510000000003</v>
      </c>
      <c r="AE672">
        <v>62.058669999999999</v>
      </c>
      <c r="AF672">
        <v>61.513809999999999</v>
      </c>
      <c r="AG672">
        <v>60.821399999999997</v>
      </c>
      <c r="AH672">
        <v>59.713320000000003</v>
      </c>
      <c r="AI672">
        <v>58.568300000000001</v>
      </c>
      <c r="AJ672">
        <v>57.78631</v>
      </c>
    </row>
    <row r="673" spans="1:36">
      <c r="A673" t="s">
        <v>434</v>
      </c>
      <c r="B673" s="63">
        <v>11</v>
      </c>
      <c r="C673" s="63">
        <v>48</v>
      </c>
      <c r="D673">
        <v>1387.5749499999999</v>
      </c>
      <c r="E673">
        <v>1401.58997</v>
      </c>
      <c r="F673">
        <v>1426.8974599999999</v>
      </c>
      <c r="G673">
        <v>1440.46497</v>
      </c>
      <c r="H673">
        <v>1315.60754</v>
      </c>
      <c r="I673">
        <v>1328.0510300000001</v>
      </c>
      <c r="J673">
        <v>1327.4585</v>
      </c>
      <c r="K673">
        <v>1346.1182899999999</v>
      </c>
      <c r="L673">
        <v>1371.7745399999999</v>
      </c>
      <c r="M673">
        <v>1367.8819599999999</v>
      </c>
      <c r="N673">
        <v>1394.7852800000001</v>
      </c>
      <c r="O673">
        <v>1452.1557600000001</v>
      </c>
      <c r="P673">
        <v>1502.5012200000001</v>
      </c>
      <c r="Q673">
        <v>1523.3129899999999</v>
      </c>
      <c r="R673">
        <v>1527.30322</v>
      </c>
      <c r="S673">
        <v>1527.52979</v>
      </c>
      <c r="T673">
        <v>1534.0434600000001</v>
      </c>
      <c r="U673">
        <v>1545.35547</v>
      </c>
      <c r="V673">
        <v>1557.55701</v>
      </c>
      <c r="W673">
        <v>1562.1932400000001</v>
      </c>
      <c r="X673">
        <v>1573.21045</v>
      </c>
      <c r="Y673">
        <v>1585.55969</v>
      </c>
      <c r="Z673">
        <v>1600.56531</v>
      </c>
      <c r="AA673">
        <v>1621.4057600000001</v>
      </c>
      <c r="AB673">
        <v>1642.1712600000001</v>
      </c>
      <c r="AC673">
        <v>1663.0542</v>
      </c>
      <c r="AD673">
        <v>1679.40149</v>
      </c>
      <c r="AE673">
        <v>1696.8542500000001</v>
      </c>
      <c r="AF673">
        <v>1717.09375</v>
      </c>
      <c r="AG673">
        <v>1733.1283000000001</v>
      </c>
      <c r="AH673">
        <v>1748.2459699999999</v>
      </c>
      <c r="AI673">
        <v>1764.0424800000001</v>
      </c>
      <c r="AJ673">
        <v>1785.8404499999999</v>
      </c>
    </row>
    <row r="674" spans="1:36">
      <c r="A674" t="s">
        <v>435</v>
      </c>
      <c r="B674" s="63">
        <v>11</v>
      </c>
      <c r="C674" s="63">
        <v>49</v>
      </c>
      <c r="D674">
        <v>70.995000000000005</v>
      </c>
      <c r="E674">
        <v>88.17</v>
      </c>
      <c r="F674">
        <v>77.512</v>
      </c>
      <c r="G674">
        <v>42.533000000000001</v>
      </c>
      <c r="H674">
        <v>54.781390000000002</v>
      </c>
      <c r="I674">
        <v>72.604420000000005</v>
      </c>
      <c r="J674">
        <v>56.716900000000003</v>
      </c>
      <c r="K674">
        <v>60.252400000000002</v>
      </c>
      <c r="L674">
        <v>64.516859999999994</v>
      </c>
      <c r="M674">
        <v>61.052729999999997</v>
      </c>
      <c r="N674">
        <v>61.039149999999999</v>
      </c>
      <c r="O674">
        <v>60.8919</v>
      </c>
      <c r="P674">
        <v>60.249009999999998</v>
      </c>
      <c r="Q674">
        <v>60.309190000000001</v>
      </c>
      <c r="R674">
        <v>60.678719999999998</v>
      </c>
      <c r="S674">
        <v>61.045760000000001</v>
      </c>
      <c r="T674">
        <v>61.07226</v>
      </c>
      <c r="U674">
        <v>60.964390000000002</v>
      </c>
      <c r="V674">
        <v>61.50385</v>
      </c>
      <c r="W674">
        <v>61.769390000000001</v>
      </c>
      <c r="X674">
        <v>61.928179999999998</v>
      </c>
      <c r="Y674">
        <v>62.860950000000003</v>
      </c>
      <c r="Z674">
        <v>63.358330000000002</v>
      </c>
      <c r="AA674">
        <v>63.397190000000002</v>
      </c>
      <c r="AB674">
        <v>63.660899999999998</v>
      </c>
      <c r="AC674">
        <v>63.784970000000001</v>
      </c>
      <c r="AD674">
        <v>65.04777</v>
      </c>
      <c r="AE674">
        <v>66.095399999999998</v>
      </c>
      <c r="AF674">
        <v>66.371340000000004</v>
      </c>
      <c r="AG674">
        <v>66.325860000000006</v>
      </c>
      <c r="AH674">
        <v>66.035610000000005</v>
      </c>
      <c r="AI674">
        <v>65.616230000000002</v>
      </c>
      <c r="AJ674">
        <v>64.72878</v>
      </c>
    </row>
    <row r="675" spans="1:36">
      <c r="A675" t="s">
        <v>436</v>
      </c>
      <c r="B675" s="63">
        <v>11</v>
      </c>
      <c r="C675" s="63">
        <v>50</v>
      </c>
      <c r="D675">
        <v>130.54400999999999</v>
      </c>
      <c r="E675">
        <v>120.29600000000001</v>
      </c>
      <c r="F675">
        <v>109.53100000000001</v>
      </c>
      <c r="G675">
        <v>94.61</v>
      </c>
      <c r="H675">
        <v>114.42905</v>
      </c>
      <c r="I675">
        <v>107.60124999999999</v>
      </c>
      <c r="J675">
        <v>106.97462</v>
      </c>
      <c r="K675">
        <v>108.35550000000001</v>
      </c>
      <c r="L675">
        <v>104.44208</v>
      </c>
      <c r="M675">
        <v>104.54304999999999</v>
      </c>
      <c r="N675">
        <v>102.55275</v>
      </c>
      <c r="O675">
        <v>100.41152</v>
      </c>
      <c r="P675">
        <v>99.628060000000005</v>
      </c>
      <c r="Q675">
        <v>99.1614</v>
      </c>
      <c r="R675">
        <v>99.234539999999996</v>
      </c>
      <c r="S675">
        <v>99.550939999999997</v>
      </c>
      <c r="T675">
        <v>99.425169999999994</v>
      </c>
      <c r="U675">
        <v>99.639330000000001</v>
      </c>
      <c r="V675">
        <v>100.25535000000001</v>
      </c>
      <c r="W675">
        <v>100.49095</v>
      </c>
      <c r="X675">
        <v>101.52177</v>
      </c>
      <c r="Y675">
        <v>102.7808</v>
      </c>
      <c r="Z675">
        <v>103.52293</v>
      </c>
      <c r="AA675">
        <v>104.34692</v>
      </c>
      <c r="AB675">
        <v>104.63095</v>
      </c>
      <c r="AC675">
        <v>105.67946999999999</v>
      </c>
      <c r="AD675">
        <v>107.79225</v>
      </c>
      <c r="AE675">
        <v>109.27338</v>
      </c>
      <c r="AF675">
        <v>110.51063000000001</v>
      </c>
      <c r="AG675">
        <v>110.67413000000001</v>
      </c>
      <c r="AH675">
        <v>110.59957</v>
      </c>
      <c r="AI675">
        <v>109.74835</v>
      </c>
      <c r="AJ675">
        <v>108.70395000000001</v>
      </c>
    </row>
    <row r="676" spans="1:36">
      <c r="A676" t="s">
        <v>437</v>
      </c>
      <c r="B676" s="63">
        <v>11</v>
      </c>
      <c r="C676" s="63">
        <v>51</v>
      </c>
      <c r="D676">
        <v>6.9820000000000002</v>
      </c>
      <c r="E676">
        <v>7.2779999999999996</v>
      </c>
      <c r="F676">
        <v>7.6139999999999999</v>
      </c>
      <c r="G676">
        <v>7.7539999999999996</v>
      </c>
      <c r="H676">
        <v>8.1538900000000005</v>
      </c>
      <c r="I676">
        <v>8.7728400000000004</v>
      </c>
      <c r="J676">
        <v>8.3543599999999998</v>
      </c>
      <c r="K676">
        <v>8.2264300000000006</v>
      </c>
      <c r="L676">
        <v>8.4538399999999996</v>
      </c>
      <c r="M676">
        <v>8.3583499999999997</v>
      </c>
      <c r="N676">
        <v>8.2751900000000003</v>
      </c>
      <c r="O676">
        <v>8.2712299999999992</v>
      </c>
      <c r="P676">
        <v>8.24071</v>
      </c>
      <c r="Q676">
        <v>8.2252200000000002</v>
      </c>
      <c r="R676">
        <v>8.2394800000000004</v>
      </c>
      <c r="S676">
        <v>8.2568099999999998</v>
      </c>
      <c r="T676">
        <v>8.2592199999999991</v>
      </c>
      <c r="U676">
        <v>8.2531400000000001</v>
      </c>
      <c r="V676">
        <v>8.2740399999999994</v>
      </c>
      <c r="W676">
        <v>8.2926800000000007</v>
      </c>
      <c r="X676">
        <v>8.3012899999999998</v>
      </c>
      <c r="Y676">
        <v>8.3416099999999993</v>
      </c>
      <c r="Z676">
        <v>8.3751200000000008</v>
      </c>
      <c r="AA676">
        <v>8.3822899999999994</v>
      </c>
      <c r="AB676">
        <v>8.3946199999999997</v>
      </c>
      <c r="AC676">
        <v>8.4048999999999996</v>
      </c>
      <c r="AD676">
        <v>8.45852</v>
      </c>
      <c r="AE676">
        <v>8.5176700000000007</v>
      </c>
      <c r="AF676">
        <v>8.5410500000000003</v>
      </c>
      <c r="AG676">
        <v>8.5433500000000002</v>
      </c>
      <c r="AH676">
        <v>8.5345899999999997</v>
      </c>
      <c r="AI676">
        <v>8.5185499999999994</v>
      </c>
      <c r="AJ676">
        <v>8.4810999999999996</v>
      </c>
    </row>
    <row r="677" spans="1:36">
      <c r="A677" t="s">
        <v>438</v>
      </c>
      <c r="B677" s="63">
        <v>11</v>
      </c>
      <c r="C677" s="63">
        <v>52</v>
      </c>
      <c r="D677">
        <v>42.887</v>
      </c>
      <c r="E677">
        <v>39.404000000000003</v>
      </c>
      <c r="F677">
        <v>35.557000000000002</v>
      </c>
      <c r="G677">
        <v>37.366999999999997</v>
      </c>
      <c r="H677">
        <v>41.354759999999999</v>
      </c>
      <c r="I677">
        <v>44.653880000000001</v>
      </c>
      <c r="J677">
        <v>41.450319999999998</v>
      </c>
      <c r="K677">
        <v>41.513350000000003</v>
      </c>
      <c r="L677">
        <v>43.509430000000002</v>
      </c>
      <c r="M677">
        <v>42.364310000000003</v>
      </c>
      <c r="N677">
        <v>42.10566</v>
      </c>
      <c r="O677">
        <v>42.435079999999999</v>
      </c>
      <c r="P677">
        <v>42.155340000000002</v>
      </c>
      <c r="Q677">
        <v>42.153280000000002</v>
      </c>
      <c r="R677">
        <v>42.338200000000001</v>
      </c>
      <c r="S677">
        <v>42.397280000000002</v>
      </c>
      <c r="T677">
        <v>42.380859999999998</v>
      </c>
      <c r="U677">
        <v>42.325020000000002</v>
      </c>
      <c r="V677">
        <v>42.42651</v>
      </c>
      <c r="W677">
        <v>42.471380000000003</v>
      </c>
      <c r="X677">
        <v>42.433239999999998</v>
      </c>
      <c r="Y677">
        <v>42.616549999999997</v>
      </c>
      <c r="Z677">
        <v>42.696269999999998</v>
      </c>
      <c r="AA677">
        <v>42.593089999999997</v>
      </c>
      <c r="AB677">
        <v>42.579459999999997</v>
      </c>
      <c r="AC677">
        <v>42.535179999999997</v>
      </c>
      <c r="AD677">
        <v>42.74868</v>
      </c>
      <c r="AE677">
        <v>42.947249999999997</v>
      </c>
      <c r="AF677">
        <v>42.87932</v>
      </c>
      <c r="AG677">
        <v>42.749029999999998</v>
      </c>
      <c r="AH677">
        <v>42.582050000000002</v>
      </c>
      <c r="AI677">
        <v>42.384050000000002</v>
      </c>
      <c r="AJ677">
        <v>42.081650000000003</v>
      </c>
    </row>
    <row r="678" spans="1:36">
      <c r="A678" t="s">
        <v>439</v>
      </c>
      <c r="B678" s="63">
        <v>11</v>
      </c>
      <c r="C678" s="63">
        <v>53</v>
      </c>
      <c r="D678">
        <v>4.1412500000000003</v>
      </c>
      <c r="E678">
        <v>4.2135499999999997</v>
      </c>
      <c r="F678">
        <v>3.9223699999999999</v>
      </c>
      <c r="G678">
        <v>3.8968400000000001</v>
      </c>
      <c r="H678">
        <v>3.9381200000000001</v>
      </c>
      <c r="I678">
        <v>3.8851200000000001</v>
      </c>
      <c r="J678">
        <v>3.8437999999999999</v>
      </c>
      <c r="K678">
        <v>3.8229700000000002</v>
      </c>
      <c r="L678">
        <v>3.7910200000000001</v>
      </c>
      <c r="M678">
        <v>3.7594799999999999</v>
      </c>
      <c r="N678">
        <v>3.7313999999999998</v>
      </c>
      <c r="O678">
        <v>3.7021899999999999</v>
      </c>
      <c r="P678">
        <v>3.6730800000000001</v>
      </c>
      <c r="Q678">
        <v>3.6446499999999999</v>
      </c>
      <c r="R678">
        <v>3.6162899999999998</v>
      </c>
      <c r="S678">
        <v>3.5880999999999998</v>
      </c>
      <c r="T678">
        <v>3.5601500000000001</v>
      </c>
      <c r="U678">
        <v>3.5323699999999998</v>
      </c>
      <c r="V678">
        <v>3.5048499999999998</v>
      </c>
      <c r="W678">
        <v>3.4775700000000001</v>
      </c>
      <c r="X678">
        <v>3.45051</v>
      </c>
      <c r="Y678">
        <v>3.42361</v>
      </c>
      <c r="Z678">
        <v>3.3969499999999999</v>
      </c>
      <c r="AA678">
        <v>3.3705599999999998</v>
      </c>
      <c r="AB678">
        <v>3.3444199999999999</v>
      </c>
      <c r="AC678">
        <v>3.3185500000000001</v>
      </c>
      <c r="AD678">
        <v>3.29291</v>
      </c>
      <c r="AE678">
        <v>3.2674699999999999</v>
      </c>
      <c r="AF678">
        <v>3.2422499999999999</v>
      </c>
      <c r="AG678">
        <v>3.2172800000000001</v>
      </c>
      <c r="AH678">
        <v>3.1926899999999998</v>
      </c>
      <c r="AI678">
        <v>3.1683300000000001</v>
      </c>
      <c r="AJ678">
        <v>3.1441699999999999</v>
      </c>
    </row>
    <row r="679" spans="1:36">
      <c r="A679" t="s">
        <v>440</v>
      </c>
      <c r="B679" s="63">
        <v>11</v>
      </c>
      <c r="C679" s="63">
        <v>54</v>
      </c>
      <c r="D679">
        <v>16.70767</v>
      </c>
      <c r="E679">
        <v>16.329499999999999</v>
      </c>
      <c r="F679">
        <v>15.77116</v>
      </c>
      <c r="G679">
        <v>15.795629999999999</v>
      </c>
      <c r="H679">
        <v>16.069929999999999</v>
      </c>
      <c r="I679">
        <v>15.31734</v>
      </c>
      <c r="J679">
        <v>14.82779</v>
      </c>
      <c r="K679">
        <v>14.656560000000001</v>
      </c>
      <c r="L679">
        <v>14.55819</v>
      </c>
      <c r="M679">
        <v>14.528090000000001</v>
      </c>
      <c r="N679">
        <v>14.56207</v>
      </c>
      <c r="O679">
        <v>14.618639999999999</v>
      </c>
      <c r="P679">
        <v>14.68488</v>
      </c>
      <c r="Q679">
        <v>14.78314</v>
      </c>
      <c r="R679">
        <v>14.91183</v>
      </c>
      <c r="S679">
        <v>15.057029999999999</v>
      </c>
      <c r="T679">
        <v>15.20879</v>
      </c>
      <c r="U679">
        <v>15.375120000000001</v>
      </c>
      <c r="V679">
        <v>15.545540000000001</v>
      </c>
      <c r="W679">
        <v>15.714919999999999</v>
      </c>
      <c r="X679">
        <v>15.90518</v>
      </c>
      <c r="Y679">
        <v>16.11185</v>
      </c>
      <c r="Z679">
        <v>16.304400000000001</v>
      </c>
      <c r="AA679">
        <v>16.503240000000002</v>
      </c>
      <c r="AB679">
        <v>16.708680000000001</v>
      </c>
      <c r="AC679">
        <v>16.911899999999999</v>
      </c>
      <c r="AD679">
        <v>17.12792</v>
      </c>
      <c r="AE679">
        <v>17.359390000000001</v>
      </c>
      <c r="AF679">
        <v>17.594580000000001</v>
      </c>
      <c r="AG679">
        <v>17.817630000000001</v>
      </c>
      <c r="AH679">
        <v>18.039269999999998</v>
      </c>
      <c r="AI679">
        <v>18.24567</v>
      </c>
      <c r="AJ679">
        <v>18.4375</v>
      </c>
    </row>
    <row r="680" spans="1:36">
      <c r="A680" t="s">
        <v>441</v>
      </c>
      <c r="B680" s="63">
        <v>11</v>
      </c>
      <c r="C680" s="63">
        <v>55</v>
      </c>
      <c r="D680">
        <v>1.8200700000000001</v>
      </c>
      <c r="E680">
        <v>1.9292199999999999</v>
      </c>
      <c r="F680">
        <v>1.7323900000000001</v>
      </c>
      <c r="G680">
        <v>1.5460499999999999</v>
      </c>
      <c r="H680">
        <v>1.6529199999999999</v>
      </c>
      <c r="I680">
        <v>1.8157399999999999</v>
      </c>
      <c r="J680">
        <v>1.8481099999999999</v>
      </c>
      <c r="K680">
        <v>1.8967499999999999</v>
      </c>
      <c r="L680">
        <v>1.9639800000000001</v>
      </c>
      <c r="M680">
        <v>2.0162300000000002</v>
      </c>
      <c r="N680">
        <v>2.0612599999999999</v>
      </c>
      <c r="O680">
        <v>2.1008399999999998</v>
      </c>
      <c r="P680">
        <v>2.1411899999999999</v>
      </c>
      <c r="Q680">
        <v>2.1845400000000001</v>
      </c>
      <c r="R680">
        <v>2.2280600000000002</v>
      </c>
      <c r="S680">
        <v>2.26945</v>
      </c>
      <c r="T680">
        <v>2.3098299999999998</v>
      </c>
      <c r="U680">
        <v>2.3517899999999998</v>
      </c>
      <c r="V680">
        <v>2.3967200000000002</v>
      </c>
      <c r="W680">
        <v>2.4387599999999998</v>
      </c>
      <c r="X680">
        <v>2.47194</v>
      </c>
      <c r="Y680">
        <v>2.4994000000000001</v>
      </c>
      <c r="Z680">
        <v>2.5228600000000001</v>
      </c>
      <c r="AA680">
        <v>2.5515599999999998</v>
      </c>
      <c r="AB680">
        <v>2.5876899999999998</v>
      </c>
      <c r="AC680">
        <v>2.6243500000000002</v>
      </c>
      <c r="AD680">
        <v>2.66215</v>
      </c>
      <c r="AE680">
        <v>2.7030099999999999</v>
      </c>
      <c r="AF680">
        <v>2.74708</v>
      </c>
      <c r="AG680">
        <v>2.7921499999999999</v>
      </c>
      <c r="AH680">
        <v>2.8387799999999999</v>
      </c>
      <c r="AI680">
        <v>2.88591</v>
      </c>
      <c r="AJ680">
        <v>2.93262</v>
      </c>
    </row>
    <row r="683" spans="1:36">
      <c r="A683" t="s">
        <v>498</v>
      </c>
      <c r="B683" t="s">
        <v>481</v>
      </c>
      <c r="C683" t="s">
        <v>482</v>
      </c>
    </row>
    <row r="684" spans="1:36">
      <c r="A684" t="s">
        <v>386</v>
      </c>
      <c r="B684" t="s">
        <v>474</v>
      </c>
      <c r="C684" t="s">
        <v>476</v>
      </c>
    </row>
    <row r="685" spans="1:36">
      <c r="A685" t="s">
        <v>387</v>
      </c>
      <c r="B685" s="63">
        <v>13</v>
      </c>
      <c r="C685" s="63">
        <v>100</v>
      </c>
      <c r="D685">
        <f>D46+D104</f>
        <v>108.65782999999999</v>
      </c>
      <c r="E685">
        <f t="shared" ref="E685:AG694" si="0">E46+E104</f>
        <v>109.39455</v>
      </c>
      <c r="F685">
        <f t="shared" si="0"/>
        <v>111.21034</v>
      </c>
      <c r="G685">
        <f t="shared" si="0"/>
        <v>106.77282000000001</v>
      </c>
      <c r="H685">
        <f t="shared" si="0"/>
        <v>106.03636</v>
      </c>
      <c r="I685">
        <f t="shared" si="0"/>
        <v>104.13991000000001</v>
      </c>
      <c r="J685">
        <f t="shared" si="0"/>
        <v>102.14943</v>
      </c>
      <c r="K685">
        <f t="shared" si="0"/>
        <v>103.14216</v>
      </c>
      <c r="L685">
        <f t="shared" si="0"/>
        <v>105.33458999999999</v>
      </c>
      <c r="M685">
        <f t="shared" si="0"/>
        <v>107.27779000000001</v>
      </c>
      <c r="N685">
        <f t="shared" si="0"/>
        <v>109.4372</v>
      </c>
      <c r="O685">
        <f t="shared" si="0"/>
        <v>111.11072</v>
      </c>
      <c r="P685">
        <f t="shared" si="0"/>
        <v>112.59679</v>
      </c>
      <c r="Q685">
        <f t="shared" si="0"/>
        <v>114.18359000000001</v>
      </c>
      <c r="R685">
        <f t="shared" si="0"/>
        <v>115.46883</v>
      </c>
      <c r="S685">
        <f t="shared" si="0"/>
        <v>116.46082000000001</v>
      </c>
      <c r="T685">
        <f t="shared" si="0"/>
        <v>117.54051</v>
      </c>
      <c r="U685">
        <f t="shared" si="0"/>
        <v>118.76616000000001</v>
      </c>
      <c r="V685">
        <f t="shared" si="0"/>
        <v>120.05675000000001</v>
      </c>
      <c r="W685">
        <f t="shared" si="0"/>
        <v>121.46996</v>
      </c>
      <c r="X685">
        <f t="shared" si="0"/>
        <v>122.91144</v>
      </c>
      <c r="Y685">
        <f t="shared" si="0"/>
        <v>124.25713999999999</v>
      </c>
      <c r="Z685">
        <f t="shared" si="0"/>
        <v>125.60965999999999</v>
      </c>
      <c r="AA685">
        <f t="shared" si="0"/>
        <v>126.94150999999999</v>
      </c>
      <c r="AB685">
        <f t="shared" si="0"/>
        <v>128.34232</v>
      </c>
      <c r="AC685">
        <f t="shared" si="0"/>
        <v>129.76647</v>
      </c>
      <c r="AD685">
        <f t="shared" si="0"/>
        <v>131.20513</v>
      </c>
      <c r="AE685">
        <f t="shared" si="0"/>
        <v>132.55794</v>
      </c>
      <c r="AF685">
        <f t="shared" si="0"/>
        <v>133.81141</v>
      </c>
      <c r="AG685">
        <f t="shared" si="0"/>
        <v>135.10527999999999</v>
      </c>
      <c r="AH685">
        <f>AH46+AH104</f>
        <v>136.40858</v>
      </c>
      <c r="AI685">
        <f t="shared" ref="AI685:AJ700" si="1">AI46+AI104</f>
        <v>137.65510999999998</v>
      </c>
      <c r="AJ685">
        <f t="shared" si="1"/>
        <v>138.91240999999999</v>
      </c>
    </row>
    <row r="686" spans="1:36">
      <c r="A686" t="s">
        <v>388</v>
      </c>
      <c r="B686" s="63">
        <v>13</v>
      </c>
      <c r="C686" s="63">
        <v>2</v>
      </c>
      <c r="D686">
        <f t="shared" ref="D686:S739" si="2">D47+D105</f>
        <v>7.7386900000000001</v>
      </c>
      <c r="E686">
        <f t="shared" si="2"/>
        <v>7.8904699999999997</v>
      </c>
      <c r="F686">
        <f t="shared" si="2"/>
        <v>8.32559</v>
      </c>
      <c r="G686">
        <f t="shared" si="2"/>
        <v>7.3897500000000003</v>
      </c>
      <c r="H686">
        <f t="shared" si="2"/>
        <v>7.4418699999999998</v>
      </c>
      <c r="I686">
        <f t="shared" si="2"/>
        <v>7.9235799999999994</v>
      </c>
      <c r="J686">
        <f t="shared" si="2"/>
        <v>7.9893599999999996</v>
      </c>
      <c r="K686">
        <f t="shared" si="2"/>
        <v>8.1169100000000007</v>
      </c>
      <c r="L686">
        <f t="shared" si="2"/>
        <v>8.265880000000001</v>
      </c>
      <c r="M686">
        <f t="shared" si="2"/>
        <v>8.3690099999999994</v>
      </c>
      <c r="N686">
        <f t="shared" si="2"/>
        <v>8.5066600000000001</v>
      </c>
      <c r="O686">
        <f t="shared" si="2"/>
        <v>8.5955700000000004</v>
      </c>
      <c r="P686">
        <f t="shared" si="2"/>
        <v>8.7114900000000013</v>
      </c>
      <c r="Q686">
        <f t="shared" si="2"/>
        <v>8.8231999999999999</v>
      </c>
      <c r="R686">
        <f t="shared" si="2"/>
        <v>8.9340899999999994</v>
      </c>
      <c r="S686">
        <f t="shared" si="2"/>
        <v>9.0338399999999996</v>
      </c>
      <c r="T686">
        <f t="shared" si="0"/>
        <v>9.1258300000000006</v>
      </c>
      <c r="U686">
        <f t="shared" si="0"/>
        <v>9.2503899999999994</v>
      </c>
      <c r="V686">
        <f t="shared" si="0"/>
        <v>9.3262499999999999</v>
      </c>
      <c r="W686">
        <f t="shared" si="0"/>
        <v>9.4236800000000009</v>
      </c>
      <c r="X686">
        <f t="shared" si="0"/>
        <v>9.5420599999999993</v>
      </c>
      <c r="Y686">
        <f t="shared" si="0"/>
        <v>9.6422000000000008</v>
      </c>
      <c r="Z686">
        <f t="shared" si="0"/>
        <v>9.7671100000000006</v>
      </c>
      <c r="AA686">
        <f t="shared" si="0"/>
        <v>9.8896700000000006</v>
      </c>
      <c r="AB686">
        <f t="shared" si="0"/>
        <v>9.9818700000000007</v>
      </c>
      <c r="AC686">
        <f t="shared" si="0"/>
        <v>10.06845</v>
      </c>
      <c r="AD686">
        <f t="shared" si="0"/>
        <v>10.15671</v>
      </c>
      <c r="AE686">
        <f t="shared" si="0"/>
        <v>10.241779999999999</v>
      </c>
      <c r="AF686">
        <f t="shared" si="0"/>
        <v>10.321489999999999</v>
      </c>
      <c r="AG686">
        <f t="shared" si="0"/>
        <v>10.39781</v>
      </c>
      <c r="AH686">
        <f t="shared" ref="AH686:AJ686" si="3">AH47+AH105</f>
        <v>10.470090000000001</v>
      </c>
      <c r="AI686">
        <f t="shared" si="3"/>
        <v>10.542770000000001</v>
      </c>
      <c r="AJ686">
        <f t="shared" si="3"/>
        <v>10.614889999999999</v>
      </c>
    </row>
    <row r="687" spans="1:36">
      <c r="A687" t="s">
        <v>389</v>
      </c>
      <c r="B687" s="63">
        <v>13</v>
      </c>
      <c r="C687" s="63">
        <v>3</v>
      </c>
      <c r="D687">
        <f t="shared" si="2"/>
        <v>18.156169999999999</v>
      </c>
      <c r="E687">
        <f t="shared" si="0"/>
        <v>18.088819999999998</v>
      </c>
      <c r="F687">
        <f t="shared" si="0"/>
        <v>18.532249999999998</v>
      </c>
      <c r="G687">
        <f t="shared" si="0"/>
        <v>18.405929999999998</v>
      </c>
      <c r="H687">
        <f t="shared" si="0"/>
        <v>18.136050000000001</v>
      </c>
      <c r="I687">
        <f t="shared" si="0"/>
        <v>17.408480000000001</v>
      </c>
      <c r="J687">
        <f t="shared" si="0"/>
        <v>16.673290000000001</v>
      </c>
      <c r="K687">
        <f t="shared" si="0"/>
        <v>16.648690000000002</v>
      </c>
      <c r="L687">
        <f t="shared" si="0"/>
        <v>16.773209999999999</v>
      </c>
      <c r="M687">
        <f t="shared" si="0"/>
        <v>16.881440000000001</v>
      </c>
      <c r="N687">
        <f t="shared" si="0"/>
        <v>17.025320000000001</v>
      </c>
      <c r="O687">
        <f t="shared" si="0"/>
        <v>17.16272</v>
      </c>
      <c r="P687">
        <f t="shared" si="0"/>
        <v>17.326059999999998</v>
      </c>
      <c r="Q687">
        <f t="shared" si="0"/>
        <v>17.499560000000002</v>
      </c>
      <c r="R687">
        <f t="shared" si="0"/>
        <v>17.707789999999999</v>
      </c>
      <c r="S687">
        <f t="shared" si="0"/>
        <v>17.892959999999999</v>
      </c>
      <c r="T687">
        <f t="shared" si="0"/>
        <v>18.119430000000001</v>
      </c>
      <c r="U687">
        <f t="shared" si="0"/>
        <v>18.31532</v>
      </c>
      <c r="V687">
        <f t="shared" si="0"/>
        <v>18.53267</v>
      </c>
      <c r="W687">
        <f t="shared" si="0"/>
        <v>18.735009999999999</v>
      </c>
      <c r="X687">
        <f t="shared" si="0"/>
        <v>19.000789999999999</v>
      </c>
      <c r="Y687">
        <f t="shared" si="0"/>
        <v>19.15842</v>
      </c>
      <c r="Z687">
        <f t="shared" si="0"/>
        <v>19.33811</v>
      </c>
      <c r="AA687">
        <f t="shared" si="0"/>
        <v>19.51341</v>
      </c>
      <c r="AB687">
        <f t="shared" si="0"/>
        <v>19.693470000000001</v>
      </c>
      <c r="AC687">
        <f t="shared" si="0"/>
        <v>19.875689999999999</v>
      </c>
      <c r="AD687">
        <f t="shared" si="0"/>
        <v>20.050899999999999</v>
      </c>
      <c r="AE687">
        <f t="shared" si="0"/>
        <v>20.215969999999999</v>
      </c>
      <c r="AF687">
        <f t="shared" si="0"/>
        <v>20.3645</v>
      </c>
      <c r="AG687">
        <f t="shared" si="0"/>
        <v>20.511130000000001</v>
      </c>
      <c r="AH687">
        <f t="shared" ref="AH687" si="4">AH48+AH106</f>
        <v>20.65943</v>
      </c>
      <c r="AI687">
        <f t="shared" si="1"/>
        <v>20.810269999999999</v>
      </c>
      <c r="AJ687">
        <f t="shared" si="1"/>
        <v>20.95899</v>
      </c>
    </row>
    <row r="688" spans="1:36">
      <c r="A688" t="s">
        <v>390</v>
      </c>
      <c r="B688" s="63">
        <v>13</v>
      </c>
      <c r="C688" s="63">
        <v>4</v>
      </c>
      <c r="D688">
        <f t="shared" si="2"/>
        <v>15.61458</v>
      </c>
      <c r="E688">
        <f t="shared" si="0"/>
        <v>15.653560000000001</v>
      </c>
      <c r="F688">
        <f t="shared" si="0"/>
        <v>15.7578</v>
      </c>
      <c r="G688">
        <f t="shared" si="0"/>
        <v>13.891109999999999</v>
      </c>
      <c r="H688">
        <f t="shared" si="0"/>
        <v>13.519350000000001</v>
      </c>
      <c r="I688">
        <f t="shared" si="0"/>
        <v>13.91489</v>
      </c>
      <c r="J688">
        <f t="shared" si="0"/>
        <v>14.740410000000001</v>
      </c>
      <c r="K688">
        <f t="shared" si="0"/>
        <v>15.474600000000001</v>
      </c>
      <c r="L688">
        <f t="shared" si="0"/>
        <v>15.98724</v>
      </c>
      <c r="M688">
        <f t="shared" si="0"/>
        <v>16.342790000000001</v>
      </c>
      <c r="N688">
        <f t="shared" si="0"/>
        <v>16.686779999999999</v>
      </c>
      <c r="O688">
        <f t="shared" si="0"/>
        <v>16.992699999999999</v>
      </c>
      <c r="P688">
        <f t="shared" si="0"/>
        <v>17.251930000000002</v>
      </c>
      <c r="Q688">
        <f t="shared" si="0"/>
        <v>17.50019</v>
      </c>
      <c r="R688">
        <f t="shared" si="0"/>
        <v>17.722000000000001</v>
      </c>
      <c r="S688">
        <f t="shared" si="0"/>
        <v>17.941980000000001</v>
      </c>
      <c r="T688">
        <f t="shared" si="0"/>
        <v>18.178599999999999</v>
      </c>
      <c r="U688">
        <f t="shared" si="0"/>
        <v>18.411809999999999</v>
      </c>
      <c r="V688">
        <f t="shared" si="0"/>
        <v>18.658009999999997</v>
      </c>
      <c r="W688">
        <f t="shared" si="0"/>
        <v>18.916550000000001</v>
      </c>
      <c r="X688">
        <f t="shared" si="0"/>
        <v>19.161059999999999</v>
      </c>
      <c r="Y688">
        <f t="shared" si="0"/>
        <v>19.412039999999998</v>
      </c>
      <c r="Z688">
        <f t="shared" si="0"/>
        <v>19.64021</v>
      </c>
      <c r="AA688">
        <f t="shared" si="0"/>
        <v>19.869820000000001</v>
      </c>
      <c r="AB688">
        <f t="shared" si="0"/>
        <v>20.115079999999999</v>
      </c>
      <c r="AC688">
        <f t="shared" si="0"/>
        <v>20.361270000000001</v>
      </c>
      <c r="AD688">
        <f t="shared" si="0"/>
        <v>20.604610000000001</v>
      </c>
      <c r="AE688">
        <f t="shared" si="0"/>
        <v>20.840990000000001</v>
      </c>
      <c r="AF688">
        <f t="shared" si="0"/>
        <v>21.077349999999999</v>
      </c>
      <c r="AG688">
        <f t="shared" si="0"/>
        <v>21.306649999999998</v>
      </c>
      <c r="AH688">
        <f t="shared" ref="AH688" si="5">AH49+AH107</f>
        <v>21.539940000000001</v>
      </c>
      <c r="AI688">
        <f t="shared" si="1"/>
        <v>21.779170000000001</v>
      </c>
      <c r="AJ688">
        <f t="shared" si="1"/>
        <v>22.023869999999999</v>
      </c>
    </row>
    <row r="689" spans="1:36">
      <c r="A689" t="s">
        <v>391</v>
      </c>
      <c r="B689" s="63">
        <v>13</v>
      </c>
      <c r="C689" s="63">
        <v>5</v>
      </c>
      <c r="D689">
        <f t="shared" si="2"/>
        <v>67.148390000000006</v>
      </c>
      <c r="E689">
        <f t="shared" si="0"/>
        <v>67.761700000000005</v>
      </c>
      <c r="F689">
        <f t="shared" si="0"/>
        <v>68.594719999999995</v>
      </c>
      <c r="G689">
        <f t="shared" si="0"/>
        <v>67.086020000000005</v>
      </c>
      <c r="H689">
        <f t="shared" si="0"/>
        <v>66.939080000000004</v>
      </c>
      <c r="I689">
        <f t="shared" si="0"/>
        <v>64.892960000000002</v>
      </c>
      <c r="J689">
        <f t="shared" si="0"/>
        <v>62.746369999999999</v>
      </c>
      <c r="K689">
        <f t="shared" si="0"/>
        <v>62.901960000000003</v>
      </c>
      <c r="L689">
        <f t="shared" si="0"/>
        <v>64.30825999999999</v>
      </c>
      <c r="M689">
        <f t="shared" si="0"/>
        <v>65.684560000000005</v>
      </c>
      <c r="N689">
        <f t="shared" si="0"/>
        <v>67.218450000000004</v>
      </c>
      <c r="O689">
        <f t="shared" si="0"/>
        <v>68.359740000000002</v>
      </c>
      <c r="P689">
        <f t="shared" si="0"/>
        <v>69.307310000000001</v>
      </c>
      <c r="Q689">
        <f t="shared" si="0"/>
        <v>70.360649999999993</v>
      </c>
      <c r="R689">
        <f t="shared" si="0"/>
        <v>71.104950000000002</v>
      </c>
      <c r="S689">
        <f t="shared" si="0"/>
        <v>71.592039999999997</v>
      </c>
      <c r="T689">
        <f t="shared" si="0"/>
        <v>72.116659999999996</v>
      </c>
      <c r="U689">
        <f t="shared" si="0"/>
        <v>72.788650000000004</v>
      </c>
      <c r="V689">
        <f t="shared" si="0"/>
        <v>73.539809999999989</v>
      </c>
      <c r="W689">
        <f t="shared" si="0"/>
        <v>74.394729999999996</v>
      </c>
      <c r="X689">
        <f t="shared" si="0"/>
        <v>75.207539999999995</v>
      </c>
      <c r="Y689">
        <f t="shared" si="0"/>
        <v>76.044480000000007</v>
      </c>
      <c r="Z689">
        <f t="shared" si="0"/>
        <v>76.864229999999992</v>
      </c>
      <c r="AA689">
        <f t="shared" si="0"/>
        <v>77.668610000000001</v>
      </c>
      <c r="AB689">
        <f t="shared" si="0"/>
        <v>78.55189</v>
      </c>
      <c r="AC689">
        <f t="shared" si="0"/>
        <v>79.461070000000007</v>
      </c>
      <c r="AD689">
        <f t="shared" si="0"/>
        <v>80.392910000000001</v>
      </c>
      <c r="AE689">
        <f t="shared" si="0"/>
        <v>81.259219999999999</v>
      </c>
      <c r="AF689">
        <f t="shared" si="0"/>
        <v>82.048079999999999</v>
      </c>
      <c r="AG689">
        <f t="shared" si="0"/>
        <v>82.889700000000005</v>
      </c>
      <c r="AH689">
        <f t="shared" ref="AH689" si="6">AH50+AH108</f>
        <v>83.73912</v>
      </c>
      <c r="AI689">
        <f t="shared" si="1"/>
        <v>84.522900000000007</v>
      </c>
      <c r="AJ689">
        <f t="shared" si="1"/>
        <v>85.314639999999997</v>
      </c>
    </row>
    <row r="690" spans="1:36">
      <c r="A690" t="s">
        <v>392</v>
      </c>
      <c r="B690" s="63">
        <v>13</v>
      </c>
      <c r="C690" s="63">
        <v>6</v>
      </c>
      <c r="D690">
        <f t="shared" si="2"/>
        <v>21.935929999999999</v>
      </c>
      <c r="E690">
        <f t="shared" si="0"/>
        <v>21.93375</v>
      </c>
      <c r="F690">
        <f t="shared" si="0"/>
        <v>21.061709999999998</v>
      </c>
      <c r="G690">
        <f t="shared" si="0"/>
        <v>21.04176</v>
      </c>
      <c r="H690">
        <f t="shared" si="0"/>
        <v>21.073830000000001</v>
      </c>
      <c r="I690">
        <f t="shared" si="0"/>
        <v>20.385449999999999</v>
      </c>
      <c r="J690">
        <f t="shared" si="0"/>
        <v>19.900680000000001</v>
      </c>
      <c r="K690">
        <f t="shared" si="0"/>
        <v>19.52252</v>
      </c>
      <c r="L690">
        <f t="shared" si="0"/>
        <v>19.36167</v>
      </c>
      <c r="M690">
        <f t="shared" si="0"/>
        <v>19.256830000000001</v>
      </c>
      <c r="N690">
        <f t="shared" si="0"/>
        <v>19.210039999999999</v>
      </c>
      <c r="O690">
        <f t="shared" si="0"/>
        <v>19.255089999999999</v>
      </c>
      <c r="P690">
        <f t="shared" si="0"/>
        <v>19.24335</v>
      </c>
      <c r="Q690">
        <f t="shared" si="0"/>
        <v>19.276530000000001</v>
      </c>
      <c r="R690">
        <f t="shared" si="0"/>
        <v>19.298839999999998</v>
      </c>
      <c r="S690">
        <f t="shared" si="0"/>
        <v>19.344659999999998</v>
      </c>
      <c r="T690">
        <f t="shared" si="0"/>
        <v>19.402820000000002</v>
      </c>
      <c r="U690">
        <f t="shared" si="0"/>
        <v>19.40652</v>
      </c>
      <c r="V690">
        <f t="shared" si="0"/>
        <v>19.476790000000001</v>
      </c>
      <c r="W690">
        <f t="shared" si="0"/>
        <v>19.552910000000001</v>
      </c>
      <c r="X690">
        <f t="shared" si="0"/>
        <v>19.636700000000001</v>
      </c>
      <c r="Y690">
        <f t="shared" si="0"/>
        <v>19.68984</v>
      </c>
      <c r="Z690">
        <f t="shared" si="0"/>
        <v>19.719390000000001</v>
      </c>
      <c r="AA690">
        <f t="shared" si="0"/>
        <v>19.774570000000001</v>
      </c>
      <c r="AB690">
        <f t="shared" si="0"/>
        <v>19.838950000000001</v>
      </c>
      <c r="AC690">
        <f t="shared" si="0"/>
        <v>19.92972</v>
      </c>
      <c r="AD690">
        <f t="shared" si="0"/>
        <v>20.032489999999999</v>
      </c>
      <c r="AE690">
        <f t="shared" si="0"/>
        <v>20.14012</v>
      </c>
      <c r="AF690">
        <f t="shared" si="0"/>
        <v>20.258949999999999</v>
      </c>
      <c r="AG690">
        <f t="shared" si="0"/>
        <v>20.398479999999999</v>
      </c>
      <c r="AH690">
        <f t="shared" ref="AH690" si="7">AH51+AH109</f>
        <v>20.666</v>
      </c>
      <c r="AI690">
        <f t="shared" si="1"/>
        <v>20.959519999999998</v>
      </c>
      <c r="AJ690">
        <f t="shared" si="1"/>
        <v>21.248799999999999</v>
      </c>
    </row>
    <row r="691" spans="1:36">
      <c r="A691" t="s">
        <v>393</v>
      </c>
      <c r="B691" s="63">
        <v>13</v>
      </c>
      <c r="C691" s="63">
        <v>7</v>
      </c>
      <c r="D691">
        <f t="shared" si="2"/>
        <v>11.159549999999999</v>
      </c>
      <c r="E691">
        <f t="shared" si="0"/>
        <v>10.90236</v>
      </c>
      <c r="F691">
        <f t="shared" si="0"/>
        <v>10.205680000000001</v>
      </c>
      <c r="G691">
        <f t="shared" si="0"/>
        <v>11.16072</v>
      </c>
      <c r="H691">
        <f t="shared" si="0"/>
        <v>11.12471</v>
      </c>
      <c r="I691">
        <f t="shared" si="0"/>
        <v>10.339169999999999</v>
      </c>
      <c r="J691">
        <f t="shared" si="0"/>
        <v>9.7865600000000015</v>
      </c>
      <c r="K691">
        <f t="shared" si="0"/>
        <v>9.8348499999999994</v>
      </c>
      <c r="L691">
        <f t="shared" si="0"/>
        <v>9.9480399999999989</v>
      </c>
      <c r="M691">
        <f t="shared" si="0"/>
        <v>9.9863299999999988</v>
      </c>
      <c r="N691">
        <f t="shared" si="0"/>
        <v>10.005279999999999</v>
      </c>
      <c r="O691">
        <f t="shared" si="0"/>
        <v>10.010960000000001</v>
      </c>
      <c r="P691">
        <f t="shared" si="0"/>
        <v>10.031469999999999</v>
      </c>
      <c r="Q691">
        <f t="shared" si="0"/>
        <v>10.073440000000002</v>
      </c>
      <c r="R691">
        <f t="shared" si="0"/>
        <v>10.09667</v>
      </c>
      <c r="S691">
        <f t="shared" si="0"/>
        <v>10.083310000000001</v>
      </c>
      <c r="T691">
        <f t="shared" si="0"/>
        <v>10.048480000000001</v>
      </c>
      <c r="U691">
        <f t="shared" si="0"/>
        <v>9.9999400000000005</v>
      </c>
      <c r="V691">
        <f t="shared" si="0"/>
        <v>9.9218599999999988</v>
      </c>
      <c r="W691">
        <f t="shared" si="0"/>
        <v>9.8065600000000011</v>
      </c>
      <c r="X691">
        <f t="shared" si="0"/>
        <v>9.6679300000000001</v>
      </c>
      <c r="Y691">
        <f t="shared" si="0"/>
        <v>9.5214999999999996</v>
      </c>
      <c r="Z691">
        <f t="shared" si="0"/>
        <v>9.3696099999999998</v>
      </c>
      <c r="AA691">
        <f t="shared" si="0"/>
        <v>9.2198200000000003</v>
      </c>
      <c r="AB691">
        <f t="shared" si="0"/>
        <v>9.0675500000000007</v>
      </c>
      <c r="AC691">
        <f t="shared" si="0"/>
        <v>8.9170499999999997</v>
      </c>
      <c r="AD691">
        <f t="shared" si="0"/>
        <v>8.7679200000000002</v>
      </c>
      <c r="AE691">
        <f t="shared" si="0"/>
        <v>8.6167099999999994</v>
      </c>
      <c r="AF691">
        <f t="shared" si="0"/>
        <v>8.4609400000000008</v>
      </c>
      <c r="AG691">
        <f t="shared" si="0"/>
        <v>8.3064300000000006</v>
      </c>
      <c r="AH691">
        <f t="shared" ref="AH691" si="8">AH52+AH110</f>
        <v>8.1560400000000008</v>
      </c>
      <c r="AI691">
        <f t="shared" si="1"/>
        <v>8.0045300000000008</v>
      </c>
      <c r="AJ691">
        <f t="shared" si="1"/>
        <v>7.85473</v>
      </c>
    </row>
    <row r="692" spans="1:36">
      <c r="A692" t="s">
        <v>394</v>
      </c>
      <c r="B692" s="63">
        <v>13</v>
      </c>
      <c r="C692" s="63">
        <v>8</v>
      </c>
      <c r="D692">
        <f t="shared" si="2"/>
        <v>10.62411</v>
      </c>
      <c r="E692">
        <f t="shared" si="0"/>
        <v>10.188879999999999</v>
      </c>
      <c r="F692">
        <f t="shared" si="0"/>
        <v>10.76351</v>
      </c>
      <c r="G692">
        <f t="shared" si="0"/>
        <v>11.265169999999999</v>
      </c>
      <c r="H692">
        <f t="shared" si="0"/>
        <v>10.8431</v>
      </c>
      <c r="I692">
        <f t="shared" si="0"/>
        <v>10.636880000000001</v>
      </c>
      <c r="J692">
        <f t="shared" si="0"/>
        <v>10.87649</v>
      </c>
      <c r="K692">
        <f t="shared" si="0"/>
        <v>11.14949</v>
      </c>
      <c r="L692">
        <f t="shared" si="0"/>
        <v>10.893080000000001</v>
      </c>
      <c r="M692">
        <f t="shared" si="0"/>
        <v>10.74203</v>
      </c>
      <c r="N692">
        <f t="shared" si="0"/>
        <v>10.914290000000001</v>
      </c>
      <c r="O692">
        <f t="shared" si="0"/>
        <v>11.16661</v>
      </c>
      <c r="P692">
        <f t="shared" si="0"/>
        <v>11.362220000000001</v>
      </c>
      <c r="Q692">
        <f t="shared" si="0"/>
        <v>11.4809</v>
      </c>
      <c r="R692">
        <f t="shared" si="0"/>
        <v>11.577120000000001</v>
      </c>
      <c r="S692">
        <f t="shared" si="0"/>
        <v>11.738060000000001</v>
      </c>
      <c r="T692">
        <f t="shared" si="0"/>
        <v>11.910519999999998</v>
      </c>
      <c r="U692">
        <f t="shared" si="0"/>
        <v>11.99944</v>
      </c>
      <c r="V692">
        <f t="shared" si="0"/>
        <v>11.8028</v>
      </c>
      <c r="W692">
        <f t="shared" si="0"/>
        <v>11.621790000000001</v>
      </c>
      <c r="X692">
        <f t="shared" si="0"/>
        <v>11.459149999999999</v>
      </c>
      <c r="Y692">
        <f t="shared" si="0"/>
        <v>11.39977</v>
      </c>
      <c r="Z692">
        <f t="shared" si="0"/>
        <v>11.331720000000001</v>
      </c>
      <c r="AA692">
        <f t="shared" si="0"/>
        <v>11.482199999999999</v>
      </c>
      <c r="AB692">
        <f t="shared" si="0"/>
        <v>11.693669999999999</v>
      </c>
      <c r="AC692">
        <f t="shared" si="0"/>
        <v>11.86642</v>
      </c>
      <c r="AD692">
        <f t="shared" si="0"/>
        <v>11.99408</v>
      </c>
      <c r="AE692">
        <f t="shared" si="0"/>
        <v>12.05106</v>
      </c>
      <c r="AF692">
        <f t="shared" si="0"/>
        <v>12.08975</v>
      </c>
      <c r="AG692">
        <f t="shared" si="0"/>
        <v>12.187279999999999</v>
      </c>
      <c r="AH692">
        <f t="shared" ref="AH692" si="9">AH53+AH111</f>
        <v>12.29894</v>
      </c>
      <c r="AI692">
        <f t="shared" si="1"/>
        <v>12.4236</v>
      </c>
      <c r="AJ692">
        <f t="shared" si="1"/>
        <v>12.633510000000001</v>
      </c>
    </row>
    <row r="693" spans="1:36">
      <c r="A693" t="s">
        <v>395</v>
      </c>
      <c r="B693" s="63">
        <v>13</v>
      </c>
      <c r="C693" s="63">
        <v>9</v>
      </c>
      <c r="D693">
        <f t="shared" si="2"/>
        <v>8.7509399999999999</v>
      </c>
      <c r="E693">
        <f t="shared" si="0"/>
        <v>8.2268000000000008</v>
      </c>
      <c r="F693">
        <f t="shared" si="0"/>
        <v>7.9520300000000006</v>
      </c>
      <c r="G693">
        <f t="shared" si="0"/>
        <v>8.0385200000000001</v>
      </c>
      <c r="H693">
        <f t="shared" si="0"/>
        <v>7.8164599999999993</v>
      </c>
      <c r="I693">
        <f t="shared" si="0"/>
        <v>7.21488</v>
      </c>
      <c r="J693">
        <f t="shared" si="0"/>
        <v>7.1099800000000002</v>
      </c>
      <c r="K693">
        <f t="shared" si="0"/>
        <v>7.2720400000000005</v>
      </c>
      <c r="L693">
        <f t="shared" si="0"/>
        <v>7.5102399999999996</v>
      </c>
      <c r="M693">
        <f t="shared" si="0"/>
        <v>7.6234400000000004</v>
      </c>
      <c r="N693">
        <f t="shared" si="0"/>
        <v>7.64954</v>
      </c>
      <c r="O693">
        <f t="shared" si="0"/>
        <v>7.7671199999999994</v>
      </c>
      <c r="P693">
        <f t="shared" si="0"/>
        <v>7.8588500000000003</v>
      </c>
      <c r="Q693">
        <f t="shared" si="0"/>
        <v>7.9718499999999999</v>
      </c>
      <c r="R693">
        <f t="shared" si="0"/>
        <v>8.1883599999999994</v>
      </c>
      <c r="S693">
        <f t="shared" si="0"/>
        <v>8.2949699999999993</v>
      </c>
      <c r="T693">
        <f t="shared" si="0"/>
        <v>8.4173299999999998</v>
      </c>
      <c r="U693">
        <f t="shared" si="0"/>
        <v>8.6061200000000007</v>
      </c>
      <c r="V693">
        <f t="shared" si="0"/>
        <v>8.8374100000000002</v>
      </c>
      <c r="W693">
        <f t="shared" si="0"/>
        <v>9.0564099999999996</v>
      </c>
      <c r="X693">
        <f t="shared" si="0"/>
        <v>9.3276199999999996</v>
      </c>
      <c r="Y693">
        <f t="shared" si="0"/>
        <v>9.56935</v>
      </c>
      <c r="Z693">
        <f t="shared" si="0"/>
        <v>9.7318300000000004</v>
      </c>
      <c r="AA693">
        <f t="shared" si="0"/>
        <v>9.9929400000000008</v>
      </c>
      <c r="AB693">
        <f t="shared" si="0"/>
        <v>10.27172</v>
      </c>
      <c r="AC693">
        <f t="shared" si="0"/>
        <v>10.47185</v>
      </c>
      <c r="AD693">
        <f t="shared" si="0"/>
        <v>10.676909999999999</v>
      </c>
      <c r="AE693">
        <f t="shared" si="0"/>
        <v>10.818719999999999</v>
      </c>
      <c r="AF693">
        <f t="shared" si="0"/>
        <v>10.98089</v>
      </c>
      <c r="AG693">
        <f t="shared" si="0"/>
        <v>11.19261</v>
      </c>
      <c r="AH693">
        <f t="shared" ref="AH693" si="10">AH54+AH112</f>
        <v>11.424859999999999</v>
      </c>
      <c r="AI693">
        <f t="shared" si="1"/>
        <v>11.579980000000001</v>
      </c>
      <c r="AJ693">
        <f t="shared" si="1"/>
        <v>11.95307</v>
      </c>
    </row>
    <row r="694" spans="1:36">
      <c r="A694" t="s">
        <v>396</v>
      </c>
      <c r="B694" s="63">
        <v>13</v>
      </c>
      <c r="C694" s="63">
        <v>10</v>
      </c>
      <c r="D694">
        <f t="shared" si="2"/>
        <v>32.099379999999996</v>
      </c>
      <c r="E694">
        <f t="shared" si="0"/>
        <v>32.360959999999999</v>
      </c>
      <c r="F694">
        <f t="shared" si="0"/>
        <v>30.73254</v>
      </c>
      <c r="G694">
        <f t="shared" si="0"/>
        <v>30.545569999999998</v>
      </c>
      <c r="H694">
        <f t="shared" si="0"/>
        <v>27.362409999999997</v>
      </c>
      <c r="I694">
        <f t="shared" si="0"/>
        <v>25.777299999999997</v>
      </c>
      <c r="J694">
        <f t="shared" si="0"/>
        <v>25.433140000000002</v>
      </c>
      <c r="K694">
        <f t="shared" si="0"/>
        <v>25.606050000000003</v>
      </c>
      <c r="L694">
        <f t="shared" si="0"/>
        <v>25.743729999999999</v>
      </c>
      <c r="M694">
        <f t="shared" si="0"/>
        <v>25.8264</v>
      </c>
      <c r="N694">
        <f t="shared" ref="E694:AG703" si="11">N55+N113</f>
        <v>25.811299999999996</v>
      </c>
      <c r="O694">
        <f t="shared" si="11"/>
        <v>25.836089999999999</v>
      </c>
      <c r="P694">
        <f t="shared" si="11"/>
        <v>25.796299999999999</v>
      </c>
      <c r="Q694">
        <f t="shared" si="11"/>
        <v>25.828330000000001</v>
      </c>
      <c r="R694">
        <f t="shared" si="11"/>
        <v>25.883110000000002</v>
      </c>
      <c r="S694">
        <f t="shared" si="11"/>
        <v>25.921170000000004</v>
      </c>
      <c r="T694">
        <f t="shared" si="11"/>
        <v>25.953400000000002</v>
      </c>
      <c r="U694">
        <f t="shared" si="11"/>
        <v>26.065460000000002</v>
      </c>
      <c r="V694">
        <f t="shared" si="11"/>
        <v>26.144579999999998</v>
      </c>
      <c r="W694">
        <f t="shared" si="11"/>
        <v>26.267669999999999</v>
      </c>
      <c r="X694">
        <f t="shared" si="11"/>
        <v>26.463050000000003</v>
      </c>
      <c r="Y694">
        <f t="shared" si="11"/>
        <v>26.639980000000001</v>
      </c>
      <c r="Z694">
        <f t="shared" si="11"/>
        <v>26.779870000000003</v>
      </c>
      <c r="AA694">
        <f t="shared" si="11"/>
        <v>26.971809999999998</v>
      </c>
      <c r="AB694">
        <f t="shared" si="11"/>
        <v>27.105629999999998</v>
      </c>
      <c r="AC694">
        <f t="shared" si="11"/>
        <v>27.362659999999998</v>
      </c>
      <c r="AD694">
        <f t="shared" si="11"/>
        <v>27.636240000000001</v>
      </c>
      <c r="AE694">
        <f t="shared" si="11"/>
        <v>27.930299999999999</v>
      </c>
      <c r="AF694">
        <f t="shared" si="11"/>
        <v>28.183219999999999</v>
      </c>
      <c r="AG694">
        <f t="shared" si="11"/>
        <v>28.387190000000004</v>
      </c>
      <c r="AH694">
        <f t="shared" ref="AH694" si="12">AH55+AH113</f>
        <v>28.53219</v>
      </c>
      <c r="AI694">
        <f t="shared" si="1"/>
        <v>28.595599999999997</v>
      </c>
      <c r="AJ694">
        <f t="shared" si="1"/>
        <v>28.727059999999998</v>
      </c>
    </row>
    <row r="695" spans="1:36">
      <c r="A695" t="s">
        <v>397</v>
      </c>
      <c r="B695" s="63">
        <v>13</v>
      </c>
      <c r="C695" s="63">
        <v>11</v>
      </c>
      <c r="D695">
        <f t="shared" si="2"/>
        <v>12.94872</v>
      </c>
      <c r="E695">
        <f t="shared" si="11"/>
        <v>13.03331</v>
      </c>
      <c r="F695">
        <f t="shared" si="11"/>
        <v>12.012499999999999</v>
      </c>
      <c r="G695">
        <f t="shared" si="11"/>
        <v>11.074120000000001</v>
      </c>
      <c r="H695">
        <f t="shared" si="11"/>
        <v>9.8901399999999988</v>
      </c>
      <c r="I695">
        <f t="shared" si="11"/>
        <v>9.4892000000000003</v>
      </c>
      <c r="J695">
        <f t="shared" si="11"/>
        <v>9.0933899999999994</v>
      </c>
      <c r="K695">
        <f t="shared" si="11"/>
        <v>9.0217899999999993</v>
      </c>
      <c r="L695">
        <f t="shared" si="11"/>
        <v>8.8971699999999991</v>
      </c>
      <c r="M695">
        <f t="shared" si="11"/>
        <v>8.7923299999999998</v>
      </c>
      <c r="N695">
        <f t="shared" si="11"/>
        <v>8.6009099999999989</v>
      </c>
      <c r="O695">
        <f t="shared" si="11"/>
        <v>8.4496199999999995</v>
      </c>
      <c r="P695">
        <f t="shared" si="11"/>
        <v>8.32681</v>
      </c>
      <c r="Q695">
        <f t="shared" si="11"/>
        <v>8.27942</v>
      </c>
      <c r="R695">
        <f t="shared" si="11"/>
        <v>8.2542399999999994</v>
      </c>
      <c r="S695">
        <f t="shared" si="11"/>
        <v>8.2387999999999995</v>
      </c>
      <c r="T695">
        <f t="shared" si="11"/>
        <v>8.1964399999999991</v>
      </c>
      <c r="U695">
        <f t="shared" si="11"/>
        <v>8.2051400000000001</v>
      </c>
      <c r="V695">
        <f t="shared" si="11"/>
        <v>8.1893600000000006</v>
      </c>
      <c r="W695">
        <f t="shared" si="11"/>
        <v>8.2193900000000006</v>
      </c>
      <c r="X695">
        <f t="shared" si="11"/>
        <v>8.2987400000000004</v>
      </c>
      <c r="Y695">
        <f t="shared" si="11"/>
        <v>8.3851300000000002</v>
      </c>
      <c r="Z695">
        <f t="shared" si="11"/>
        <v>8.4459300000000006</v>
      </c>
      <c r="AA695">
        <f t="shared" si="11"/>
        <v>8.5269000000000013</v>
      </c>
      <c r="AB695">
        <f t="shared" si="11"/>
        <v>8.5611899999999999</v>
      </c>
      <c r="AC695">
        <f t="shared" si="11"/>
        <v>8.7243099999999991</v>
      </c>
      <c r="AD695">
        <f t="shared" si="11"/>
        <v>8.9072399999999998</v>
      </c>
      <c r="AE695">
        <f t="shared" si="11"/>
        <v>9.0996400000000008</v>
      </c>
      <c r="AF695">
        <f t="shared" si="11"/>
        <v>9.2457200000000004</v>
      </c>
      <c r="AG695">
        <f t="shared" si="11"/>
        <v>9.3387700000000002</v>
      </c>
      <c r="AH695">
        <f t="shared" ref="AH695" si="13">AH56+AH114</f>
        <v>9.4007299999999994</v>
      </c>
      <c r="AI695">
        <f t="shared" si="1"/>
        <v>9.3810099999999998</v>
      </c>
      <c r="AJ695">
        <f t="shared" si="1"/>
        <v>9.3895699999999991</v>
      </c>
    </row>
    <row r="696" spans="1:36">
      <c r="A696" t="s">
        <v>398</v>
      </c>
      <c r="B696" s="63">
        <v>13</v>
      </c>
      <c r="C696" s="63">
        <v>12</v>
      </c>
      <c r="D696">
        <f t="shared" si="2"/>
        <v>8.9971300000000003</v>
      </c>
      <c r="E696">
        <f t="shared" si="11"/>
        <v>8.8813200000000005</v>
      </c>
      <c r="F696">
        <f t="shared" si="11"/>
        <v>9.1173699999999993</v>
      </c>
      <c r="G696">
        <f t="shared" si="11"/>
        <v>8.8213600000000003</v>
      </c>
      <c r="H696">
        <f t="shared" si="11"/>
        <v>7.6773800000000003</v>
      </c>
      <c r="I696">
        <f t="shared" si="11"/>
        <v>7.1831200000000006</v>
      </c>
      <c r="J696">
        <f t="shared" si="11"/>
        <v>7.2752099999999995</v>
      </c>
      <c r="K696">
        <f t="shared" si="11"/>
        <v>7.4291400000000003</v>
      </c>
      <c r="L696">
        <f t="shared" si="11"/>
        <v>7.5875300000000001</v>
      </c>
      <c r="M696">
        <f t="shared" si="11"/>
        <v>7.6912700000000003</v>
      </c>
      <c r="N696">
        <f t="shared" si="11"/>
        <v>7.77874</v>
      </c>
      <c r="O696">
        <f t="shared" si="11"/>
        <v>7.8686499999999997</v>
      </c>
      <c r="P696">
        <f t="shared" si="11"/>
        <v>7.8980800000000002</v>
      </c>
      <c r="Q696">
        <f t="shared" si="11"/>
        <v>7.91859</v>
      </c>
      <c r="R696">
        <f t="shared" si="11"/>
        <v>7.9406999999999996</v>
      </c>
      <c r="S696">
        <f t="shared" si="11"/>
        <v>7.9508200000000002</v>
      </c>
      <c r="T696">
        <f t="shared" si="11"/>
        <v>7.9666099999999993</v>
      </c>
      <c r="U696">
        <f t="shared" si="11"/>
        <v>7.9951799999999995</v>
      </c>
      <c r="V696">
        <f t="shared" si="11"/>
        <v>8.0122999999999998</v>
      </c>
      <c r="W696">
        <f t="shared" si="11"/>
        <v>8.0369700000000002</v>
      </c>
      <c r="X696">
        <f t="shared" si="11"/>
        <v>8.0750399999999996</v>
      </c>
      <c r="Y696">
        <f t="shared" si="11"/>
        <v>8.0996199999999998</v>
      </c>
      <c r="Z696">
        <f t="shared" si="11"/>
        <v>8.1197199999999992</v>
      </c>
      <c r="AA696">
        <f t="shared" si="11"/>
        <v>8.1545699999999997</v>
      </c>
      <c r="AB696">
        <f t="shared" si="11"/>
        <v>8.1797000000000004</v>
      </c>
      <c r="AC696">
        <f t="shared" si="11"/>
        <v>8.19876</v>
      </c>
      <c r="AD696">
        <f t="shared" si="11"/>
        <v>8.2203599999999994</v>
      </c>
      <c r="AE696">
        <f t="shared" si="11"/>
        <v>8.2515999999999998</v>
      </c>
      <c r="AF696">
        <f t="shared" si="11"/>
        <v>8.2914200000000005</v>
      </c>
      <c r="AG696">
        <f t="shared" si="11"/>
        <v>8.3327999999999989</v>
      </c>
      <c r="AH696">
        <f t="shared" ref="AH696" si="14">AH57+AH115</f>
        <v>8.3602100000000004</v>
      </c>
      <c r="AI696">
        <f t="shared" si="1"/>
        <v>8.3914100000000005</v>
      </c>
      <c r="AJ696">
        <f t="shared" si="1"/>
        <v>8.4385300000000001</v>
      </c>
    </row>
    <row r="697" spans="1:36">
      <c r="A697" t="s">
        <v>399</v>
      </c>
      <c r="B697" s="63">
        <v>13</v>
      </c>
      <c r="C697" s="63">
        <v>13</v>
      </c>
      <c r="D697">
        <f t="shared" si="2"/>
        <v>10.15352</v>
      </c>
      <c r="E697">
        <f t="shared" si="11"/>
        <v>10.44632</v>
      </c>
      <c r="F697">
        <f t="shared" si="11"/>
        <v>9.6026699999999998</v>
      </c>
      <c r="G697">
        <f t="shared" si="11"/>
        <v>10.650079999999999</v>
      </c>
      <c r="H697">
        <f t="shared" si="11"/>
        <v>9.7948799999999991</v>
      </c>
      <c r="I697">
        <f t="shared" si="11"/>
        <v>9.1049799999999994</v>
      </c>
      <c r="J697">
        <f t="shared" si="11"/>
        <v>9.0645299999999995</v>
      </c>
      <c r="K697">
        <f t="shared" si="11"/>
        <v>9.1551200000000001</v>
      </c>
      <c r="L697">
        <f t="shared" si="11"/>
        <v>9.2590299999999992</v>
      </c>
      <c r="M697">
        <f t="shared" si="11"/>
        <v>9.3428100000000001</v>
      </c>
      <c r="N697">
        <f t="shared" si="11"/>
        <v>9.4316600000000008</v>
      </c>
      <c r="O697">
        <f t="shared" si="11"/>
        <v>9.51783</v>
      </c>
      <c r="P697">
        <f t="shared" si="11"/>
        <v>9.5714100000000002</v>
      </c>
      <c r="Q697">
        <f t="shared" si="11"/>
        <v>9.6303199999999993</v>
      </c>
      <c r="R697">
        <f t="shared" si="11"/>
        <v>9.6881699999999995</v>
      </c>
      <c r="S697">
        <f t="shared" si="11"/>
        <v>9.7315700000000014</v>
      </c>
      <c r="T697">
        <f t="shared" si="11"/>
        <v>9.7903299999999991</v>
      </c>
      <c r="U697">
        <f t="shared" si="11"/>
        <v>9.8651400000000002</v>
      </c>
      <c r="V697">
        <f t="shared" si="11"/>
        <v>9.9429199999999991</v>
      </c>
      <c r="W697">
        <f t="shared" si="11"/>
        <v>10.01132</v>
      </c>
      <c r="X697">
        <f t="shared" si="11"/>
        <v>10.089259999999999</v>
      </c>
      <c r="Y697">
        <f t="shared" si="11"/>
        <v>10.155239999999999</v>
      </c>
      <c r="Z697">
        <f t="shared" si="11"/>
        <v>10.214220000000001</v>
      </c>
      <c r="AA697">
        <f t="shared" si="11"/>
        <v>10.29034</v>
      </c>
      <c r="AB697">
        <f t="shared" si="11"/>
        <v>10.364740000000001</v>
      </c>
      <c r="AC697">
        <f t="shared" si="11"/>
        <v>10.4396</v>
      </c>
      <c r="AD697">
        <f t="shared" si="11"/>
        <v>10.508649999999999</v>
      </c>
      <c r="AE697">
        <f t="shared" si="11"/>
        <v>10.57907</v>
      </c>
      <c r="AF697">
        <f t="shared" si="11"/>
        <v>10.64608</v>
      </c>
      <c r="AG697">
        <f t="shared" si="11"/>
        <v>10.715619999999999</v>
      </c>
      <c r="AH697">
        <f t="shared" ref="AH697" si="15">AH58+AH116</f>
        <v>10.771239999999999</v>
      </c>
      <c r="AI697">
        <f t="shared" si="1"/>
        <v>10.823180000000001</v>
      </c>
      <c r="AJ697">
        <f t="shared" si="1"/>
        <v>10.898969999999998</v>
      </c>
    </row>
    <row r="698" spans="1:36">
      <c r="A698" t="s">
        <v>400</v>
      </c>
      <c r="B698" s="63">
        <v>13</v>
      </c>
      <c r="C698" s="63">
        <v>14</v>
      </c>
      <c r="D698">
        <f t="shared" si="2"/>
        <v>15.970040000000001</v>
      </c>
      <c r="E698">
        <f t="shared" si="11"/>
        <v>15.199759999999999</v>
      </c>
      <c r="F698">
        <f t="shared" si="11"/>
        <v>13.755980000000001</v>
      </c>
      <c r="G698">
        <f t="shared" si="11"/>
        <v>13.522480000000002</v>
      </c>
      <c r="H698">
        <f t="shared" si="11"/>
        <v>13.168880000000001</v>
      </c>
      <c r="I698">
        <f t="shared" si="11"/>
        <v>12.53285</v>
      </c>
      <c r="J698">
        <f t="shared" si="11"/>
        <v>12.240679999999999</v>
      </c>
      <c r="K698">
        <f t="shared" si="11"/>
        <v>12.204230000000001</v>
      </c>
      <c r="L698">
        <f t="shared" si="11"/>
        <v>12.131730000000001</v>
      </c>
      <c r="M698">
        <f t="shared" si="11"/>
        <v>12.09065</v>
      </c>
      <c r="N698">
        <f t="shared" si="11"/>
        <v>12.179649999999999</v>
      </c>
      <c r="O698">
        <f t="shared" si="11"/>
        <v>12.28961</v>
      </c>
      <c r="P698">
        <f t="shared" si="11"/>
        <v>12.424900000000001</v>
      </c>
      <c r="Q698">
        <f t="shared" si="11"/>
        <v>12.56521</v>
      </c>
      <c r="R698">
        <f t="shared" si="11"/>
        <v>12.560780000000001</v>
      </c>
      <c r="S698">
        <f t="shared" si="11"/>
        <v>12.47312</v>
      </c>
      <c r="T698">
        <f t="shared" si="11"/>
        <v>12.39396</v>
      </c>
      <c r="U698">
        <f t="shared" si="11"/>
        <v>12.319990000000001</v>
      </c>
      <c r="V698">
        <f t="shared" si="11"/>
        <v>12.196529999999999</v>
      </c>
      <c r="W698">
        <f t="shared" si="11"/>
        <v>12.081479999999999</v>
      </c>
      <c r="X698">
        <f t="shared" si="11"/>
        <v>11.98873</v>
      </c>
      <c r="Y698">
        <f t="shared" si="11"/>
        <v>11.876190000000001</v>
      </c>
      <c r="Z698">
        <f t="shared" si="11"/>
        <v>11.849209999999999</v>
      </c>
      <c r="AA698">
        <f t="shared" si="11"/>
        <v>11.787000000000001</v>
      </c>
      <c r="AB698">
        <f t="shared" si="11"/>
        <v>11.630199999999999</v>
      </c>
      <c r="AC698">
        <f t="shared" si="11"/>
        <v>11.552950000000001</v>
      </c>
      <c r="AD698">
        <f t="shared" si="11"/>
        <v>11.48911</v>
      </c>
      <c r="AE698">
        <f t="shared" si="11"/>
        <v>11.529489999999999</v>
      </c>
      <c r="AF698">
        <f t="shared" si="11"/>
        <v>11.56115</v>
      </c>
      <c r="AG698">
        <f t="shared" si="11"/>
        <v>11.57621</v>
      </c>
      <c r="AH698">
        <f t="shared" ref="AH698" si="16">AH59+AH117</f>
        <v>11.55649</v>
      </c>
      <c r="AI698">
        <f t="shared" si="1"/>
        <v>11.599270000000001</v>
      </c>
      <c r="AJ698">
        <f t="shared" si="1"/>
        <v>11.629059999999999</v>
      </c>
    </row>
    <row r="699" spans="1:36">
      <c r="A699" t="s">
        <v>401</v>
      </c>
      <c r="B699" s="63">
        <v>13</v>
      </c>
      <c r="C699" s="63">
        <v>15</v>
      </c>
      <c r="D699">
        <f t="shared" si="2"/>
        <v>8.3903200000000009</v>
      </c>
      <c r="E699">
        <f t="shared" si="11"/>
        <v>7.9275199999999995</v>
      </c>
      <c r="F699">
        <f t="shared" si="11"/>
        <v>7.3403</v>
      </c>
      <c r="G699">
        <f t="shared" si="11"/>
        <v>7.6420399999999997</v>
      </c>
      <c r="H699">
        <f t="shared" si="11"/>
        <v>8.0466300000000004</v>
      </c>
      <c r="I699">
        <f t="shared" si="11"/>
        <v>8.9689399999999999</v>
      </c>
      <c r="J699">
        <f t="shared" si="11"/>
        <v>8.3040000000000003</v>
      </c>
      <c r="K699">
        <f t="shared" si="11"/>
        <v>8.2397899999999993</v>
      </c>
      <c r="L699">
        <f t="shared" si="11"/>
        <v>8.5532500000000002</v>
      </c>
      <c r="M699">
        <f t="shared" si="11"/>
        <v>8.3061100000000003</v>
      </c>
      <c r="N699">
        <f t="shared" si="11"/>
        <v>8.2515800000000006</v>
      </c>
      <c r="O699">
        <f t="shared" si="11"/>
        <v>8.2367699999999999</v>
      </c>
      <c r="P699">
        <f t="shared" si="11"/>
        <v>8.1682500000000005</v>
      </c>
      <c r="Q699">
        <f t="shared" si="11"/>
        <v>8.0810500000000012</v>
      </c>
      <c r="R699">
        <f t="shared" si="11"/>
        <v>8.0965199999999999</v>
      </c>
      <c r="S699">
        <f t="shared" si="11"/>
        <v>8.0269499999999994</v>
      </c>
      <c r="T699">
        <f t="shared" si="11"/>
        <v>7.95641</v>
      </c>
      <c r="U699">
        <f t="shared" si="11"/>
        <v>7.8925800000000006</v>
      </c>
      <c r="V699">
        <f t="shared" si="11"/>
        <v>7.8697299999999997</v>
      </c>
      <c r="W699">
        <f t="shared" si="11"/>
        <v>7.8433399999999995</v>
      </c>
      <c r="X699">
        <f t="shared" si="11"/>
        <v>7.8635999999999999</v>
      </c>
      <c r="Y699">
        <f t="shared" si="11"/>
        <v>7.8301300000000005</v>
      </c>
      <c r="Z699">
        <f t="shared" si="11"/>
        <v>7.79664</v>
      </c>
      <c r="AA699">
        <f t="shared" si="11"/>
        <v>7.7310999999999996</v>
      </c>
      <c r="AB699">
        <f t="shared" si="11"/>
        <v>7.6929099999999995</v>
      </c>
      <c r="AC699">
        <f t="shared" si="11"/>
        <v>7.6523800000000008</v>
      </c>
      <c r="AD699">
        <f t="shared" si="11"/>
        <v>7.6581999999999999</v>
      </c>
      <c r="AE699">
        <f t="shared" si="11"/>
        <v>7.6624400000000001</v>
      </c>
      <c r="AF699">
        <f t="shared" si="11"/>
        <v>7.6120700000000001</v>
      </c>
      <c r="AG699">
        <f t="shared" si="11"/>
        <v>7.5533700000000001</v>
      </c>
      <c r="AH699">
        <f t="shared" ref="AH699" si="17">AH60+AH118</f>
        <v>7.4897799999999997</v>
      </c>
      <c r="AI699">
        <f t="shared" si="1"/>
        <v>7.4209099999999992</v>
      </c>
      <c r="AJ699">
        <f t="shared" si="1"/>
        <v>7.3337599999999998</v>
      </c>
    </row>
    <row r="700" spans="1:36">
      <c r="A700" t="s">
        <v>402</v>
      </c>
      <c r="B700" s="63">
        <v>13</v>
      </c>
      <c r="C700" s="63">
        <v>16</v>
      </c>
      <c r="D700">
        <f t="shared" si="2"/>
        <v>25.2056</v>
      </c>
      <c r="E700">
        <f t="shared" si="11"/>
        <v>26.095179999999999</v>
      </c>
      <c r="F700">
        <f t="shared" si="11"/>
        <v>23.568339999999999</v>
      </c>
      <c r="G700">
        <f t="shared" si="11"/>
        <v>17.42632</v>
      </c>
      <c r="H700">
        <f t="shared" si="11"/>
        <v>16.451920000000001</v>
      </c>
      <c r="I700">
        <f t="shared" si="11"/>
        <v>22.617829999999998</v>
      </c>
      <c r="J700">
        <f t="shared" si="11"/>
        <v>20.421600000000002</v>
      </c>
      <c r="K700">
        <f t="shared" si="11"/>
        <v>20.808800000000002</v>
      </c>
      <c r="L700">
        <f t="shared" si="11"/>
        <v>20.597970000000004</v>
      </c>
      <c r="M700">
        <f t="shared" si="11"/>
        <v>20.014399999999998</v>
      </c>
      <c r="N700">
        <f t="shared" si="11"/>
        <v>19.493649999999999</v>
      </c>
      <c r="O700">
        <f t="shared" si="11"/>
        <v>19.022880000000001</v>
      </c>
      <c r="P700">
        <f t="shared" si="11"/>
        <v>18.642379999999999</v>
      </c>
      <c r="Q700">
        <f t="shared" si="11"/>
        <v>18.413530000000002</v>
      </c>
      <c r="R700">
        <f t="shared" si="11"/>
        <v>18.252279999999999</v>
      </c>
      <c r="S700">
        <f t="shared" si="11"/>
        <v>18.104099999999999</v>
      </c>
      <c r="T700">
        <f t="shared" si="11"/>
        <v>17.850270000000002</v>
      </c>
      <c r="U700">
        <f t="shared" si="11"/>
        <v>17.5215</v>
      </c>
      <c r="V700">
        <f t="shared" si="11"/>
        <v>17.439879999999999</v>
      </c>
      <c r="W700">
        <f t="shared" si="11"/>
        <v>17.2638</v>
      </c>
      <c r="X700">
        <f t="shared" si="11"/>
        <v>17.160509999999999</v>
      </c>
      <c r="Y700">
        <f t="shared" si="11"/>
        <v>17.11448</v>
      </c>
      <c r="Z700">
        <f t="shared" si="11"/>
        <v>16.933419999999998</v>
      </c>
      <c r="AA700">
        <f t="shared" si="11"/>
        <v>16.72878</v>
      </c>
      <c r="AB700">
        <f t="shared" si="11"/>
        <v>16.51519</v>
      </c>
      <c r="AC700">
        <f t="shared" si="11"/>
        <v>16.393550000000001</v>
      </c>
      <c r="AD700">
        <f t="shared" si="11"/>
        <v>16.46855</v>
      </c>
      <c r="AE700">
        <f t="shared" si="11"/>
        <v>16.447099999999999</v>
      </c>
      <c r="AF700">
        <f t="shared" si="11"/>
        <v>16.305810000000001</v>
      </c>
      <c r="AG700">
        <f t="shared" si="11"/>
        <v>16.064990000000002</v>
      </c>
      <c r="AH700">
        <f t="shared" ref="AH700" si="18">AH61+AH119</f>
        <v>15.778980000000001</v>
      </c>
      <c r="AI700">
        <f t="shared" si="1"/>
        <v>15.3919</v>
      </c>
      <c r="AJ700">
        <f t="shared" si="1"/>
        <v>14.975429999999999</v>
      </c>
    </row>
    <row r="701" spans="1:36">
      <c r="A701" t="s">
        <v>403</v>
      </c>
      <c r="B701" s="63">
        <v>13</v>
      </c>
      <c r="C701" s="63">
        <v>17</v>
      </c>
      <c r="D701">
        <f t="shared" si="2"/>
        <v>0.82815000000000005</v>
      </c>
      <c r="E701">
        <f t="shared" si="11"/>
        <v>0.61721999999999999</v>
      </c>
      <c r="F701">
        <f t="shared" si="11"/>
        <v>0.63968000000000003</v>
      </c>
      <c r="G701">
        <f t="shared" si="11"/>
        <v>0.70443</v>
      </c>
      <c r="H701">
        <f t="shared" si="11"/>
        <v>0.74007000000000001</v>
      </c>
      <c r="I701">
        <f t="shared" si="11"/>
        <v>0.70857999999999999</v>
      </c>
      <c r="J701">
        <f t="shared" si="11"/>
        <v>0.79218</v>
      </c>
      <c r="K701">
        <f t="shared" si="11"/>
        <v>0.73144000000000009</v>
      </c>
      <c r="L701">
        <f t="shared" si="11"/>
        <v>0.73551</v>
      </c>
      <c r="M701">
        <f t="shared" si="11"/>
        <v>0.72406999999999999</v>
      </c>
      <c r="N701">
        <f t="shared" si="11"/>
        <v>0.71055000000000001</v>
      </c>
      <c r="O701">
        <f t="shared" si="11"/>
        <v>0.71523000000000003</v>
      </c>
      <c r="P701">
        <f t="shared" si="11"/>
        <v>0.69896000000000003</v>
      </c>
      <c r="Q701">
        <f t="shared" si="11"/>
        <v>0.69368000000000007</v>
      </c>
      <c r="R701">
        <f t="shared" si="11"/>
        <v>0.66849000000000003</v>
      </c>
      <c r="S701">
        <f t="shared" si="11"/>
        <v>0.63907000000000003</v>
      </c>
      <c r="T701">
        <f t="shared" si="11"/>
        <v>0.63778000000000001</v>
      </c>
      <c r="U701">
        <f t="shared" si="11"/>
        <v>0.62847999999999993</v>
      </c>
      <c r="V701">
        <f t="shared" si="11"/>
        <v>0.60772999999999999</v>
      </c>
      <c r="W701">
        <f t="shared" si="11"/>
        <v>0.59183000000000008</v>
      </c>
      <c r="X701">
        <f t="shared" si="11"/>
        <v>0.59487999999999996</v>
      </c>
      <c r="Y701">
        <f t="shared" si="11"/>
        <v>0.56872</v>
      </c>
      <c r="Z701">
        <f t="shared" si="11"/>
        <v>0.54733999999999994</v>
      </c>
      <c r="AA701">
        <f t="shared" si="11"/>
        <v>0.52898000000000001</v>
      </c>
      <c r="AB701">
        <f t="shared" si="11"/>
        <v>0.51815999999999995</v>
      </c>
      <c r="AC701">
        <f t="shared" si="11"/>
        <v>0.50346999999999997</v>
      </c>
      <c r="AD701">
        <f t="shared" si="11"/>
        <v>0.48835000000000001</v>
      </c>
      <c r="AE701">
        <f t="shared" si="11"/>
        <v>0.47628999999999999</v>
      </c>
      <c r="AF701">
        <f t="shared" si="11"/>
        <v>0.46259</v>
      </c>
      <c r="AG701">
        <f t="shared" si="11"/>
        <v>0.44883000000000001</v>
      </c>
      <c r="AH701">
        <f t="shared" ref="AH701:AJ716" si="19">AH62+AH120</f>
        <v>0.44590000000000002</v>
      </c>
      <c r="AI701">
        <f t="shared" si="19"/>
        <v>0.43340000000000001</v>
      </c>
      <c r="AJ701">
        <f t="shared" si="19"/>
        <v>0.42464000000000002</v>
      </c>
    </row>
    <row r="702" spans="1:36">
      <c r="A702" t="s">
        <v>404</v>
      </c>
      <c r="B702" s="63">
        <v>13</v>
      </c>
      <c r="C702" s="63">
        <v>18</v>
      </c>
      <c r="D702">
        <f t="shared" si="2"/>
        <v>15.478439999999999</v>
      </c>
      <c r="E702">
        <f t="shared" si="11"/>
        <v>14.888069999999999</v>
      </c>
      <c r="F702">
        <f t="shared" si="11"/>
        <v>14.01582</v>
      </c>
      <c r="G702">
        <f t="shared" si="11"/>
        <v>11.3307</v>
      </c>
      <c r="H702">
        <f t="shared" si="11"/>
        <v>11.0898</v>
      </c>
      <c r="I702">
        <f t="shared" si="11"/>
        <v>14.416180000000001</v>
      </c>
      <c r="J702">
        <f t="shared" si="11"/>
        <v>18.285879999999999</v>
      </c>
      <c r="K702">
        <f t="shared" si="11"/>
        <v>19.531239999999997</v>
      </c>
      <c r="L702">
        <f t="shared" si="11"/>
        <v>18.109030000000001</v>
      </c>
      <c r="M702">
        <f t="shared" si="11"/>
        <v>16.532499999999999</v>
      </c>
      <c r="N702">
        <f t="shared" si="11"/>
        <v>16.316700000000001</v>
      </c>
      <c r="O702">
        <f t="shared" si="11"/>
        <v>17.157769999999999</v>
      </c>
      <c r="P702">
        <f t="shared" si="11"/>
        <v>18.032630000000001</v>
      </c>
      <c r="Q702">
        <f t="shared" si="11"/>
        <v>18.544640000000001</v>
      </c>
      <c r="R702">
        <f t="shared" si="11"/>
        <v>18.591280000000001</v>
      </c>
      <c r="S702">
        <f t="shared" si="11"/>
        <v>18.524560000000001</v>
      </c>
      <c r="T702">
        <f t="shared" si="11"/>
        <v>18.639299999999999</v>
      </c>
      <c r="U702">
        <f t="shared" si="11"/>
        <v>19.158149999999999</v>
      </c>
      <c r="V702">
        <f t="shared" si="11"/>
        <v>19.741009999999999</v>
      </c>
      <c r="W702">
        <f t="shared" si="11"/>
        <v>20.22775</v>
      </c>
      <c r="X702">
        <f t="shared" si="11"/>
        <v>20.84384</v>
      </c>
      <c r="Y702">
        <f t="shared" si="11"/>
        <v>21.376089999999998</v>
      </c>
      <c r="Z702">
        <f t="shared" si="11"/>
        <v>21.87696</v>
      </c>
      <c r="AA702">
        <f t="shared" si="11"/>
        <v>22.47794</v>
      </c>
      <c r="AB702">
        <f t="shared" si="11"/>
        <v>23.066020000000002</v>
      </c>
      <c r="AC702">
        <f t="shared" si="11"/>
        <v>23.90634</v>
      </c>
      <c r="AD702">
        <f t="shared" si="11"/>
        <v>24.71191</v>
      </c>
      <c r="AE702">
        <f t="shared" si="11"/>
        <v>25.487770000000001</v>
      </c>
      <c r="AF702">
        <f t="shared" si="11"/>
        <v>26.122530000000001</v>
      </c>
      <c r="AG702">
        <f t="shared" si="11"/>
        <v>26.741969999999998</v>
      </c>
      <c r="AH702">
        <f t="shared" ref="AH702" si="20">AH63+AH121</f>
        <v>27.361540000000002</v>
      </c>
      <c r="AI702">
        <f t="shared" si="19"/>
        <v>27.835839999999997</v>
      </c>
      <c r="AJ702">
        <f t="shared" si="19"/>
        <v>28.389040000000001</v>
      </c>
    </row>
    <row r="703" spans="1:36">
      <c r="A703" t="s">
        <v>405</v>
      </c>
      <c r="B703" s="63">
        <v>13</v>
      </c>
      <c r="C703" s="63">
        <v>19</v>
      </c>
      <c r="D703">
        <f t="shared" si="2"/>
        <v>2.7600800000000003</v>
      </c>
      <c r="E703">
        <f t="shared" si="11"/>
        <v>2.8738599999999996</v>
      </c>
      <c r="F703">
        <f t="shared" si="11"/>
        <v>2.8680700000000003</v>
      </c>
      <c r="G703">
        <f t="shared" si="11"/>
        <v>2.6127599999999997</v>
      </c>
      <c r="H703">
        <f t="shared" ref="E703:AG711" si="21">H64+H122</f>
        <v>2.5783399999999999</v>
      </c>
      <c r="I703">
        <f t="shared" si="21"/>
        <v>2.87669</v>
      </c>
      <c r="J703">
        <f t="shared" si="21"/>
        <v>3.1861600000000001</v>
      </c>
      <c r="K703">
        <f t="shared" si="21"/>
        <v>3.3771</v>
      </c>
      <c r="L703">
        <f t="shared" si="21"/>
        <v>3.5668800000000003</v>
      </c>
      <c r="M703">
        <f t="shared" si="21"/>
        <v>3.6997399999999998</v>
      </c>
      <c r="N703">
        <f t="shared" si="21"/>
        <v>3.7896399999999999</v>
      </c>
      <c r="O703">
        <f t="shared" si="21"/>
        <v>3.8855</v>
      </c>
      <c r="P703">
        <f t="shared" si="21"/>
        <v>3.9707999999999997</v>
      </c>
      <c r="Q703">
        <f t="shared" si="21"/>
        <v>4.04495</v>
      </c>
      <c r="R703">
        <f t="shared" si="21"/>
        <v>4.1446299999999994</v>
      </c>
      <c r="S703">
        <f t="shared" si="21"/>
        <v>4.2196800000000003</v>
      </c>
      <c r="T703">
        <f t="shared" si="21"/>
        <v>4.2597500000000004</v>
      </c>
      <c r="U703">
        <f t="shared" si="21"/>
        <v>4.3542300000000003</v>
      </c>
      <c r="V703">
        <f t="shared" si="21"/>
        <v>4.4674399999999999</v>
      </c>
      <c r="W703">
        <f t="shared" si="21"/>
        <v>4.4830199999999998</v>
      </c>
      <c r="X703">
        <f t="shared" si="21"/>
        <v>4.5648</v>
      </c>
      <c r="Y703">
        <f t="shared" si="21"/>
        <v>4.5845000000000002</v>
      </c>
      <c r="Z703">
        <f t="shared" si="21"/>
        <v>4.6585900000000002</v>
      </c>
      <c r="AA703">
        <f t="shared" si="21"/>
        <v>4.7626799999999996</v>
      </c>
      <c r="AB703">
        <f t="shared" si="21"/>
        <v>4.7922700000000003</v>
      </c>
      <c r="AC703">
        <f t="shared" si="21"/>
        <v>4.8290300000000004</v>
      </c>
      <c r="AD703">
        <f t="shared" si="21"/>
        <v>4.8451000000000004</v>
      </c>
      <c r="AE703">
        <f t="shared" si="21"/>
        <v>4.8598599999999994</v>
      </c>
      <c r="AF703">
        <f t="shared" si="21"/>
        <v>4.8686500000000006</v>
      </c>
      <c r="AG703">
        <f t="shared" si="21"/>
        <v>4.89255</v>
      </c>
      <c r="AH703">
        <f t="shared" ref="AH703" si="22">AH64+AH122</f>
        <v>4.9002499999999998</v>
      </c>
      <c r="AI703">
        <f t="shared" si="19"/>
        <v>4.8952600000000004</v>
      </c>
      <c r="AJ703">
        <f t="shared" si="19"/>
        <v>4.9101299999999997</v>
      </c>
    </row>
    <row r="704" spans="1:36">
      <c r="A704" t="s">
        <v>406</v>
      </c>
      <c r="B704" s="63">
        <v>13</v>
      </c>
      <c r="C704" s="63">
        <v>20</v>
      </c>
      <c r="D704">
        <f t="shared" si="2"/>
        <v>71.339730000000003</v>
      </c>
      <c r="E704">
        <f t="shared" si="21"/>
        <v>73.59</v>
      </c>
      <c r="F704">
        <f t="shared" si="21"/>
        <v>71.563469999999995</v>
      </c>
      <c r="G704">
        <f t="shared" si="21"/>
        <v>75.930390000000003</v>
      </c>
      <c r="H704">
        <f t="shared" si="21"/>
        <v>77.156570000000002</v>
      </c>
      <c r="I704">
        <f t="shared" si="21"/>
        <v>79.779240000000001</v>
      </c>
      <c r="J704">
        <f t="shared" si="21"/>
        <v>80.223990000000001</v>
      </c>
      <c r="K704">
        <f t="shared" si="21"/>
        <v>81.737939999999995</v>
      </c>
      <c r="L704">
        <f t="shared" si="21"/>
        <v>83.716419999999999</v>
      </c>
      <c r="M704">
        <f t="shared" si="21"/>
        <v>85.685119999999998</v>
      </c>
      <c r="N704">
        <f t="shared" si="21"/>
        <v>87.39461</v>
      </c>
      <c r="O704">
        <f t="shared" si="21"/>
        <v>89.16377</v>
      </c>
      <c r="P704">
        <f t="shared" si="21"/>
        <v>90.753860000000003</v>
      </c>
      <c r="Q704">
        <f t="shared" si="21"/>
        <v>92.25</v>
      </c>
      <c r="R704">
        <f t="shared" si="21"/>
        <v>93.692340000000002</v>
      </c>
      <c r="S704">
        <f t="shared" si="21"/>
        <v>95.128189999999989</v>
      </c>
      <c r="T704">
        <f t="shared" si="21"/>
        <v>96.67419000000001</v>
      </c>
      <c r="U704">
        <f t="shared" si="21"/>
        <v>98.579700000000003</v>
      </c>
      <c r="V704">
        <f t="shared" si="21"/>
        <v>100.71392</v>
      </c>
      <c r="W704">
        <f t="shared" si="21"/>
        <v>102.97248999999999</v>
      </c>
      <c r="X704">
        <f t="shared" si="21"/>
        <v>105.18191999999999</v>
      </c>
      <c r="Y704">
        <f t="shared" si="21"/>
        <v>107.59780000000001</v>
      </c>
      <c r="Z704">
        <f t="shared" si="21"/>
        <v>109.7302</v>
      </c>
      <c r="AA704">
        <f t="shared" si="21"/>
        <v>112.03976</v>
      </c>
      <c r="AB704">
        <f t="shared" si="21"/>
        <v>114.84276</v>
      </c>
      <c r="AC704">
        <f t="shared" si="21"/>
        <v>117.57012</v>
      </c>
      <c r="AD704">
        <f t="shared" si="21"/>
        <v>120.39095</v>
      </c>
      <c r="AE704">
        <f t="shared" si="21"/>
        <v>123.10539</v>
      </c>
      <c r="AF704">
        <f t="shared" si="21"/>
        <v>125.71732</v>
      </c>
      <c r="AG704">
        <f t="shared" si="21"/>
        <v>128.3561</v>
      </c>
      <c r="AH704">
        <f t="shared" ref="AH704" si="23">AH65+AH123</f>
        <v>130.91952000000001</v>
      </c>
      <c r="AI704">
        <f t="shared" si="19"/>
        <v>133.22029000000001</v>
      </c>
      <c r="AJ704">
        <f t="shared" si="19"/>
        <v>135.44328999999999</v>
      </c>
    </row>
    <row r="705" spans="1:36">
      <c r="A705" t="s">
        <v>407</v>
      </c>
      <c r="B705" s="63">
        <v>13</v>
      </c>
      <c r="C705" s="63">
        <v>21</v>
      </c>
      <c r="D705">
        <f t="shared" si="2"/>
        <v>39.503270000000001</v>
      </c>
      <c r="E705">
        <f t="shared" si="21"/>
        <v>41.962330000000001</v>
      </c>
      <c r="F705">
        <f t="shared" si="21"/>
        <v>41.829819999999998</v>
      </c>
      <c r="G705">
        <f t="shared" si="21"/>
        <v>44.364100000000001</v>
      </c>
      <c r="H705">
        <f t="shared" si="21"/>
        <v>45.727040000000002</v>
      </c>
      <c r="I705">
        <f t="shared" si="21"/>
        <v>47.471119999999999</v>
      </c>
      <c r="J705">
        <f t="shared" si="21"/>
        <v>48.010189999999994</v>
      </c>
      <c r="K705">
        <f t="shared" si="21"/>
        <v>49.181120000000007</v>
      </c>
      <c r="L705">
        <f t="shared" si="21"/>
        <v>50.649140000000003</v>
      </c>
      <c r="M705">
        <f t="shared" si="21"/>
        <v>52.288470000000004</v>
      </c>
      <c r="N705">
        <f t="shared" si="21"/>
        <v>53.811449999999994</v>
      </c>
      <c r="O705">
        <f t="shared" si="21"/>
        <v>55.387700000000002</v>
      </c>
      <c r="P705">
        <f t="shared" si="21"/>
        <v>56.868830000000003</v>
      </c>
      <c r="Q705">
        <f t="shared" si="21"/>
        <v>58.346239999999995</v>
      </c>
      <c r="R705">
        <f t="shared" si="21"/>
        <v>59.69153</v>
      </c>
      <c r="S705">
        <f t="shared" si="21"/>
        <v>61.049900000000001</v>
      </c>
      <c r="T705">
        <f t="shared" si="21"/>
        <v>62.396289999999993</v>
      </c>
      <c r="U705">
        <f t="shared" si="21"/>
        <v>64.021680000000003</v>
      </c>
      <c r="V705">
        <f t="shared" si="21"/>
        <v>65.82668000000001</v>
      </c>
      <c r="W705">
        <f t="shared" si="21"/>
        <v>67.750309999999999</v>
      </c>
      <c r="X705">
        <f t="shared" si="21"/>
        <v>69.637770000000003</v>
      </c>
      <c r="Y705">
        <f t="shared" si="21"/>
        <v>71.66619</v>
      </c>
      <c r="Z705">
        <f t="shared" si="21"/>
        <v>73.558049999999994</v>
      </c>
      <c r="AA705">
        <f t="shared" si="21"/>
        <v>75.659439999999989</v>
      </c>
      <c r="AB705">
        <f t="shared" si="21"/>
        <v>78.087329999999994</v>
      </c>
      <c r="AC705">
        <f t="shared" si="21"/>
        <v>80.447599999999994</v>
      </c>
      <c r="AD705">
        <f t="shared" si="21"/>
        <v>82.899079999999998</v>
      </c>
      <c r="AE705">
        <f t="shared" si="21"/>
        <v>85.299379999999999</v>
      </c>
      <c r="AF705">
        <f t="shared" si="21"/>
        <v>87.607649999999992</v>
      </c>
      <c r="AG705">
        <f t="shared" si="21"/>
        <v>90.037859999999995</v>
      </c>
      <c r="AH705">
        <f t="shared" ref="AH705" si="24">AH66+AH124</f>
        <v>92.346159999999998</v>
      </c>
      <c r="AI705">
        <f t="shared" si="19"/>
        <v>94.364069999999998</v>
      </c>
      <c r="AJ705">
        <f t="shared" si="19"/>
        <v>96.313639999999992</v>
      </c>
    </row>
    <row r="706" spans="1:36">
      <c r="A706" t="s">
        <v>408</v>
      </c>
      <c r="B706" s="63">
        <v>13</v>
      </c>
      <c r="C706" s="63">
        <v>22</v>
      </c>
      <c r="D706">
        <f t="shared" si="2"/>
        <v>7.3716299999999997</v>
      </c>
      <c r="E706">
        <f t="shared" si="21"/>
        <v>7.0584100000000003</v>
      </c>
      <c r="F706">
        <f t="shared" si="21"/>
        <v>6.7018399999999998</v>
      </c>
      <c r="G706">
        <f t="shared" si="21"/>
        <v>7.0139200000000006</v>
      </c>
      <c r="H706">
        <f t="shared" si="21"/>
        <v>7.2053699999999994</v>
      </c>
      <c r="I706">
        <f t="shared" si="21"/>
        <v>7.3216399999999995</v>
      </c>
      <c r="J706">
        <f t="shared" si="21"/>
        <v>7.7644700000000002</v>
      </c>
      <c r="K706">
        <f t="shared" si="21"/>
        <v>8.2179700000000011</v>
      </c>
      <c r="L706">
        <f t="shared" si="21"/>
        <v>8.6036000000000001</v>
      </c>
      <c r="M706">
        <f t="shared" si="21"/>
        <v>8.9191900000000004</v>
      </c>
      <c r="N706">
        <f t="shared" si="21"/>
        <v>9.1503000000000014</v>
      </c>
      <c r="O706">
        <f t="shared" si="21"/>
        <v>9.3269299999999991</v>
      </c>
      <c r="P706">
        <f t="shared" si="21"/>
        <v>9.5062800000000003</v>
      </c>
      <c r="Q706">
        <f t="shared" si="21"/>
        <v>9.6205200000000008</v>
      </c>
      <c r="R706">
        <f t="shared" si="21"/>
        <v>9.7674300000000009</v>
      </c>
      <c r="S706">
        <f t="shared" si="21"/>
        <v>9.8780999999999999</v>
      </c>
      <c r="T706">
        <f t="shared" si="21"/>
        <v>9.9901199999999992</v>
      </c>
      <c r="U706">
        <f t="shared" si="21"/>
        <v>10.14288</v>
      </c>
      <c r="V706">
        <f t="shared" si="21"/>
        <v>10.274850000000001</v>
      </c>
      <c r="W706">
        <f t="shared" si="21"/>
        <v>10.41658</v>
      </c>
      <c r="X706">
        <f t="shared" si="21"/>
        <v>10.4876</v>
      </c>
      <c r="Y706">
        <f t="shared" si="21"/>
        <v>10.56832</v>
      </c>
      <c r="Z706">
        <f t="shared" si="21"/>
        <v>10.66329</v>
      </c>
      <c r="AA706">
        <f t="shared" si="21"/>
        <v>10.726109999999998</v>
      </c>
      <c r="AB706">
        <f t="shared" si="21"/>
        <v>10.821660000000001</v>
      </c>
      <c r="AC706">
        <f t="shared" si="21"/>
        <v>10.944489999999998</v>
      </c>
      <c r="AD706">
        <f t="shared" si="21"/>
        <v>11.070210000000001</v>
      </c>
      <c r="AE706">
        <f t="shared" si="21"/>
        <v>11.202199999999999</v>
      </c>
      <c r="AF706">
        <f t="shared" si="21"/>
        <v>11.348130000000001</v>
      </c>
      <c r="AG706">
        <f t="shared" si="21"/>
        <v>11.465479999999999</v>
      </c>
      <c r="AH706">
        <f t="shared" ref="AH706" si="25">AH67+AH125</f>
        <v>11.54626</v>
      </c>
      <c r="AI706">
        <f t="shared" si="19"/>
        <v>11.63855</v>
      </c>
      <c r="AJ706">
        <f t="shared" si="19"/>
        <v>11.74902</v>
      </c>
    </row>
    <row r="707" spans="1:36">
      <c r="A707" t="s">
        <v>409</v>
      </c>
      <c r="B707" s="63">
        <v>13</v>
      </c>
      <c r="C707" s="63">
        <v>23</v>
      </c>
      <c r="D707">
        <f t="shared" si="2"/>
        <v>18.59056</v>
      </c>
      <c r="E707">
        <f t="shared" si="21"/>
        <v>19.138590000000001</v>
      </c>
      <c r="F707">
        <f t="shared" si="21"/>
        <v>18.031320000000001</v>
      </c>
      <c r="G707">
        <f t="shared" si="21"/>
        <v>19.718529999999998</v>
      </c>
      <c r="H707">
        <f t="shared" si="21"/>
        <v>19.35521</v>
      </c>
      <c r="I707">
        <f t="shared" si="21"/>
        <v>20.257449999999999</v>
      </c>
      <c r="J707">
        <f t="shared" si="21"/>
        <v>19.856580000000001</v>
      </c>
      <c r="K707">
        <f t="shared" si="21"/>
        <v>19.76071</v>
      </c>
      <c r="L707">
        <f t="shared" si="21"/>
        <v>19.8889</v>
      </c>
      <c r="M707">
        <f t="shared" si="21"/>
        <v>19.934469999999997</v>
      </c>
      <c r="N707">
        <f t="shared" si="21"/>
        <v>19.898319999999998</v>
      </c>
      <c r="O707">
        <f t="shared" si="21"/>
        <v>19.92764</v>
      </c>
      <c r="P707">
        <f t="shared" si="21"/>
        <v>19.886220000000002</v>
      </c>
      <c r="Q707">
        <f t="shared" si="21"/>
        <v>19.819760000000002</v>
      </c>
      <c r="R707">
        <f t="shared" si="21"/>
        <v>19.776989999999998</v>
      </c>
      <c r="S707">
        <f t="shared" si="21"/>
        <v>19.760629999999999</v>
      </c>
      <c r="T707">
        <f t="shared" si="21"/>
        <v>19.830099999999998</v>
      </c>
      <c r="U707">
        <f t="shared" si="21"/>
        <v>19.977969999999999</v>
      </c>
      <c r="V707">
        <f t="shared" si="21"/>
        <v>20.116699999999998</v>
      </c>
      <c r="W707">
        <f t="shared" si="21"/>
        <v>20.259259999999998</v>
      </c>
      <c r="X707">
        <f t="shared" si="21"/>
        <v>20.493480000000002</v>
      </c>
      <c r="Y707">
        <f t="shared" si="21"/>
        <v>20.746860000000002</v>
      </c>
      <c r="Z707">
        <f t="shared" si="21"/>
        <v>20.856770000000001</v>
      </c>
      <c r="AA707">
        <f t="shared" si="21"/>
        <v>20.960370000000001</v>
      </c>
      <c r="AB707">
        <f t="shared" si="21"/>
        <v>21.200749999999999</v>
      </c>
      <c r="AC707">
        <f t="shared" si="21"/>
        <v>21.39866</v>
      </c>
      <c r="AD707">
        <f t="shared" si="21"/>
        <v>21.569389999999999</v>
      </c>
      <c r="AE707">
        <f t="shared" si="21"/>
        <v>21.719799999999999</v>
      </c>
      <c r="AF707">
        <f t="shared" si="21"/>
        <v>21.83868</v>
      </c>
      <c r="AG707">
        <f t="shared" si="21"/>
        <v>21.901900000000001</v>
      </c>
      <c r="AH707">
        <f t="shared" ref="AH707" si="26">AH68+AH126</f>
        <v>22.04271</v>
      </c>
      <c r="AI707">
        <f t="shared" si="19"/>
        <v>22.186630000000001</v>
      </c>
      <c r="AJ707">
        <f t="shared" si="19"/>
        <v>22.273509999999998</v>
      </c>
    </row>
    <row r="708" spans="1:36">
      <c r="A708" t="s">
        <v>410</v>
      </c>
      <c r="B708" s="63">
        <v>13</v>
      </c>
      <c r="C708" s="63">
        <v>24</v>
      </c>
      <c r="D708">
        <f t="shared" si="2"/>
        <v>5.8742700000000001</v>
      </c>
      <c r="E708">
        <f t="shared" si="21"/>
        <v>5.4306700000000001</v>
      </c>
      <c r="F708">
        <f t="shared" si="21"/>
        <v>5.0004900000000001</v>
      </c>
      <c r="G708">
        <f t="shared" si="21"/>
        <v>4.8338400000000004</v>
      </c>
      <c r="H708">
        <f t="shared" si="21"/>
        <v>4.8689599999999995</v>
      </c>
      <c r="I708">
        <f t="shared" si="21"/>
        <v>4.7290299999999998</v>
      </c>
      <c r="J708">
        <f t="shared" si="21"/>
        <v>4.5927600000000002</v>
      </c>
      <c r="K708">
        <f t="shared" si="21"/>
        <v>4.5781299999999998</v>
      </c>
      <c r="L708">
        <f t="shared" si="21"/>
        <v>4.5747900000000001</v>
      </c>
      <c r="M708">
        <f t="shared" si="21"/>
        <v>4.5429899999999996</v>
      </c>
      <c r="N708">
        <f t="shared" si="21"/>
        <v>4.5345399999999998</v>
      </c>
      <c r="O708">
        <f t="shared" si="21"/>
        <v>4.5214999999999996</v>
      </c>
      <c r="P708">
        <f t="shared" si="21"/>
        <v>4.4925199999999998</v>
      </c>
      <c r="Q708">
        <f t="shared" si="21"/>
        <v>4.4634799999999997</v>
      </c>
      <c r="R708">
        <f t="shared" si="21"/>
        <v>4.4563800000000002</v>
      </c>
      <c r="S708">
        <f t="shared" si="21"/>
        <v>4.4395499999999997</v>
      </c>
      <c r="T708">
        <f t="shared" si="21"/>
        <v>4.4577</v>
      </c>
      <c r="U708">
        <f t="shared" si="21"/>
        <v>4.4371499999999999</v>
      </c>
      <c r="V708">
        <f t="shared" si="21"/>
        <v>4.4956800000000001</v>
      </c>
      <c r="W708">
        <f t="shared" si="21"/>
        <v>4.5463300000000002</v>
      </c>
      <c r="X708">
        <f t="shared" si="21"/>
        <v>4.5630699999999997</v>
      </c>
      <c r="Y708">
        <f t="shared" si="21"/>
        <v>4.6164199999999997</v>
      </c>
      <c r="Z708">
        <f t="shared" si="21"/>
        <v>4.6520999999999999</v>
      </c>
      <c r="AA708">
        <f t="shared" si="21"/>
        <v>4.6938399999999998</v>
      </c>
      <c r="AB708">
        <f t="shared" si="21"/>
        <v>4.7330299999999994</v>
      </c>
      <c r="AC708">
        <f t="shared" si="21"/>
        <v>4.7793900000000002</v>
      </c>
      <c r="AD708">
        <f t="shared" si="21"/>
        <v>4.8522699999999999</v>
      </c>
      <c r="AE708">
        <f t="shared" si="21"/>
        <v>4.88401</v>
      </c>
      <c r="AF708">
        <f t="shared" si="21"/>
        <v>4.92286</v>
      </c>
      <c r="AG708">
        <f t="shared" si="21"/>
        <v>4.95085</v>
      </c>
      <c r="AH708">
        <f t="shared" ref="AH708" si="27">AH69+AH127</f>
        <v>4.9843900000000003</v>
      </c>
      <c r="AI708">
        <f t="shared" si="19"/>
        <v>5.03104</v>
      </c>
      <c r="AJ708">
        <f t="shared" si="19"/>
        <v>5.1071299999999997</v>
      </c>
    </row>
    <row r="709" spans="1:36">
      <c r="A709" t="s">
        <v>411</v>
      </c>
      <c r="B709" s="63">
        <v>13</v>
      </c>
      <c r="C709" s="63">
        <v>25</v>
      </c>
      <c r="D709">
        <f t="shared" si="2"/>
        <v>55.064419999999998</v>
      </c>
      <c r="E709">
        <f t="shared" si="21"/>
        <v>55.51728</v>
      </c>
      <c r="F709">
        <f t="shared" si="21"/>
        <v>43.404519999999998</v>
      </c>
      <c r="G709">
        <f t="shared" si="21"/>
        <v>43.063190000000006</v>
      </c>
      <c r="H709">
        <f t="shared" si="21"/>
        <v>43.937820000000002</v>
      </c>
      <c r="I709">
        <f t="shared" si="21"/>
        <v>50.009509999999999</v>
      </c>
      <c r="J709">
        <f t="shared" si="21"/>
        <v>50.619799999999998</v>
      </c>
      <c r="K709">
        <f t="shared" si="21"/>
        <v>50.657269999999997</v>
      </c>
      <c r="L709">
        <f t="shared" si="21"/>
        <v>50.109640000000006</v>
      </c>
      <c r="M709">
        <f t="shared" si="21"/>
        <v>49.183050000000001</v>
      </c>
      <c r="N709">
        <f t="shared" si="21"/>
        <v>48.828120000000006</v>
      </c>
      <c r="O709">
        <f t="shared" si="21"/>
        <v>48.372529999999998</v>
      </c>
      <c r="P709">
        <f t="shared" si="21"/>
        <v>48.074909999999996</v>
      </c>
      <c r="Q709">
        <f t="shared" si="21"/>
        <v>47.750979999999998</v>
      </c>
      <c r="R709">
        <f t="shared" si="21"/>
        <v>47.115749999999998</v>
      </c>
      <c r="S709">
        <f t="shared" si="21"/>
        <v>46.735609999999994</v>
      </c>
      <c r="T709">
        <f t="shared" si="21"/>
        <v>46.380929999999999</v>
      </c>
      <c r="U709">
        <f t="shared" si="21"/>
        <v>46.349580000000003</v>
      </c>
      <c r="V709">
        <f t="shared" si="21"/>
        <v>45.948070000000001</v>
      </c>
      <c r="W709">
        <f t="shared" si="21"/>
        <v>45.85472</v>
      </c>
      <c r="X709">
        <f t="shared" si="21"/>
        <v>45.672409999999999</v>
      </c>
      <c r="Y709">
        <f t="shared" si="21"/>
        <v>45.659119999999994</v>
      </c>
      <c r="Z709">
        <f t="shared" si="21"/>
        <v>45.286059999999999</v>
      </c>
      <c r="AA709">
        <f t="shared" si="21"/>
        <v>44.981090000000002</v>
      </c>
      <c r="AB709">
        <f t="shared" si="21"/>
        <v>44.936080000000004</v>
      </c>
      <c r="AC709">
        <f t="shared" si="21"/>
        <v>44.902050000000003</v>
      </c>
      <c r="AD709">
        <f t="shared" si="21"/>
        <v>44.941519999999997</v>
      </c>
      <c r="AE709">
        <f t="shared" si="21"/>
        <v>44.965269999999997</v>
      </c>
      <c r="AF709">
        <f t="shared" si="21"/>
        <v>44.918340000000001</v>
      </c>
      <c r="AG709">
        <f t="shared" si="21"/>
        <v>44.895910000000001</v>
      </c>
      <c r="AH709">
        <f t="shared" ref="AH709" si="28">AH70+AH128</f>
        <v>44.78528</v>
      </c>
      <c r="AI709">
        <f t="shared" si="19"/>
        <v>44.751489999999997</v>
      </c>
      <c r="AJ709">
        <f t="shared" si="19"/>
        <v>44.80809</v>
      </c>
    </row>
    <row r="710" spans="1:36">
      <c r="A710" t="s">
        <v>412</v>
      </c>
      <c r="B710" s="63">
        <v>13</v>
      </c>
      <c r="C710" s="63">
        <v>26</v>
      </c>
      <c r="D710">
        <f t="shared" si="2"/>
        <v>9.2665299999999995</v>
      </c>
      <c r="E710">
        <f t="shared" si="21"/>
        <v>9.2058300000000006</v>
      </c>
      <c r="F710">
        <f t="shared" si="21"/>
        <v>8.9514099999999992</v>
      </c>
      <c r="G710">
        <f t="shared" si="21"/>
        <v>7.0263399999999994</v>
      </c>
      <c r="H710">
        <f t="shared" si="21"/>
        <v>6.5289799999999998</v>
      </c>
      <c r="I710">
        <f t="shared" si="21"/>
        <v>7.15787</v>
      </c>
      <c r="J710">
        <f t="shared" si="21"/>
        <v>7.7216299999999993</v>
      </c>
      <c r="K710">
        <f t="shared" si="21"/>
        <v>7.8534699999999997</v>
      </c>
      <c r="L710">
        <f t="shared" si="21"/>
        <v>7.8581700000000003</v>
      </c>
      <c r="M710">
        <f t="shared" si="21"/>
        <v>7.8538199999999998</v>
      </c>
      <c r="N710">
        <f t="shared" si="21"/>
        <v>7.8586800000000006</v>
      </c>
      <c r="O710">
        <f t="shared" si="21"/>
        <v>7.88049</v>
      </c>
      <c r="P710">
        <f t="shared" si="21"/>
        <v>7.9073000000000002</v>
      </c>
      <c r="Q710">
        <f t="shared" si="21"/>
        <v>7.9287900000000002</v>
      </c>
      <c r="R710">
        <f t="shared" si="21"/>
        <v>7.9388800000000002</v>
      </c>
      <c r="S710">
        <f t="shared" si="21"/>
        <v>7.9176699999999993</v>
      </c>
      <c r="T710">
        <f t="shared" si="21"/>
        <v>7.9312900000000006</v>
      </c>
      <c r="U710">
        <f t="shared" si="21"/>
        <v>7.9426000000000005</v>
      </c>
      <c r="V710">
        <f t="shared" si="21"/>
        <v>7.9488500000000002</v>
      </c>
      <c r="W710">
        <f t="shared" si="21"/>
        <v>7.9589999999999996</v>
      </c>
      <c r="X710">
        <f t="shared" si="21"/>
        <v>7.9851100000000006</v>
      </c>
      <c r="Y710">
        <f t="shared" si="21"/>
        <v>8.0153299999999987</v>
      </c>
      <c r="Z710">
        <f t="shared" si="21"/>
        <v>8.0687899999999999</v>
      </c>
      <c r="AA710">
        <f t="shared" si="21"/>
        <v>8.1038100000000011</v>
      </c>
      <c r="AB710">
        <f t="shared" si="21"/>
        <v>8.104379999999999</v>
      </c>
      <c r="AC710">
        <f t="shared" si="21"/>
        <v>8.1225900000000006</v>
      </c>
      <c r="AD710">
        <f t="shared" si="21"/>
        <v>8.1413700000000002</v>
      </c>
      <c r="AE710">
        <f t="shared" si="21"/>
        <v>8.173210000000001</v>
      </c>
      <c r="AF710">
        <f t="shared" si="21"/>
        <v>8.2012</v>
      </c>
      <c r="AG710">
        <f t="shared" si="21"/>
        <v>8.2252100000000006</v>
      </c>
      <c r="AH710">
        <f t="shared" ref="AH710" si="29">AH71+AH129</f>
        <v>8.2236899999999995</v>
      </c>
      <c r="AI710">
        <f t="shared" si="19"/>
        <v>8.2279</v>
      </c>
      <c r="AJ710">
        <f t="shared" si="19"/>
        <v>8.2680199999999999</v>
      </c>
    </row>
    <row r="711" spans="1:36">
      <c r="A711" t="s">
        <v>413</v>
      </c>
      <c r="B711" s="63">
        <v>13</v>
      </c>
      <c r="C711" s="63">
        <v>27</v>
      </c>
      <c r="D711">
        <f t="shared" si="2"/>
        <v>36.718869999999995</v>
      </c>
      <c r="E711">
        <f t="shared" si="21"/>
        <v>36.018770000000004</v>
      </c>
      <c r="F711">
        <f t="shared" si="21"/>
        <v>34.060900000000004</v>
      </c>
      <c r="G711">
        <f t="shared" si="21"/>
        <v>31.674659999999999</v>
      </c>
      <c r="H711">
        <f t="shared" si="21"/>
        <v>30.495060000000002</v>
      </c>
      <c r="I711">
        <f t="shared" si="21"/>
        <v>33.210610000000003</v>
      </c>
      <c r="J711">
        <f t="shared" si="21"/>
        <v>34.905699999999996</v>
      </c>
      <c r="K711">
        <f t="shared" si="21"/>
        <v>35.66057</v>
      </c>
      <c r="L711">
        <f t="shared" si="21"/>
        <v>36.599980000000002</v>
      </c>
      <c r="M711">
        <f t="shared" si="21"/>
        <v>37.288879999999999</v>
      </c>
      <c r="N711">
        <f t="shared" si="21"/>
        <v>37.871290000000002</v>
      </c>
      <c r="O711">
        <f t="shared" si="21"/>
        <v>38.561779999999999</v>
      </c>
      <c r="P711">
        <f t="shared" si="21"/>
        <v>39.210479999999997</v>
      </c>
      <c r="Q711">
        <f t="shared" si="21"/>
        <v>40.030180000000001</v>
      </c>
      <c r="R711">
        <f t="shared" si="21"/>
        <v>41.00094</v>
      </c>
      <c r="S711">
        <f t="shared" si="21"/>
        <v>41.817689999999999</v>
      </c>
      <c r="T711">
        <f t="shared" si="21"/>
        <v>42.604999999999997</v>
      </c>
      <c r="U711">
        <f t="shared" si="21"/>
        <v>43.663159999999998</v>
      </c>
      <c r="V711">
        <f t="shared" si="21"/>
        <v>44.669780000000003</v>
      </c>
      <c r="W711">
        <f t="shared" si="21"/>
        <v>45.691279999999999</v>
      </c>
      <c r="X711">
        <f t="shared" si="21"/>
        <v>46.790570000000002</v>
      </c>
      <c r="Y711">
        <f t="shared" si="21"/>
        <v>47.730399999999996</v>
      </c>
      <c r="Z711">
        <f t="shared" si="21"/>
        <v>48.605269999999997</v>
      </c>
      <c r="AA711">
        <f t="shared" si="21"/>
        <v>49.675079999999994</v>
      </c>
      <c r="AB711">
        <f t="shared" si="21"/>
        <v>50.684229999999999</v>
      </c>
      <c r="AC711">
        <f t="shared" si="21"/>
        <v>51.824770000000001</v>
      </c>
      <c r="AD711">
        <f t="shared" si="21"/>
        <v>52.875619999999998</v>
      </c>
      <c r="AE711">
        <f t="shared" ref="E711:AG720" si="30">AE72+AE130</f>
        <v>53.836620000000003</v>
      </c>
      <c r="AF711">
        <f t="shared" si="30"/>
        <v>54.778279999999995</v>
      </c>
      <c r="AG711">
        <f t="shared" si="30"/>
        <v>55.790930000000003</v>
      </c>
      <c r="AH711">
        <f t="shared" ref="AH711" si="31">AH72+AH130</f>
        <v>56.77037</v>
      </c>
      <c r="AI711">
        <f t="shared" si="19"/>
        <v>57.658060000000006</v>
      </c>
      <c r="AJ711">
        <f t="shared" si="19"/>
        <v>58.802409999999995</v>
      </c>
    </row>
    <row r="712" spans="1:36">
      <c r="A712" t="s">
        <v>414</v>
      </c>
      <c r="B712" s="63">
        <v>13</v>
      </c>
      <c r="C712" s="63">
        <v>28</v>
      </c>
      <c r="D712">
        <f t="shared" si="2"/>
        <v>4.4757400000000001</v>
      </c>
      <c r="E712">
        <f t="shared" si="30"/>
        <v>4.3454899999999999</v>
      </c>
      <c r="F712">
        <f t="shared" si="30"/>
        <v>4.0128599999999999</v>
      </c>
      <c r="G712">
        <f t="shared" si="30"/>
        <v>3.9590299999999998</v>
      </c>
      <c r="H712">
        <f t="shared" si="30"/>
        <v>3.9269799999999999</v>
      </c>
      <c r="I712">
        <f t="shared" si="30"/>
        <v>3.74194</v>
      </c>
      <c r="J712">
        <f t="shared" si="30"/>
        <v>3.6057100000000002</v>
      </c>
      <c r="K712">
        <f t="shared" si="30"/>
        <v>3.5398700000000001</v>
      </c>
      <c r="L712">
        <f t="shared" si="30"/>
        <v>3.48861</v>
      </c>
      <c r="M712">
        <f t="shared" si="30"/>
        <v>3.4475099999999999</v>
      </c>
      <c r="N712">
        <f t="shared" si="30"/>
        <v>3.4230099999999997</v>
      </c>
      <c r="O712">
        <f t="shared" si="30"/>
        <v>3.4142700000000001</v>
      </c>
      <c r="P712">
        <f t="shared" si="30"/>
        <v>3.4008600000000002</v>
      </c>
      <c r="Q712">
        <f t="shared" si="30"/>
        <v>3.3924699999999999</v>
      </c>
      <c r="R712">
        <f t="shared" si="30"/>
        <v>3.3967299999999998</v>
      </c>
      <c r="S712">
        <f t="shared" si="30"/>
        <v>3.4120599999999999</v>
      </c>
      <c r="T712">
        <f t="shared" si="30"/>
        <v>3.4215300000000002</v>
      </c>
      <c r="U712">
        <f t="shared" si="30"/>
        <v>3.42937</v>
      </c>
      <c r="V712">
        <f t="shared" si="30"/>
        <v>3.4437100000000003</v>
      </c>
      <c r="W712">
        <f t="shared" si="30"/>
        <v>3.4537399999999998</v>
      </c>
      <c r="X712">
        <f t="shared" si="30"/>
        <v>3.4782599999999997</v>
      </c>
      <c r="Y712">
        <f t="shared" si="30"/>
        <v>3.4922599999999999</v>
      </c>
      <c r="Z712">
        <f t="shared" si="30"/>
        <v>3.5098199999999999</v>
      </c>
      <c r="AA712">
        <f t="shared" si="30"/>
        <v>3.52827</v>
      </c>
      <c r="AB712">
        <f t="shared" si="30"/>
        <v>3.5461</v>
      </c>
      <c r="AC712">
        <f t="shared" si="30"/>
        <v>3.5641799999999999</v>
      </c>
      <c r="AD712">
        <f t="shared" si="30"/>
        <v>3.58413</v>
      </c>
      <c r="AE712">
        <f t="shared" si="30"/>
        <v>3.6070200000000003</v>
      </c>
      <c r="AF712">
        <f t="shared" si="30"/>
        <v>3.6290299999999998</v>
      </c>
      <c r="AG712">
        <f t="shared" si="30"/>
        <v>3.64947</v>
      </c>
      <c r="AH712">
        <f t="shared" ref="AH712" si="32">AH73+AH131</f>
        <v>3.66933</v>
      </c>
      <c r="AI712">
        <f t="shared" si="19"/>
        <v>3.6864699999999999</v>
      </c>
      <c r="AJ712">
        <f t="shared" si="19"/>
        <v>3.7009399999999997</v>
      </c>
    </row>
    <row r="713" spans="1:36">
      <c r="A713" t="s">
        <v>415</v>
      </c>
      <c r="B713" s="63">
        <v>13</v>
      </c>
      <c r="C713" s="63">
        <v>29</v>
      </c>
      <c r="D713">
        <f t="shared" si="2"/>
        <v>0.53479999999999994</v>
      </c>
      <c r="E713">
        <f t="shared" si="30"/>
        <v>0.53594999999999993</v>
      </c>
      <c r="F713">
        <f t="shared" si="30"/>
        <v>0.46072999999999997</v>
      </c>
      <c r="G713">
        <f t="shared" si="30"/>
        <v>0.45788999999999996</v>
      </c>
      <c r="H713">
        <f t="shared" si="30"/>
        <v>0.42793999999999999</v>
      </c>
      <c r="I713">
        <f t="shared" si="30"/>
        <v>0.41315999999999997</v>
      </c>
      <c r="J713">
        <f t="shared" si="30"/>
        <v>0.40436</v>
      </c>
      <c r="K713">
        <f t="shared" si="30"/>
        <v>0.40449999999999997</v>
      </c>
      <c r="L713">
        <f t="shared" si="30"/>
        <v>0.40377000000000002</v>
      </c>
      <c r="M713">
        <f t="shared" si="30"/>
        <v>0.40521000000000001</v>
      </c>
      <c r="N713">
        <f t="shared" si="30"/>
        <v>0.40654999999999997</v>
      </c>
      <c r="O713">
        <f t="shared" si="30"/>
        <v>0.41049999999999998</v>
      </c>
      <c r="P713">
        <f t="shared" si="30"/>
        <v>0.41333000000000003</v>
      </c>
      <c r="Q713">
        <f t="shared" si="30"/>
        <v>0.41686000000000001</v>
      </c>
      <c r="R713">
        <f t="shared" si="30"/>
        <v>0.42185</v>
      </c>
      <c r="S713">
        <f t="shared" si="30"/>
        <v>0.42790999999999996</v>
      </c>
      <c r="T713">
        <f t="shared" si="30"/>
        <v>0.43352999999999997</v>
      </c>
      <c r="U713">
        <f t="shared" si="30"/>
        <v>0.43897999999999998</v>
      </c>
      <c r="V713">
        <f t="shared" si="30"/>
        <v>0.44447999999999999</v>
      </c>
      <c r="W713">
        <f t="shared" si="30"/>
        <v>0.44899</v>
      </c>
      <c r="X713">
        <f t="shared" si="30"/>
        <v>0.45734999999999998</v>
      </c>
      <c r="Y713">
        <f t="shared" si="30"/>
        <v>0.46293999999999996</v>
      </c>
      <c r="Z713">
        <f t="shared" si="30"/>
        <v>0.46809000000000001</v>
      </c>
      <c r="AA713">
        <f t="shared" si="30"/>
        <v>0.47332999999999997</v>
      </c>
      <c r="AB713">
        <f t="shared" si="30"/>
        <v>0.47958000000000001</v>
      </c>
      <c r="AC713">
        <f t="shared" si="30"/>
        <v>0.48580000000000001</v>
      </c>
      <c r="AD713">
        <f t="shared" si="30"/>
        <v>0.49228</v>
      </c>
      <c r="AE713">
        <f t="shared" si="30"/>
        <v>0.49927000000000005</v>
      </c>
      <c r="AF713">
        <f t="shared" si="30"/>
        <v>0.50592999999999999</v>
      </c>
      <c r="AG713">
        <f t="shared" si="30"/>
        <v>0.51241999999999999</v>
      </c>
      <c r="AH713">
        <f t="shared" ref="AH713" si="33">AH74+AH132</f>
        <v>0.51903999999999995</v>
      </c>
      <c r="AI713">
        <f t="shared" si="19"/>
        <v>0.52536000000000005</v>
      </c>
      <c r="AJ713">
        <f t="shared" si="19"/>
        <v>0.53137999999999996</v>
      </c>
    </row>
    <row r="714" spans="1:36">
      <c r="A714" t="s">
        <v>416</v>
      </c>
      <c r="B714" s="63">
        <v>13</v>
      </c>
      <c r="C714" s="63">
        <v>30</v>
      </c>
      <c r="D714">
        <f t="shared" si="2"/>
        <v>0.58950999999999998</v>
      </c>
      <c r="E714">
        <f t="shared" si="30"/>
        <v>0.57613999999999999</v>
      </c>
      <c r="F714">
        <f t="shared" si="30"/>
        <v>0.55399999999999994</v>
      </c>
      <c r="G714">
        <f t="shared" si="30"/>
        <v>0.56408000000000003</v>
      </c>
      <c r="H714">
        <f t="shared" si="30"/>
        <v>0.58415000000000006</v>
      </c>
      <c r="I714">
        <f t="shared" si="30"/>
        <v>0.57962999999999998</v>
      </c>
      <c r="J714">
        <f t="shared" si="30"/>
        <v>0.57991999999999999</v>
      </c>
      <c r="K714">
        <f t="shared" si="30"/>
        <v>0.58558999999999994</v>
      </c>
      <c r="L714">
        <f t="shared" si="30"/>
        <v>0.58627999999999991</v>
      </c>
      <c r="M714">
        <f t="shared" si="30"/>
        <v>0.59682999999999997</v>
      </c>
      <c r="N714">
        <f t="shared" si="30"/>
        <v>0.60088999999999992</v>
      </c>
      <c r="O714">
        <f t="shared" si="30"/>
        <v>0.60484000000000004</v>
      </c>
      <c r="P714">
        <f t="shared" si="30"/>
        <v>0.61356999999999995</v>
      </c>
      <c r="Q714">
        <f t="shared" si="30"/>
        <v>0.61877000000000004</v>
      </c>
      <c r="R714">
        <f t="shared" si="30"/>
        <v>0.62263000000000002</v>
      </c>
      <c r="S714">
        <f t="shared" si="30"/>
        <v>0.62846999999999997</v>
      </c>
      <c r="T714">
        <f t="shared" si="30"/>
        <v>0.63217999999999996</v>
      </c>
      <c r="U714">
        <f t="shared" si="30"/>
        <v>0.64178999999999997</v>
      </c>
      <c r="V714">
        <f t="shared" si="30"/>
        <v>0.65137</v>
      </c>
      <c r="W714">
        <f t="shared" si="30"/>
        <v>0.65978999999999999</v>
      </c>
      <c r="X714">
        <f t="shared" si="30"/>
        <v>0.66715000000000002</v>
      </c>
      <c r="Y714">
        <f t="shared" si="30"/>
        <v>0.67314000000000007</v>
      </c>
      <c r="Z714">
        <f t="shared" si="30"/>
        <v>0.66937999999999998</v>
      </c>
      <c r="AA714">
        <f t="shared" si="30"/>
        <v>0.66585000000000005</v>
      </c>
      <c r="AB714">
        <f t="shared" si="30"/>
        <v>0.66969000000000001</v>
      </c>
      <c r="AC714">
        <f t="shared" si="30"/>
        <v>0.67330999999999996</v>
      </c>
      <c r="AD714">
        <f t="shared" si="30"/>
        <v>0.67683000000000004</v>
      </c>
      <c r="AE714">
        <f t="shared" si="30"/>
        <v>0.68062</v>
      </c>
      <c r="AF714">
        <f t="shared" si="30"/>
        <v>0.68462000000000001</v>
      </c>
      <c r="AG714">
        <f t="shared" si="30"/>
        <v>0.68830000000000002</v>
      </c>
      <c r="AH714">
        <f t="shared" ref="AH714" si="34">AH75+AH133</f>
        <v>0.6930099999999999</v>
      </c>
      <c r="AI714">
        <f t="shared" si="19"/>
        <v>0.69758999999999993</v>
      </c>
      <c r="AJ714">
        <f t="shared" si="19"/>
        <v>0.70185000000000008</v>
      </c>
    </row>
    <row r="715" spans="1:36">
      <c r="A715" t="s">
        <v>417</v>
      </c>
      <c r="B715" s="63">
        <v>13</v>
      </c>
      <c r="C715" s="63">
        <v>31</v>
      </c>
      <c r="D715">
        <f t="shared" si="2"/>
        <v>0.17862999999999998</v>
      </c>
      <c r="E715">
        <f t="shared" si="30"/>
        <v>0.19222</v>
      </c>
      <c r="F715">
        <f t="shared" si="30"/>
        <v>0.17415</v>
      </c>
      <c r="G715">
        <f t="shared" si="30"/>
        <v>0.15665999999999999</v>
      </c>
      <c r="H715">
        <f t="shared" si="30"/>
        <v>0.16930000000000001</v>
      </c>
      <c r="I715">
        <f t="shared" si="30"/>
        <v>0.18889</v>
      </c>
      <c r="J715">
        <f t="shared" si="30"/>
        <v>0.19380999999999998</v>
      </c>
      <c r="K715">
        <f t="shared" si="30"/>
        <v>0.20083000000000001</v>
      </c>
      <c r="L715">
        <f t="shared" si="30"/>
        <v>0.21009</v>
      </c>
      <c r="M715">
        <f t="shared" si="30"/>
        <v>0.21737000000000001</v>
      </c>
      <c r="N715">
        <f t="shared" si="30"/>
        <v>0.22500000000000001</v>
      </c>
      <c r="O715">
        <f t="shared" si="30"/>
        <v>0.22936000000000001</v>
      </c>
      <c r="P715">
        <f t="shared" si="30"/>
        <v>0.23791000000000001</v>
      </c>
      <c r="Q715">
        <f t="shared" si="30"/>
        <v>0.24440000000000001</v>
      </c>
      <c r="R715">
        <f t="shared" si="30"/>
        <v>0.25101000000000001</v>
      </c>
      <c r="S715">
        <f t="shared" si="30"/>
        <v>0.25561999999999996</v>
      </c>
      <c r="T715">
        <f t="shared" si="30"/>
        <v>0.26268999999999998</v>
      </c>
      <c r="U715">
        <f t="shared" si="30"/>
        <v>0.26885999999999999</v>
      </c>
      <c r="V715">
        <f t="shared" si="30"/>
        <v>0.27416000000000001</v>
      </c>
      <c r="W715">
        <f t="shared" si="30"/>
        <v>0.28253</v>
      </c>
      <c r="X715">
        <f t="shared" si="30"/>
        <v>0.28776999999999997</v>
      </c>
      <c r="Y715">
        <f t="shared" si="30"/>
        <v>0.29363</v>
      </c>
      <c r="Z715">
        <f t="shared" si="30"/>
        <v>0.29603000000000002</v>
      </c>
      <c r="AA715">
        <f t="shared" si="30"/>
        <v>0.29874000000000001</v>
      </c>
      <c r="AB715">
        <f t="shared" si="30"/>
        <v>0.30423</v>
      </c>
      <c r="AC715">
        <f t="shared" si="30"/>
        <v>0.30971000000000004</v>
      </c>
      <c r="AD715">
        <f t="shared" si="30"/>
        <v>0.31551000000000001</v>
      </c>
      <c r="AE715">
        <f t="shared" si="30"/>
        <v>0.32137000000000004</v>
      </c>
      <c r="AF715">
        <f t="shared" si="30"/>
        <v>0.32740000000000002</v>
      </c>
      <c r="AG715">
        <f t="shared" si="30"/>
        <v>0.33329000000000003</v>
      </c>
      <c r="AH715">
        <f t="shared" ref="AH715" si="35">AH76+AH134</f>
        <v>0.33971000000000001</v>
      </c>
      <c r="AI715">
        <f t="shared" si="19"/>
        <v>0.34609999999999996</v>
      </c>
      <c r="AJ715">
        <f t="shared" si="19"/>
        <v>0.35236999999999996</v>
      </c>
    </row>
    <row r="716" spans="1:36">
      <c r="A716" t="s">
        <v>418</v>
      </c>
      <c r="B716" s="63">
        <v>13</v>
      </c>
      <c r="C716" s="63">
        <v>32</v>
      </c>
      <c r="D716">
        <f t="shared" si="2"/>
        <v>11.27275</v>
      </c>
      <c r="E716">
        <f t="shared" si="30"/>
        <v>11.44182</v>
      </c>
      <c r="F716">
        <f t="shared" si="30"/>
        <v>11.10557</v>
      </c>
      <c r="G716">
        <f t="shared" si="30"/>
        <v>11.35777</v>
      </c>
      <c r="H716">
        <f t="shared" si="30"/>
        <v>11.38776</v>
      </c>
      <c r="I716">
        <f t="shared" si="30"/>
        <v>11.519870000000001</v>
      </c>
      <c r="J716">
        <f t="shared" si="30"/>
        <v>11.525930000000001</v>
      </c>
      <c r="K716">
        <f t="shared" si="30"/>
        <v>11.72648</v>
      </c>
      <c r="L716">
        <f t="shared" si="30"/>
        <v>11.968489999999999</v>
      </c>
      <c r="M716">
        <f t="shared" si="30"/>
        <v>12.098930000000001</v>
      </c>
      <c r="N716">
        <f t="shared" si="30"/>
        <v>12.189080000000001</v>
      </c>
      <c r="O716">
        <f t="shared" si="30"/>
        <v>12.275930000000001</v>
      </c>
      <c r="P716">
        <f t="shared" si="30"/>
        <v>12.403310000000001</v>
      </c>
      <c r="Q716">
        <f t="shared" si="30"/>
        <v>12.564629999999999</v>
      </c>
      <c r="R716">
        <f t="shared" si="30"/>
        <v>12.70965</v>
      </c>
      <c r="S716">
        <f t="shared" si="30"/>
        <v>12.80425</v>
      </c>
      <c r="T716">
        <f t="shared" si="30"/>
        <v>12.8847</v>
      </c>
      <c r="U716">
        <f t="shared" si="30"/>
        <v>13.002829999999999</v>
      </c>
      <c r="V716">
        <f t="shared" si="30"/>
        <v>13.14115</v>
      </c>
      <c r="W716">
        <f t="shared" si="30"/>
        <v>13.264480000000001</v>
      </c>
      <c r="X716">
        <f t="shared" si="30"/>
        <v>13.282769999999999</v>
      </c>
      <c r="Y716">
        <f t="shared" si="30"/>
        <v>13.291969999999999</v>
      </c>
      <c r="Z716">
        <f t="shared" si="30"/>
        <v>13.29425</v>
      </c>
      <c r="AA716">
        <f t="shared" si="30"/>
        <v>13.338139999999999</v>
      </c>
      <c r="AB716">
        <f t="shared" si="30"/>
        <v>13.4312</v>
      </c>
      <c r="AC716">
        <f t="shared" si="30"/>
        <v>13.491039999999998</v>
      </c>
      <c r="AD716">
        <f t="shared" si="30"/>
        <v>13.53876</v>
      </c>
      <c r="AE716">
        <f t="shared" si="30"/>
        <v>13.6219</v>
      </c>
      <c r="AF716">
        <f t="shared" si="30"/>
        <v>13.72631</v>
      </c>
      <c r="AG716">
        <f t="shared" si="30"/>
        <v>13.829049999999999</v>
      </c>
      <c r="AH716">
        <f t="shared" ref="AH716" si="36">AH77+AH135</f>
        <v>13.931660000000001</v>
      </c>
      <c r="AI716">
        <f t="shared" si="19"/>
        <v>14.029669999999999</v>
      </c>
      <c r="AJ716">
        <f t="shared" si="19"/>
        <v>14.12622</v>
      </c>
    </row>
    <row r="717" spans="1:36">
      <c r="A717" t="s">
        <v>419</v>
      </c>
      <c r="B717" s="63">
        <v>13</v>
      </c>
      <c r="C717" s="63">
        <v>33</v>
      </c>
      <c r="D717">
        <f t="shared" si="2"/>
        <v>20.810319999999997</v>
      </c>
      <c r="E717">
        <f t="shared" si="30"/>
        <v>19.742759999999997</v>
      </c>
      <c r="F717">
        <f t="shared" si="30"/>
        <v>18.13965</v>
      </c>
      <c r="G717">
        <f t="shared" si="30"/>
        <v>16.21444</v>
      </c>
      <c r="H717">
        <f t="shared" si="30"/>
        <v>16.418240000000001</v>
      </c>
      <c r="I717">
        <f t="shared" si="30"/>
        <v>16.10116</v>
      </c>
      <c r="J717">
        <f t="shared" si="30"/>
        <v>16.10849</v>
      </c>
      <c r="K717">
        <f t="shared" si="30"/>
        <v>16.24841</v>
      </c>
      <c r="L717">
        <f t="shared" si="30"/>
        <v>16.906980000000001</v>
      </c>
      <c r="M717">
        <f t="shared" si="30"/>
        <v>16.97983</v>
      </c>
      <c r="N717">
        <f t="shared" si="30"/>
        <v>16.980229999999999</v>
      </c>
      <c r="O717">
        <f t="shared" si="30"/>
        <v>17.171900000000001</v>
      </c>
      <c r="P717">
        <f t="shared" si="30"/>
        <v>17.224</v>
      </c>
      <c r="Q717">
        <f t="shared" si="30"/>
        <v>17.297219999999999</v>
      </c>
      <c r="R717">
        <f t="shared" si="30"/>
        <v>17.593920000000001</v>
      </c>
      <c r="S717">
        <f t="shared" si="30"/>
        <v>17.696930000000002</v>
      </c>
      <c r="T717">
        <f t="shared" si="30"/>
        <v>17.818090000000002</v>
      </c>
      <c r="U717">
        <f t="shared" si="30"/>
        <v>18.080549999999999</v>
      </c>
      <c r="V717">
        <f t="shared" si="30"/>
        <v>18.253399999999999</v>
      </c>
      <c r="W717">
        <f t="shared" si="30"/>
        <v>18.628309999999999</v>
      </c>
      <c r="X717">
        <f t="shared" si="30"/>
        <v>19.083869999999997</v>
      </c>
      <c r="Y717">
        <f t="shared" si="30"/>
        <v>19.424710000000001</v>
      </c>
      <c r="Z717">
        <f t="shared" si="30"/>
        <v>19.665419999999997</v>
      </c>
      <c r="AA717">
        <f t="shared" si="30"/>
        <v>20.088840000000001</v>
      </c>
      <c r="AB717">
        <f t="shared" si="30"/>
        <v>20.506250000000001</v>
      </c>
      <c r="AC717">
        <f t="shared" si="30"/>
        <v>21.034299999999998</v>
      </c>
      <c r="AD717">
        <f t="shared" si="30"/>
        <v>21.568170000000002</v>
      </c>
      <c r="AE717">
        <f t="shared" si="30"/>
        <v>22.093240000000002</v>
      </c>
      <c r="AF717">
        <f t="shared" si="30"/>
        <v>22.46547</v>
      </c>
      <c r="AG717">
        <f t="shared" si="30"/>
        <v>22.822800000000001</v>
      </c>
      <c r="AH717">
        <f t="shared" ref="AH717:AJ732" si="37">AH78+AH136</f>
        <v>23.31578</v>
      </c>
      <c r="AI717">
        <f t="shared" si="37"/>
        <v>23.699590000000001</v>
      </c>
      <c r="AJ717">
        <f t="shared" si="37"/>
        <v>24.182980000000001</v>
      </c>
    </row>
    <row r="718" spans="1:36">
      <c r="A718" t="s">
        <v>420</v>
      </c>
      <c r="B718" s="63">
        <v>13</v>
      </c>
      <c r="C718" s="63">
        <v>34</v>
      </c>
      <c r="D718">
        <f t="shared" si="2"/>
        <v>5.0204900000000006</v>
      </c>
      <c r="E718">
        <f t="shared" si="30"/>
        <v>4.9017100000000005</v>
      </c>
      <c r="F718">
        <f t="shared" si="30"/>
        <v>4.3979699999999999</v>
      </c>
      <c r="G718">
        <f t="shared" si="30"/>
        <v>4.7919400000000003</v>
      </c>
      <c r="H718">
        <f t="shared" si="30"/>
        <v>4.9096199999999994</v>
      </c>
      <c r="I718">
        <f t="shared" si="30"/>
        <v>4.8080400000000001</v>
      </c>
      <c r="J718">
        <f t="shared" si="30"/>
        <v>4.8113099999999998</v>
      </c>
      <c r="K718">
        <f t="shared" si="30"/>
        <v>4.8062199999999997</v>
      </c>
      <c r="L718">
        <f t="shared" si="30"/>
        <v>4.8408300000000004</v>
      </c>
      <c r="M718">
        <f t="shared" si="30"/>
        <v>4.9210000000000003</v>
      </c>
      <c r="N718">
        <f t="shared" si="30"/>
        <v>4.9847399999999995</v>
      </c>
      <c r="O718">
        <f t="shared" si="30"/>
        <v>5.0799899999999996</v>
      </c>
      <c r="P718">
        <f t="shared" si="30"/>
        <v>5.14764</v>
      </c>
      <c r="Q718">
        <f t="shared" si="30"/>
        <v>5.2374700000000001</v>
      </c>
      <c r="R718">
        <f t="shared" si="30"/>
        <v>5.3204999999999991</v>
      </c>
      <c r="S718">
        <f t="shared" si="30"/>
        <v>5.42204</v>
      </c>
      <c r="T718">
        <f t="shared" si="30"/>
        <v>5.53104</v>
      </c>
      <c r="U718">
        <f t="shared" si="30"/>
        <v>5.6267800000000001</v>
      </c>
      <c r="V718">
        <f t="shared" si="30"/>
        <v>5.7355599999999995</v>
      </c>
      <c r="W718">
        <f t="shared" si="30"/>
        <v>5.8496499999999996</v>
      </c>
      <c r="X718">
        <f t="shared" si="30"/>
        <v>5.9566799999999995</v>
      </c>
      <c r="Y718">
        <f t="shared" si="30"/>
        <v>6.0865</v>
      </c>
      <c r="Z718">
        <f t="shared" si="30"/>
        <v>6.1866500000000002</v>
      </c>
      <c r="AA718">
        <f t="shared" si="30"/>
        <v>6.2803399999999998</v>
      </c>
      <c r="AB718">
        <f t="shared" si="30"/>
        <v>6.3698300000000003</v>
      </c>
      <c r="AC718">
        <f t="shared" si="30"/>
        <v>6.4551400000000001</v>
      </c>
      <c r="AD718">
        <f t="shared" si="30"/>
        <v>6.5387499999999994</v>
      </c>
      <c r="AE718">
        <f t="shared" si="30"/>
        <v>6.6184000000000003</v>
      </c>
      <c r="AF718">
        <f t="shared" si="30"/>
        <v>6.6943599999999996</v>
      </c>
      <c r="AG718">
        <f t="shared" si="30"/>
        <v>6.7600800000000003</v>
      </c>
      <c r="AH718">
        <f t="shared" ref="AH718" si="38">AH79+AH137</f>
        <v>6.8214700000000006</v>
      </c>
      <c r="AI718">
        <f t="shared" si="37"/>
        <v>6.8768700000000003</v>
      </c>
      <c r="AJ718">
        <f t="shared" si="37"/>
        <v>6.9265600000000003</v>
      </c>
    </row>
    <row r="719" spans="1:36">
      <c r="A719" t="s">
        <v>421</v>
      </c>
      <c r="B719" s="63">
        <v>13</v>
      </c>
      <c r="C719" s="63">
        <v>35</v>
      </c>
      <c r="D719">
        <f t="shared" si="2"/>
        <v>17.887350000000001</v>
      </c>
      <c r="E719">
        <f t="shared" si="30"/>
        <v>17.465150000000001</v>
      </c>
      <c r="F719">
        <f t="shared" si="30"/>
        <v>15.50813</v>
      </c>
      <c r="G719">
        <f t="shared" si="30"/>
        <v>16.078530000000001</v>
      </c>
      <c r="H719">
        <f t="shared" si="30"/>
        <v>16.887930000000001</v>
      </c>
      <c r="I719">
        <f t="shared" si="30"/>
        <v>16.378420000000002</v>
      </c>
      <c r="J719">
        <f t="shared" si="30"/>
        <v>16.385470000000002</v>
      </c>
      <c r="K719">
        <f t="shared" si="30"/>
        <v>16.486260000000001</v>
      </c>
      <c r="L719">
        <f t="shared" si="30"/>
        <v>16.47147</v>
      </c>
      <c r="M719">
        <f t="shared" si="30"/>
        <v>16.609749999999998</v>
      </c>
      <c r="N719">
        <f t="shared" si="30"/>
        <v>16.717939999999999</v>
      </c>
      <c r="O719">
        <f t="shared" si="30"/>
        <v>16.807130000000001</v>
      </c>
      <c r="P719">
        <f t="shared" si="30"/>
        <v>16.891529999999999</v>
      </c>
      <c r="Q719">
        <f t="shared" si="30"/>
        <v>16.94605</v>
      </c>
      <c r="R719">
        <f t="shared" si="30"/>
        <v>17.013200000000001</v>
      </c>
      <c r="S719">
        <f t="shared" si="30"/>
        <v>17.137370000000001</v>
      </c>
      <c r="T719">
        <f t="shared" si="30"/>
        <v>17.25451</v>
      </c>
      <c r="U719">
        <f t="shared" si="30"/>
        <v>17.3764</v>
      </c>
      <c r="V719">
        <f t="shared" si="30"/>
        <v>17.48516</v>
      </c>
      <c r="W719">
        <f t="shared" si="30"/>
        <v>17.587630000000001</v>
      </c>
      <c r="X719">
        <f t="shared" si="30"/>
        <v>17.684079999999998</v>
      </c>
      <c r="Y719">
        <f t="shared" si="30"/>
        <v>17.76332</v>
      </c>
      <c r="Z719">
        <f t="shared" si="30"/>
        <v>17.846710000000002</v>
      </c>
      <c r="AA719">
        <f t="shared" si="30"/>
        <v>17.93093</v>
      </c>
      <c r="AB719">
        <f t="shared" si="30"/>
        <v>18.025579999999998</v>
      </c>
      <c r="AC719">
        <f t="shared" si="30"/>
        <v>18.113390000000003</v>
      </c>
      <c r="AD719">
        <f t="shared" si="30"/>
        <v>18.208500000000001</v>
      </c>
      <c r="AE719">
        <f t="shared" si="30"/>
        <v>18.309460000000001</v>
      </c>
      <c r="AF719">
        <f t="shared" si="30"/>
        <v>18.407229999999998</v>
      </c>
      <c r="AG719">
        <f t="shared" si="30"/>
        <v>18.497869999999999</v>
      </c>
      <c r="AH719">
        <f t="shared" ref="AH719" si="39">AH80+AH138</f>
        <v>18.583680000000001</v>
      </c>
      <c r="AI719">
        <f t="shared" si="37"/>
        <v>18.65906</v>
      </c>
      <c r="AJ719">
        <f t="shared" si="37"/>
        <v>18.729520000000001</v>
      </c>
    </row>
    <row r="720" spans="1:36">
      <c r="A720" t="s">
        <v>422</v>
      </c>
      <c r="B720" s="63">
        <v>13</v>
      </c>
      <c r="C720" s="63">
        <v>36</v>
      </c>
      <c r="D720">
        <f t="shared" si="2"/>
        <v>56.272709999999996</v>
      </c>
      <c r="E720">
        <f t="shared" si="30"/>
        <v>56.01735</v>
      </c>
      <c r="F720">
        <f t="shared" si="30"/>
        <v>51.187989999999999</v>
      </c>
      <c r="G720">
        <f t="shared" si="30"/>
        <v>51.425939999999997</v>
      </c>
      <c r="H720">
        <f t="shared" si="30"/>
        <v>50.230029999999999</v>
      </c>
      <c r="I720">
        <f t="shared" si="30"/>
        <v>50.32349</v>
      </c>
      <c r="J720">
        <f t="shared" si="30"/>
        <v>51.612949999999998</v>
      </c>
      <c r="K720">
        <f t="shared" si="30"/>
        <v>53.035070000000005</v>
      </c>
      <c r="L720">
        <f t="shared" si="30"/>
        <v>54.56917</v>
      </c>
      <c r="M720">
        <f t="shared" si="30"/>
        <v>55.494929999999997</v>
      </c>
      <c r="N720">
        <f t="shared" si="30"/>
        <v>55.970140000000001</v>
      </c>
      <c r="O720">
        <f t="shared" si="30"/>
        <v>56.710169999999998</v>
      </c>
      <c r="P720">
        <f t="shared" si="30"/>
        <v>57.374549999999999</v>
      </c>
      <c r="Q720">
        <f t="shared" si="30"/>
        <v>58.233919999999998</v>
      </c>
      <c r="R720">
        <f t="shared" si="30"/>
        <v>59.568089999999998</v>
      </c>
      <c r="S720">
        <f t="shared" si="30"/>
        <v>60.646349999999998</v>
      </c>
      <c r="T720">
        <f t="shared" si="30"/>
        <v>61.699339999999999</v>
      </c>
      <c r="U720">
        <f t="shared" si="30"/>
        <v>63.1721</v>
      </c>
      <c r="V720">
        <f t="shared" si="30"/>
        <v>64.787980000000005</v>
      </c>
      <c r="W720">
        <f t="shared" si="30"/>
        <v>66.271680000000003</v>
      </c>
      <c r="X720">
        <f t="shared" si="30"/>
        <v>67.904960000000003</v>
      </c>
      <c r="Y720">
        <f t="shared" ref="E720:AG729" si="40">Y81+Y139</f>
        <v>69.300889999999995</v>
      </c>
      <c r="Z720">
        <f t="shared" si="40"/>
        <v>70.288650000000004</v>
      </c>
      <c r="AA720">
        <f t="shared" si="40"/>
        <v>71.736969999999999</v>
      </c>
      <c r="AB720">
        <f t="shared" si="40"/>
        <v>72.859769999999997</v>
      </c>
      <c r="AC720">
        <f t="shared" si="40"/>
        <v>74.127189999999999</v>
      </c>
      <c r="AD720">
        <f t="shared" si="40"/>
        <v>75.127520000000004</v>
      </c>
      <c r="AE720">
        <f t="shared" si="40"/>
        <v>75.775440000000003</v>
      </c>
      <c r="AF720">
        <f t="shared" si="40"/>
        <v>76.24624</v>
      </c>
      <c r="AG720">
        <f t="shared" si="40"/>
        <v>76.762460000000004</v>
      </c>
      <c r="AH720">
        <f t="shared" ref="AH720" si="41">AH81+AH139</f>
        <v>77.166539999999998</v>
      </c>
      <c r="AI720">
        <f t="shared" si="37"/>
        <v>77.225189999999998</v>
      </c>
      <c r="AJ720">
        <f t="shared" si="37"/>
        <v>78.13830999999999</v>
      </c>
    </row>
    <row r="721" spans="1:36">
      <c r="A721" t="s">
        <v>423</v>
      </c>
      <c r="B721" s="63">
        <v>13</v>
      </c>
      <c r="C721" s="63">
        <v>37</v>
      </c>
      <c r="D721">
        <f t="shared" si="2"/>
        <v>48.116949999999996</v>
      </c>
      <c r="E721">
        <f t="shared" si="40"/>
        <v>46.950040000000001</v>
      </c>
      <c r="F721">
        <f t="shared" si="40"/>
        <v>41.162459999999996</v>
      </c>
      <c r="G721">
        <f t="shared" si="40"/>
        <v>44.950119999999998</v>
      </c>
      <c r="H721">
        <f t="shared" si="40"/>
        <v>45.13814</v>
      </c>
      <c r="I721">
        <f t="shared" si="40"/>
        <v>44.627690000000001</v>
      </c>
      <c r="J721">
        <f t="shared" si="40"/>
        <v>44.23612</v>
      </c>
      <c r="K721">
        <f t="shared" si="40"/>
        <v>44.95711</v>
      </c>
      <c r="L721">
        <f t="shared" si="40"/>
        <v>45.977140000000006</v>
      </c>
      <c r="M721">
        <f t="shared" si="40"/>
        <v>46.901220000000002</v>
      </c>
      <c r="N721">
        <f t="shared" si="40"/>
        <v>47.294390000000007</v>
      </c>
      <c r="O721">
        <f t="shared" si="40"/>
        <v>47.946439999999996</v>
      </c>
      <c r="P721">
        <f t="shared" si="40"/>
        <v>48.492530000000002</v>
      </c>
      <c r="Q721">
        <f t="shared" si="40"/>
        <v>49.044370000000001</v>
      </c>
      <c r="R721">
        <f t="shared" si="40"/>
        <v>49.924120000000002</v>
      </c>
      <c r="S721">
        <f t="shared" si="40"/>
        <v>50.549720000000001</v>
      </c>
      <c r="T721">
        <f t="shared" si="40"/>
        <v>51.197540000000004</v>
      </c>
      <c r="U721">
        <f t="shared" si="40"/>
        <v>52.00956</v>
      </c>
      <c r="V721">
        <f t="shared" si="40"/>
        <v>52.846699999999998</v>
      </c>
      <c r="W721">
        <f t="shared" si="40"/>
        <v>53.461579999999998</v>
      </c>
      <c r="X721">
        <f t="shared" si="40"/>
        <v>54.11356</v>
      </c>
      <c r="Y721">
        <f t="shared" si="40"/>
        <v>54.611750000000001</v>
      </c>
      <c r="Z721">
        <f t="shared" si="40"/>
        <v>54.87818</v>
      </c>
      <c r="AA721">
        <f t="shared" si="40"/>
        <v>55.253680000000003</v>
      </c>
      <c r="AB721">
        <f t="shared" si="40"/>
        <v>55.623519999999999</v>
      </c>
      <c r="AC721">
        <f t="shared" si="40"/>
        <v>55.870089999999998</v>
      </c>
      <c r="AD721">
        <f t="shared" si="40"/>
        <v>56.098230000000001</v>
      </c>
      <c r="AE721">
        <f t="shared" si="40"/>
        <v>56.207369999999997</v>
      </c>
      <c r="AF721">
        <f t="shared" si="40"/>
        <v>56.430250000000001</v>
      </c>
      <c r="AG721">
        <f t="shared" si="40"/>
        <v>56.671309999999998</v>
      </c>
      <c r="AH721">
        <f t="shared" ref="AH721" si="42">AH82+AH140</f>
        <v>56.95167</v>
      </c>
      <c r="AI721">
        <f t="shared" si="37"/>
        <v>57.041110000000003</v>
      </c>
      <c r="AJ721">
        <f t="shared" si="37"/>
        <v>57.433490000000006</v>
      </c>
    </row>
    <row r="722" spans="1:36">
      <c r="A722" t="s">
        <v>424</v>
      </c>
      <c r="B722" s="63">
        <v>13</v>
      </c>
      <c r="C722" s="63">
        <v>38</v>
      </c>
      <c r="D722">
        <f t="shared" si="2"/>
        <v>83.626679999999993</v>
      </c>
      <c r="E722">
        <f t="shared" si="40"/>
        <v>85.236400000000003</v>
      </c>
      <c r="F722">
        <f t="shared" si="40"/>
        <v>85.713070000000002</v>
      </c>
      <c r="G722">
        <f t="shared" si="40"/>
        <v>90.931569999999994</v>
      </c>
      <c r="H722">
        <f t="shared" si="40"/>
        <v>91.261060000000001</v>
      </c>
      <c r="I722">
        <f t="shared" si="40"/>
        <v>92.497160000000008</v>
      </c>
      <c r="J722">
        <f t="shared" si="40"/>
        <v>96.523229999999998</v>
      </c>
      <c r="K722">
        <f t="shared" si="40"/>
        <v>99.796169999999989</v>
      </c>
      <c r="L722">
        <f t="shared" si="40"/>
        <v>104.52432</v>
      </c>
      <c r="M722">
        <f t="shared" si="40"/>
        <v>108.64744</v>
      </c>
      <c r="N722">
        <f t="shared" si="40"/>
        <v>112.43801999999999</v>
      </c>
      <c r="O722">
        <f t="shared" si="40"/>
        <v>115.73259</v>
      </c>
      <c r="P722">
        <f t="shared" si="40"/>
        <v>118.74453</v>
      </c>
      <c r="Q722">
        <f t="shared" si="40"/>
        <v>122.15826</v>
      </c>
      <c r="R722">
        <f t="shared" si="40"/>
        <v>125.65610000000001</v>
      </c>
      <c r="S722">
        <f t="shared" si="40"/>
        <v>129.04243</v>
      </c>
      <c r="T722">
        <f t="shared" si="40"/>
        <v>132.75835999999998</v>
      </c>
      <c r="U722">
        <f t="shared" si="40"/>
        <v>136.74748</v>
      </c>
      <c r="V722">
        <f t="shared" si="40"/>
        <v>140.94956999999999</v>
      </c>
      <c r="W722">
        <f t="shared" si="40"/>
        <v>145.61043000000001</v>
      </c>
      <c r="X722">
        <f t="shared" si="40"/>
        <v>150.44596000000001</v>
      </c>
      <c r="Y722">
        <f t="shared" si="40"/>
        <v>155.35916</v>
      </c>
      <c r="Z722">
        <f t="shared" si="40"/>
        <v>160.58742999999998</v>
      </c>
      <c r="AA722">
        <f t="shared" si="40"/>
        <v>165.79498999999998</v>
      </c>
      <c r="AB722">
        <f t="shared" si="40"/>
        <v>170.71321</v>
      </c>
      <c r="AC722">
        <f t="shared" si="40"/>
        <v>175.95956000000001</v>
      </c>
      <c r="AD722">
        <f t="shared" si="40"/>
        <v>181.27241000000001</v>
      </c>
      <c r="AE722">
        <f t="shared" si="40"/>
        <v>186.49907999999999</v>
      </c>
      <c r="AF722">
        <f t="shared" si="40"/>
        <v>191.80599000000001</v>
      </c>
      <c r="AG722">
        <f t="shared" si="40"/>
        <v>197.26255</v>
      </c>
      <c r="AH722">
        <f t="shared" ref="AH722" si="43">AH83+AH141</f>
        <v>202.79207</v>
      </c>
      <c r="AI722">
        <f t="shared" si="37"/>
        <v>208.90309999999999</v>
      </c>
      <c r="AJ722">
        <f t="shared" si="37"/>
        <v>215.57836</v>
      </c>
    </row>
    <row r="723" spans="1:36">
      <c r="A723" t="s">
        <v>425</v>
      </c>
      <c r="B723" s="63">
        <v>13</v>
      </c>
      <c r="C723" s="63">
        <v>39</v>
      </c>
      <c r="D723">
        <f t="shared" si="2"/>
        <v>65.855500000000006</v>
      </c>
      <c r="E723">
        <f t="shared" si="40"/>
        <v>65.23433</v>
      </c>
      <c r="F723">
        <f t="shared" si="40"/>
        <v>55.648040000000002</v>
      </c>
      <c r="G723">
        <f t="shared" si="40"/>
        <v>61.341059999999999</v>
      </c>
      <c r="H723">
        <f t="shared" si="40"/>
        <v>69.545209999999997</v>
      </c>
      <c r="I723">
        <f t="shared" si="40"/>
        <v>74.771540000000002</v>
      </c>
      <c r="J723">
        <f t="shared" si="40"/>
        <v>80.058789999999988</v>
      </c>
      <c r="K723">
        <f t="shared" si="40"/>
        <v>80.187759999999997</v>
      </c>
      <c r="L723">
        <f t="shared" si="40"/>
        <v>80.909170000000003</v>
      </c>
      <c r="M723">
        <f t="shared" si="40"/>
        <v>81.236180000000004</v>
      </c>
      <c r="N723">
        <f t="shared" si="40"/>
        <v>81.63651999999999</v>
      </c>
      <c r="O723">
        <f t="shared" si="40"/>
        <v>81.971100000000007</v>
      </c>
      <c r="P723">
        <f t="shared" si="40"/>
        <v>82.731660000000005</v>
      </c>
      <c r="Q723">
        <f t="shared" si="40"/>
        <v>83.18759</v>
      </c>
      <c r="R723">
        <f t="shared" si="40"/>
        <v>84.969700000000003</v>
      </c>
      <c r="S723">
        <f t="shared" si="40"/>
        <v>87.052249999999987</v>
      </c>
      <c r="T723">
        <f t="shared" si="40"/>
        <v>88.135019999999997</v>
      </c>
      <c r="U723">
        <f t="shared" si="40"/>
        <v>89.150390000000002</v>
      </c>
      <c r="V723">
        <f t="shared" si="40"/>
        <v>89.761599999999987</v>
      </c>
      <c r="W723">
        <f t="shared" si="40"/>
        <v>90.166480000000007</v>
      </c>
      <c r="X723">
        <f t="shared" si="40"/>
        <v>90.579899999999995</v>
      </c>
      <c r="Y723">
        <f t="shared" si="40"/>
        <v>90.990669999999994</v>
      </c>
      <c r="Z723">
        <f t="shared" si="40"/>
        <v>91.667649999999995</v>
      </c>
      <c r="AA723">
        <f t="shared" si="40"/>
        <v>92.733840000000001</v>
      </c>
      <c r="AB723">
        <f t="shared" si="40"/>
        <v>93.886169999999993</v>
      </c>
      <c r="AC723">
        <f t="shared" si="40"/>
        <v>94.992799999999988</v>
      </c>
      <c r="AD723">
        <f t="shared" si="40"/>
        <v>95.945230000000009</v>
      </c>
      <c r="AE723">
        <f t="shared" si="40"/>
        <v>96.879829999999998</v>
      </c>
      <c r="AF723">
        <f t="shared" si="40"/>
        <v>98.081580000000002</v>
      </c>
      <c r="AG723">
        <f t="shared" si="40"/>
        <v>99.268920000000008</v>
      </c>
      <c r="AH723">
        <f t="shared" ref="AH723" si="44">AH84+AH142</f>
        <v>100.45355000000001</v>
      </c>
      <c r="AI723">
        <f t="shared" si="37"/>
        <v>101.53783999999999</v>
      </c>
      <c r="AJ723">
        <f t="shared" si="37"/>
        <v>102.64876999999998</v>
      </c>
    </row>
    <row r="724" spans="1:36">
      <c r="A724" t="s">
        <v>426</v>
      </c>
      <c r="B724" s="63">
        <v>13</v>
      </c>
      <c r="C724" s="63">
        <v>40</v>
      </c>
      <c r="D724">
        <f t="shared" si="2"/>
        <v>22.990279999999998</v>
      </c>
      <c r="E724">
        <f t="shared" si="40"/>
        <v>23.049390000000002</v>
      </c>
      <c r="F724">
        <f t="shared" si="40"/>
        <v>21.941240000000001</v>
      </c>
      <c r="G724">
        <f t="shared" si="40"/>
        <v>23.045069999999999</v>
      </c>
      <c r="H724">
        <f t="shared" si="40"/>
        <v>22.50131</v>
      </c>
      <c r="I724">
        <f t="shared" si="40"/>
        <v>22.28078</v>
      </c>
      <c r="J724">
        <f t="shared" si="40"/>
        <v>22.127610000000001</v>
      </c>
      <c r="K724">
        <f t="shared" si="40"/>
        <v>22.733029999999999</v>
      </c>
      <c r="L724">
        <f t="shared" si="40"/>
        <v>23.56448</v>
      </c>
      <c r="M724">
        <f t="shared" si="40"/>
        <v>24.197789999999998</v>
      </c>
      <c r="N724">
        <f t="shared" si="40"/>
        <v>24.671530000000001</v>
      </c>
      <c r="O724">
        <f t="shared" si="40"/>
        <v>25.032519999999998</v>
      </c>
      <c r="P724">
        <f t="shared" si="40"/>
        <v>25.343579999999999</v>
      </c>
      <c r="Q724">
        <f t="shared" si="40"/>
        <v>25.479499999999998</v>
      </c>
      <c r="R724">
        <f t="shared" si="40"/>
        <v>25.870440000000002</v>
      </c>
      <c r="S724">
        <f t="shared" si="40"/>
        <v>26.425980000000003</v>
      </c>
      <c r="T724">
        <f t="shared" si="40"/>
        <v>26.996420000000001</v>
      </c>
      <c r="U724">
        <f t="shared" si="40"/>
        <v>27.655789999999996</v>
      </c>
      <c r="V724">
        <f t="shared" si="40"/>
        <v>28.343689999999999</v>
      </c>
      <c r="W724">
        <f t="shared" si="40"/>
        <v>29.076349999999998</v>
      </c>
      <c r="X724">
        <f t="shared" si="40"/>
        <v>29.897680000000001</v>
      </c>
      <c r="Y724">
        <f t="shared" si="40"/>
        <v>30.68892</v>
      </c>
      <c r="Z724">
        <f t="shared" si="40"/>
        <v>31.43609</v>
      </c>
      <c r="AA724">
        <f t="shared" si="40"/>
        <v>32.214020000000005</v>
      </c>
      <c r="AB724">
        <f t="shared" si="40"/>
        <v>32.952629999999999</v>
      </c>
      <c r="AC724">
        <f t="shared" si="40"/>
        <v>33.730779999999996</v>
      </c>
      <c r="AD724">
        <f t="shared" si="40"/>
        <v>34.558280000000003</v>
      </c>
      <c r="AE724">
        <f t="shared" si="40"/>
        <v>35.420499999999997</v>
      </c>
      <c r="AF724">
        <f t="shared" si="40"/>
        <v>36.300800000000002</v>
      </c>
      <c r="AG724">
        <f t="shared" si="40"/>
        <v>37.228480000000005</v>
      </c>
      <c r="AH724">
        <f t="shared" ref="AH724" si="45">AH85+AH143</f>
        <v>38.18873</v>
      </c>
      <c r="AI724">
        <f t="shared" si="37"/>
        <v>39.16621</v>
      </c>
      <c r="AJ724">
        <f t="shared" si="37"/>
        <v>40.312620000000003</v>
      </c>
    </row>
    <row r="725" spans="1:36">
      <c r="A725" t="s">
        <v>427</v>
      </c>
      <c r="B725" s="63">
        <v>13</v>
      </c>
      <c r="C725" s="63">
        <v>41</v>
      </c>
      <c r="D725">
        <f t="shared" si="2"/>
        <v>32.240470000000002</v>
      </c>
      <c r="E725">
        <f t="shared" si="40"/>
        <v>31.314959999999999</v>
      </c>
      <c r="F725">
        <f t="shared" si="40"/>
        <v>29.534149999999997</v>
      </c>
      <c r="G725">
        <f t="shared" si="40"/>
        <v>30.52449</v>
      </c>
      <c r="H725">
        <f t="shared" si="40"/>
        <v>30.069189999999999</v>
      </c>
      <c r="I725">
        <f t="shared" si="40"/>
        <v>28.74541</v>
      </c>
      <c r="J725">
        <f t="shared" si="40"/>
        <v>29.08146</v>
      </c>
      <c r="K725">
        <f t="shared" si="40"/>
        <v>27.773560000000003</v>
      </c>
      <c r="L725">
        <f t="shared" si="40"/>
        <v>26.88635</v>
      </c>
      <c r="M725">
        <f t="shared" si="40"/>
        <v>26.279330000000002</v>
      </c>
      <c r="N725">
        <f t="shared" si="40"/>
        <v>26.15474</v>
      </c>
      <c r="O725">
        <f t="shared" si="40"/>
        <v>26.272579999999998</v>
      </c>
      <c r="P725">
        <f t="shared" si="40"/>
        <v>26.521810000000002</v>
      </c>
      <c r="Q725">
        <f t="shared" si="40"/>
        <v>26.71753</v>
      </c>
      <c r="R725">
        <f t="shared" si="40"/>
        <v>27.083259999999999</v>
      </c>
      <c r="S725">
        <f t="shared" si="40"/>
        <v>27.444589999999998</v>
      </c>
      <c r="T725">
        <f t="shared" si="40"/>
        <v>27.815399999999997</v>
      </c>
      <c r="U725">
        <f t="shared" si="40"/>
        <v>27.963709999999999</v>
      </c>
      <c r="V725">
        <f t="shared" si="40"/>
        <v>28.080759999999998</v>
      </c>
      <c r="W725">
        <f t="shared" si="40"/>
        <v>28.259599999999999</v>
      </c>
      <c r="X725">
        <f t="shared" si="40"/>
        <v>28.439709999999998</v>
      </c>
      <c r="Y725">
        <f t="shared" si="40"/>
        <v>28.70561</v>
      </c>
      <c r="Z725">
        <f t="shared" si="40"/>
        <v>29.037050000000001</v>
      </c>
      <c r="AA725">
        <f t="shared" si="40"/>
        <v>29.266579999999998</v>
      </c>
      <c r="AB725">
        <f t="shared" si="40"/>
        <v>29.63156</v>
      </c>
      <c r="AC725">
        <f t="shared" si="40"/>
        <v>30.056139999999999</v>
      </c>
      <c r="AD725">
        <f t="shared" si="40"/>
        <v>30.461019999999998</v>
      </c>
      <c r="AE725">
        <f t="shared" si="40"/>
        <v>30.852229999999999</v>
      </c>
      <c r="AF725">
        <f t="shared" si="40"/>
        <v>31.201279999999997</v>
      </c>
      <c r="AG725">
        <f t="shared" si="40"/>
        <v>31.634930000000001</v>
      </c>
      <c r="AH725">
        <f t="shared" ref="AH725" si="46">AH86+AH144</f>
        <v>32.107089999999999</v>
      </c>
      <c r="AI725">
        <f t="shared" si="37"/>
        <v>32.626819999999995</v>
      </c>
      <c r="AJ725">
        <f t="shared" si="37"/>
        <v>33.270969999999998</v>
      </c>
    </row>
    <row r="726" spans="1:36">
      <c r="A726" t="s">
        <v>428</v>
      </c>
      <c r="B726" s="63">
        <v>13</v>
      </c>
      <c r="C726" s="63">
        <v>42</v>
      </c>
      <c r="D726">
        <f t="shared" si="2"/>
        <v>20.501939999999998</v>
      </c>
      <c r="E726">
        <f t="shared" si="40"/>
        <v>19.390219999999999</v>
      </c>
      <c r="F726">
        <f t="shared" si="40"/>
        <v>21.187709999999999</v>
      </c>
      <c r="G726">
        <f t="shared" si="40"/>
        <v>19.677689999999998</v>
      </c>
      <c r="H726">
        <f t="shared" si="40"/>
        <v>19.658809999999999</v>
      </c>
      <c r="I726">
        <f t="shared" si="40"/>
        <v>19.951650000000001</v>
      </c>
      <c r="J726">
        <f t="shared" si="40"/>
        <v>19.74455</v>
      </c>
      <c r="K726">
        <f t="shared" si="40"/>
        <v>19.883199999999999</v>
      </c>
      <c r="L726">
        <f t="shared" si="40"/>
        <v>20.11007</v>
      </c>
      <c r="M726">
        <f t="shared" si="40"/>
        <v>20.267940000000003</v>
      </c>
      <c r="N726">
        <f t="shared" si="40"/>
        <v>20.327579999999998</v>
      </c>
      <c r="O726">
        <f t="shared" si="40"/>
        <v>20.513109999999998</v>
      </c>
      <c r="P726">
        <f t="shared" si="40"/>
        <v>20.584409999999998</v>
      </c>
      <c r="Q726">
        <f t="shared" si="40"/>
        <v>20.698370000000001</v>
      </c>
      <c r="R726">
        <f t="shared" si="40"/>
        <v>20.785990000000002</v>
      </c>
      <c r="S726">
        <f t="shared" si="40"/>
        <v>20.842480000000002</v>
      </c>
      <c r="T726">
        <f t="shared" si="40"/>
        <v>20.884990000000002</v>
      </c>
      <c r="U726">
        <f t="shared" si="40"/>
        <v>20.891909999999999</v>
      </c>
      <c r="V726">
        <f t="shared" si="40"/>
        <v>20.902049999999999</v>
      </c>
      <c r="W726">
        <f t="shared" si="40"/>
        <v>20.933979999999998</v>
      </c>
      <c r="X726">
        <f t="shared" si="40"/>
        <v>20.959310000000002</v>
      </c>
      <c r="Y726">
        <f t="shared" si="40"/>
        <v>20.96998</v>
      </c>
      <c r="Z726">
        <f t="shared" si="40"/>
        <v>20.959420000000001</v>
      </c>
      <c r="AA726">
        <f t="shared" si="40"/>
        <v>20.950710000000001</v>
      </c>
      <c r="AB726">
        <f t="shared" si="40"/>
        <v>20.950569999999999</v>
      </c>
      <c r="AC726">
        <f t="shared" si="40"/>
        <v>20.947580000000002</v>
      </c>
      <c r="AD726">
        <f t="shared" si="40"/>
        <v>20.936499999999999</v>
      </c>
      <c r="AE726">
        <f t="shared" si="40"/>
        <v>20.913129999999999</v>
      </c>
      <c r="AF726">
        <f t="shared" si="40"/>
        <v>20.882489999999997</v>
      </c>
      <c r="AG726">
        <f t="shared" si="40"/>
        <v>20.84365</v>
      </c>
      <c r="AH726">
        <f t="shared" ref="AH726" si="47">AH87+AH145</f>
        <v>20.799959999999999</v>
      </c>
      <c r="AI726">
        <f t="shared" si="37"/>
        <v>20.749000000000002</v>
      </c>
      <c r="AJ726">
        <f t="shared" si="37"/>
        <v>20.694949999999999</v>
      </c>
    </row>
    <row r="727" spans="1:36">
      <c r="A727" t="s">
        <v>429</v>
      </c>
      <c r="B727" s="63">
        <v>13</v>
      </c>
      <c r="C727" s="63">
        <v>43</v>
      </c>
      <c r="D727">
        <f t="shared" si="2"/>
        <v>15.44824</v>
      </c>
      <c r="E727">
        <f t="shared" si="40"/>
        <v>15.74512</v>
      </c>
      <c r="F727">
        <f t="shared" si="40"/>
        <v>16.015229999999999</v>
      </c>
      <c r="G727">
        <f t="shared" si="40"/>
        <v>15.84118</v>
      </c>
      <c r="H727">
        <f t="shared" si="40"/>
        <v>15.130369999999999</v>
      </c>
      <c r="I727">
        <f t="shared" si="40"/>
        <v>14.902840000000001</v>
      </c>
      <c r="J727">
        <f t="shared" si="40"/>
        <v>14.774139999999999</v>
      </c>
      <c r="K727">
        <f t="shared" si="40"/>
        <v>14.884900000000002</v>
      </c>
      <c r="L727">
        <f t="shared" si="40"/>
        <v>15.030750000000001</v>
      </c>
      <c r="M727">
        <f t="shared" si="40"/>
        <v>15.1448</v>
      </c>
      <c r="N727">
        <f t="shared" si="40"/>
        <v>15.199449999999999</v>
      </c>
      <c r="O727">
        <f t="shared" si="40"/>
        <v>15.33624</v>
      </c>
      <c r="P727">
        <f t="shared" si="40"/>
        <v>15.407229999999998</v>
      </c>
      <c r="Q727">
        <f t="shared" si="40"/>
        <v>15.510960000000001</v>
      </c>
      <c r="R727">
        <f t="shared" si="40"/>
        <v>15.591190000000001</v>
      </c>
      <c r="S727">
        <f t="shared" si="40"/>
        <v>15.648869999999999</v>
      </c>
      <c r="T727">
        <f t="shared" si="40"/>
        <v>15.703530000000001</v>
      </c>
      <c r="U727">
        <f t="shared" si="40"/>
        <v>15.72927</v>
      </c>
      <c r="V727">
        <f t="shared" si="40"/>
        <v>15.75558</v>
      </c>
      <c r="W727">
        <f t="shared" si="40"/>
        <v>15.80053</v>
      </c>
      <c r="X727">
        <f t="shared" si="40"/>
        <v>15.838229999999999</v>
      </c>
      <c r="Y727">
        <f t="shared" si="40"/>
        <v>15.866890000000001</v>
      </c>
      <c r="Z727">
        <f t="shared" si="40"/>
        <v>15.88409</v>
      </c>
      <c r="AA727">
        <f t="shared" si="40"/>
        <v>15.903919999999999</v>
      </c>
      <c r="AB727">
        <f t="shared" si="40"/>
        <v>15.93252</v>
      </c>
      <c r="AC727">
        <f t="shared" si="40"/>
        <v>15.960760000000001</v>
      </c>
      <c r="AD727">
        <f t="shared" si="40"/>
        <v>15.98513</v>
      </c>
      <c r="AE727">
        <f t="shared" si="40"/>
        <v>16.00234</v>
      </c>
      <c r="AF727">
        <f t="shared" si="40"/>
        <v>16.016739999999999</v>
      </c>
      <c r="AG727">
        <f t="shared" si="40"/>
        <v>16.027729999999998</v>
      </c>
      <c r="AH727">
        <f t="shared" ref="AH727" si="48">AH88+AH146</f>
        <v>16.037610000000001</v>
      </c>
      <c r="AI727">
        <f t="shared" si="37"/>
        <v>16.043759999999999</v>
      </c>
      <c r="AJ727">
        <f t="shared" si="37"/>
        <v>16.0501</v>
      </c>
    </row>
    <row r="728" spans="1:36">
      <c r="A728" t="s">
        <v>430</v>
      </c>
      <c r="B728" s="63">
        <v>13</v>
      </c>
      <c r="C728" s="63">
        <v>44</v>
      </c>
      <c r="D728">
        <f t="shared" si="2"/>
        <v>3.5968600000000004</v>
      </c>
      <c r="E728">
        <f t="shared" si="40"/>
        <v>3.23963</v>
      </c>
      <c r="F728">
        <f t="shared" si="40"/>
        <v>3.3211300000000001</v>
      </c>
      <c r="G728">
        <f t="shared" si="40"/>
        <v>3.48617</v>
      </c>
      <c r="H728">
        <f t="shared" si="40"/>
        <v>3.4049800000000001</v>
      </c>
      <c r="I728">
        <f t="shared" si="40"/>
        <v>3.4119799999999998</v>
      </c>
      <c r="J728">
        <f t="shared" si="40"/>
        <v>3.4234299999999998</v>
      </c>
      <c r="K728">
        <f t="shared" si="40"/>
        <v>3.5065900000000001</v>
      </c>
      <c r="L728">
        <f t="shared" si="40"/>
        <v>3.66452</v>
      </c>
      <c r="M728">
        <f t="shared" si="40"/>
        <v>3.7502800000000001</v>
      </c>
      <c r="N728">
        <f t="shared" si="40"/>
        <v>3.8659499999999998</v>
      </c>
      <c r="O728">
        <f t="shared" si="40"/>
        <v>3.8568199999999999</v>
      </c>
      <c r="P728">
        <f t="shared" si="40"/>
        <v>3.8901899999999996</v>
      </c>
      <c r="Q728">
        <f t="shared" si="40"/>
        <v>3.89297</v>
      </c>
      <c r="R728">
        <f t="shared" si="40"/>
        <v>3.90713</v>
      </c>
      <c r="S728">
        <f t="shared" si="40"/>
        <v>3.9525100000000002</v>
      </c>
      <c r="T728">
        <f t="shared" si="40"/>
        <v>3.9271500000000001</v>
      </c>
      <c r="U728">
        <f t="shared" si="40"/>
        <v>3.87934</v>
      </c>
      <c r="V728">
        <f t="shared" si="40"/>
        <v>3.7300199999999997</v>
      </c>
      <c r="W728">
        <f t="shared" si="40"/>
        <v>3.6146799999999999</v>
      </c>
      <c r="X728">
        <f t="shared" si="40"/>
        <v>3.5299900000000002</v>
      </c>
      <c r="Y728">
        <f t="shared" si="40"/>
        <v>3.5066299999999999</v>
      </c>
      <c r="Z728">
        <f t="shared" si="40"/>
        <v>3.4953799999999999</v>
      </c>
      <c r="AA728">
        <f t="shared" si="40"/>
        <v>3.5274400000000004</v>
      </c>
      <c r="AB728">
        <f t="shared" si="40"/>
        <v>3.5844699999999996</v>
      </c>
      <c r="AC728">
        <f t="shared" si="40"/>
        <v>3.6269399999999998</v>
      </c>
      <c r="AD728">
        <f t="shared" si="40"/>
        <v>3.6456900000000001</v>
      </c>
      <c r="AE728">
        <f t="shared" si="40"/>
        <v>3.6633199999999997</v>
      </c>
      <c r="AF728">
        <f t="shared" si="40"/>
        <v>3.6812100000000001</v>
      </c>
      <c r="AG728">
        <f t="shared" si="40"/>
        <v>3.70648</v>
      </c>
      <c r="AH728">
        <f t="shared" ref="AH728" si="49">AH89+AH147</f>
        <v>3.7364600000000001</v>
      </c>
      <c r="AI728">
        <f t="shared" si="37"/>
        <v>3.7655899999999995</v>
      </c>
      <c r="AJ728">
        <f t="shared" si="37"/>
        <v>3.7901699999999998</v>
      </c>
    </row>
    <row r="729" spans="1:36">
      <c r="A729" t="s">
        <v>431</v>
      </c>
      <c r="B729" s="63">
        <v>13</v>
      </c>
      <c r="C729" s="63">
        <v>45</v>
      </c>
      <c r="D729">
        <f t="shared" si="2"/>
        <v>3.4793599999999998</v>
      </c>
      <c r="E729">
        <f t="shared" si="40"/>
        <v>3.2904599999999999</v>
      </c>
      <c r="F729">
        <f t="shared" si="40"/>
        <v>2.4854500000000002</v>
      </c>
      <c r="G729">
        <f t="shared" si="40"/>
        <v>2.43269</v>
      </c>
      <c r="H729">
        <f t="shared" si="40"/>
        <v>2.47472</v>
      </c>
      <c r="I729">
        <f t="shared" si="40"/>
        <v>2.1830799999999999</v>
      </c>
      <c r="J729">
        <f t="shared" si="40"/>
        <v>2.3140800000000001</v>
      </c>
      <c r="K729">
        <f t="shared" si="40"/>
        <v>2.2023999999999999</v>
      </c>
      <c r="L729">
        <f t="shared" si="40"/>
        <v>2.2049500000000002</v>
      </c>
      <c r="M729">
        <f t="shared" si="40"/>
        <v>2.1093799999999998</v>
      </c>
      <c r="N729">
        <f t="shared" si="40"/>
        <v>1.9879800000000001</v>
      </c>
      <c r="O729">
        <f t="shared" si="40"/>
        <v>1.80826</v>
      </c>
      <c r="P729">
        <f t="shared" si="40"/>
        <v>1.69678</v>
      </c>
      <c r="Q729">
        <f t="shared" si="40"/>
        <v>1.65662</v>
      </c>
      <c r="R729">
        <f t="shared" si="40"/>
        <v>1.6347499999999999</v>
      </c>
      <c r="S729">
        <f t="shared" ref="E729:AG738" si="50">S90+S148</f>
        <v>1.6486000000000001</v>
      </c>
      <c r="T729">
        <f t="shared" si="50"/>
        <v>1.6155299999999999</v>
      </c>
      <c r="U729">
        <f t="shared" si="50"/>
        <v>1.57456</v>
      </c>
      <c r="V729">
        <f t="shared" si="50"/>
        <v>1.5167600000000001</v>
      </c>
      <c r="W729">
        <f t="shared" si="50"/>
        <v>1.4946299999999999</v>
      </c>
      <c r="X729">
        <f t="shared" si="50"/>
        <v>1.4611000000000001</v>
      </c>
      <c r="Y729">
        <f t="shared" si="50"/>
        <v>1.4852099999999999</v>
      </c>
      <c r="Z729">
        <f t="shared" si="50"/>
        <v>1.4625900000000001</v>
      </c>
      <c r="AA729">
        <f t="shared" si="50"/>
        <v>1.44947</v>
      </c>
      <c r="AB729">
        <f t="shared" si="50"/>
        <v>1.4532</v>
      </c>
      <c r="AC729">
        <f t="shared" si="50"/>
        <v>1.4759800000000001</v>
      </c>
      <c r="AD729">
        <f t="shared" si="50"/>
        <v>1.49332</v>
      </c>
      <c r="AE729">
        <f t="shared" si="50"/>
        <v>1.4951700000000001</v>
      </c>
      <c r="AF729">
        <f t="shared" si="50"/>
        <v>1.4930600000000001</v>
      </c>
      <c r="AG729">
        <f t="shared" si="50"/>
        <v>1.48715</v>
      </c>
      <c r="AH729">
        <f t="shared" ref="AH729" si="51">AH90+AH148</f>
        <v>1.4637</v>
      </c>
      <c r="AI729">
        <f t="shared" si="37"/>
        <v>1.4783900000000001</v>
      </c>
      <c r="AJ729">
        <f t="shared" si="37"/>
        <v>1.45536</v>
      </c>
    </row>
    <row r="730" spans="1:36">
      <c r="A730" t="s">
        <v>432</v>
      </c>
      <c r="B730" s="63">
        <v>13</v>
      </c>
      <c r="C730" s="63">
        <v>46</v>
      </c>
      <c r="D730">
        <f t="shared" si="2"/>
        <v>29.981339999999999</v>
      </c>
      <c r="E730">
        <f t="shared" si="50"/>
        <v>32.609649999999995</v>
      </c>
      <c r="F730">
        <f t="shared" si="50"/>
        <v>28.906140000000001</v>
      </c>
      <c r="G730">
        <f t="shared" si="50"/>
        <v>28.05603</v>
      </c>
      <c r="H730">
        <f t="shared" si="50"/>
        <v>30.557729999999999</v>
      </c>
      <c r="I730">
        <f t="shared" si="50"/>
        <v>33.446330000000003</v>
      </c>
      <c r="J730">
        <f t="shared" si="50"/>
        <v>34.132649999999998</v>
      </c>
      <c r="K730">
        <f t="shared" si="50"/>
        <v>35.131539999999994</v>
      </c>
      <c r="L730">
        <f t="shared" si="50"/>
        <v>36.137920000000001</v>
      </c>
      <c r="M730">
        <f t="shared" si="50"/>
        <v>36.949809999999999</v>
      </c>
      <c r="N730">
        <f t="shared" si="50"/>
        <v>37.969090000000001</v>
      </c>
      <c r="O730">
        <f t="shared" si="50"/>
        <v>38.803600000000003</v>
      </c>
      <c r="P730">
        <f t="shared" si="50"/>
        <v>40.002330000000001</v>
      </c>
      <c r="Q730">
        <f t="shared" si="50"/>
        <v>41.399410000000003</v>
      </c>
      <c r="R730">
        <f t="shared" si="50"/>
        <v>42.585469999999994</v>
      </c>
      <c r="S730">
        <f t="shared" si="50"/>
        <v>43.924129999999998</v>
      </c>
      <c r="T730">
        <f t="shared" si="50"/>
        <v>44.968139999999998</v>
      </c>
      <c r="U730">
        <f t="shared" si="50"/>
        <v>46.010420000000003</v>
      </c>
      <c r="V730">
        <f t="shared" si="50"/>
        <v>46.853870000000001</v>
      </c>
      <c r="W730">
        <f t="shared" si="50"/>
        <v>47.542059999999999</v>
      </c>
      <c r="X730">
        <f t="shared" si="50"/>
        <v>48.332119999999996</v>
      </c>
      <c r="Y730">
        <f t="shared" si="50"/>
        <v>49.295389999999998</v>
      </c>
      <c r="Z730">
        <f t="shared" si="50"/>
        <v>50.410610000000005</v>
      </c>
      <c r="AA730">
        <f t="shared" si="50"/>
        <v>51.443859999999994</v>
      </c>
      <c r="AB730">
        <f t="shared" si="50"/>
        <v>52.256570000000004</v>
      </c>
      <c r="AC730">
        <f t="shared" si="50"/>
        <v>53.061679999999996</v>
      </c>
      <c r="AD730">
        <f t="shared" si="50"/>
        <v>53.974820000000001</v>
      </c>
      <c r="AE730">
        <f t="shared" si="50"/>
        <v>54.723619999999997</v>
      </c>
      <c r="AF730">
        <f t="shared" si="50"/>
        <v>55.433669999999999</v>
      </c>
      <c r="AG730">
        <f t="shared" si="50"/>
        <v>56.11354</v>
      </c>
      <c r="AH730">
        <f t="shared" ref="AH730" si="52">AH91+AH149</f>
        <v>56.976519999999994</v>
      </c>
      <c r="AI730">
        <f t="shared" si="37"/>
        <v>57.592190000000002</v>
      </c>
      <c r="AJ730">
        <f t="shared" si="37"/>
        <v>58.337429999999998</v>
      </c>
    </row>
    <row r="731" spans="1:36">
      <c r="A731" t="s">
        <v>433</v>
      </c>
      <c r="B731" s="63">
        <v>13</v>
      </c>
      <c r="C731" s="63">
        <v>47</v>
      </c>
      <c r="D731">
        <f t="shared" si="2"/>
        <v>5.6764700000000001</v>
      </c>
      <c r="E731">
        <f t="shared" si="50"/>
        <v>5.7278799999999999</v>
      </c>
      <c r="F731">
        <f t="shared" si="50"/>
        <v>5.0708200000000003</v>
      </c>
      <c r="G731">
        <f t="shared" si="50"/>
        <v>4.9942200000000003</v>
      </c>
      <c r="H731">
        <f t="shared" si="50"/>
        <v>5.5136099999999999</v>
      </c>
      <c r="I731">
        <f t="shared" si="50"/>
        <v>5.6008800000000001</v>
      </c>
      <c r="J731">
        <f t="shared" si="50"/>
        <v>5.6088100000000001</v>
      </c>
      <c r="K731">
        <f t="shared" si="50"/>
        <v>5.5242500000000003</v>
      </c>
      <c r="L731">
        <f t="shared" si="50"/>
        <v>5.3712499999999999</v>
      </c>
      <c r="M731">
        <f t="shared" si="50"/>
        <v>5.2056000000000004</v>
      </c>
      <c r="N731">
        <f t="shared" si="50"/>
        <v>5.1124499999999999</v>
      </c>
      <c r="O731">
        <f t="shared" si="50"/>
        <v>5.0859999999999994</v>
      </c>
      <c r="P731">
        <f t="shared" si="50"/>
        <v>5.1317199999999996</v>
      </c>
      <c r="Q731">
        <f t="shared" si="50"/>
        <v>5.1832399999999996</v>
      </c>
      <c r="R731">
        <f t="shared" si="50"/>
        <v>5.2236000000000002</v>
      </c>
      <c r="S731">
        <f t="shared" si="50"/>
        <v>5.2593500000000004</v>
      </c>
      <c r="T731">
        <f t="shared" si="50"/>
        <v>5.2970099999999993</v>
      </c>
      <c r="U731">
        <f t="shared" si="50"/>
        <v>5.3375600000000007</v>
      </c>
      <c r="V731">
        <f t="shared" si="50"/>
        <v>5.3858100000000002</v>
      </c>
      <c r="W731">
        <f t="shared" si="50"/>
        <v>5.4335300000000002</v>
      </c>
      <c r="X731">
        <f t="shared" si="50"/>
        <v>5.4929799999999993</v>
      </c>
      <c r="Y731">
        <f t="shared" si="50"/>
        <v>5.5463199999999997</v>
      </c>
      <c r="Z731">
        <f t="shared" si="50"/>
        <v>5.5731000000000002</v>
      </c>
      <c r="AA731">
        <f t="shared" si="50"/>
        <v>5.6130200000000006</v>
      </c>
      <c r="AB731">
        <f t="shared" si="50"/>
        <v>5.6333700000000002</v>
      </c>
      <c r="AC731">
        <f t="shared" si="50"/>
        <v>5.6840999999999999</v>
      </c>
      <c r="AD731">
        <f t="shared" si="50"/>
        <v>5.6991100000000001</v>
      </c>
      <c r="AE731">
        <f t="shared" si="50"/>
        <v>5.7000299999999999</v>
      </c>
      <c r="AF731">
        <f t="shared" si="50"/>
        <v>5.6778300000000002</v>
      </c>
      <c r="AG731">
        <f t="shared" si="50"/>
        <v>5.6391200000000001</v>
      </c>
      <c r="AH731">
        <f t="shared" ref="AH731" si="53">AH92+AH150</f>
        <v>5.5634600000000001</v>
      </c>
      <c r="AI731">
        <f t="shared" si="37"/>
        <v>5.4851299999999998</v>
      </c>
      <c r="AJ731">
        <f t="shared" si="37"/>
        <v>5.4411300000000002</v>
      </c>
    </row>
    <row r="732" spans="1:36">
      <c r="A732" t="s">
        <v>434</v>
      </c>
      <c r="B732" s="63">
        <v>13</v>
      </c>
      <c r="C732" s="63">
        <v>48</v>
      </c>
      <c r="D732">
        <f t="shared" si="2"/>
        <v>222.90923999999998</v>
      </c>
      <c r="E732">
        <f t="shared" si="50"/>
        <v>221.85352</v>
      </c>
      <c r="F732">
        <f t="shared" si="50"/>
        <v>222.79831000000001</v>
      </c>
      <c r="G732">
        <f t="shared" si="50"/>
        <v>222.71176</v>
      </c>
      <c r="H732">
        <f t="shared" si="50"/>
        <v>201.13715999999999</v>
      </c>
      <c r="I732">
        <f t="shared" si="50"/>
        <v>200.84254999999999</v>
      </c>
      <c r="J732">
        <f t="shared" si="50"/>
        <v>198.75539999999998</v>
      </c>
      <c r="K732">
        <f t="shared" si="50"/>
        <v>199.62535000000003</v>
      </c>
      <c r="L732">
        <f t="shared" si="50"/>
        <v>201.65547000000001</v>
      </c>
      <c r="M732">
        <f t="shared" si="50"/>
        <v>199.16629</v>
      </c>
      <c r="N732">
        <f t="shared" si="50"/>
        <v>201.10415</v>
      </c>
      <c r="O732">
        <f t="shared" si="50"/>
        <v>207.108</v>
      </c>
      <c r="P732">
        <f t="shared" si="50"/>
        <v>211.77705999999998</v>
      </c>
      <c r="Q732">
        <f t="shared" si="50"/>
        <v>211.76492999999999</v>
      </c>
      <c r="R732">
        <f t="shared" si="50"/>
        <v>209.34904</v>
      </c>
      <c r="S732">
        <f t="shared" si="50"/>
        <v>206.51031</v>
      </c>
      <c r="T732">
        <f t="shared" si="50"/>
        <v>204.91879</v>
      </c>
      <c r="U732">
        <f t="shared" si="50"/>
        <v>203.91311999999999</v>
      </c>
      <c r="V732">
        <f t="shared" si="50"/>
        <v>203.03532000000001</v>
      </c>
      <c r="W732">
        <f t="shared" si="50"/>
        <v>201.1712</v>
      </c>
      <c r="X732">
        <f t="shared" si="50"/>
        <v>200.09452999999999</v>
      </c>
      <c r="Y732">
        <f t="shared" si="50"/>
        <v>199.26241999999999</v>
      </c>
      <c r="Z732">
        <f t="shared" si="50"/>
        <v>198.70248000000001</v>
      </c>
      <c r="AA732">
        <f t="shared" si="50"/>
        <v>198.83553000000001</v>
      </c>
      <c r="AB732">
        <f t="shared" si="50"/>
        <v>198.91801999999998</v>
      </c>
      <c r="AC732">
        <f t="shared" si="50"/>
        <v>198.97987000000001</v>
      </c>
      <c r="AD732">
        <f t="shared" si="50"/>
        <v>198.46787999999998</v>
      </c>
      <c r="AE732">
        <f t="shared" si="50"/>
        <v>198.06132000000002</v>
      </c>
      <c r="AF732">
        <f t="shared" si="50"/>
        <v>197.95535000000001</v>
      </c>
      <c r="AG732">
        <f t="shared" si="50"/>
        <v>197.32911000000001</v>
      </c>
      <c r="AH732">
        <f t="shared" ref="AH732" si="54">AH93+AH151</f>
        <v>196.57772</v>
      </c>
      <c r="AI732">
        <f t="shared" si="37"/>
        <v>195.88200999999998</v>
      </c>
      <c r="AJ732">
        <f t="shared" si="37"/>
        <v>195.82256999999998</v>
      </c>
    </row>
    <row r="733" spans="1:36">
      <c r="A733" t="s">
        <v>435</v>
      </c>
      <c r="B733" s="63">
        <v>13</v>
      </c>
      <c r="C733" s="63">
        <v>49</v>
      </c>
      <c r="D733">
        <f t="shared" si="2"/>
        <v>8.8790999999999993</v>
      </c>
      <c r="E733">
        <f t="shared" si="50"/>
        <v>11.036919999999999</v>
      </c>
      <c r="F733">
        <f t="shared" si="50"/>
        <v>9.7669099999999993</v>
      </c>
      <c r="G733">
        <f t="shared" si="50"/>
        <v>5.4044500000000006</v>
      </c>
      <c r="H733">
        <f t="shared" si="50"/>
        <v>6.9153500000000001</v>
      </c>
      <c r="I733">
        <f t="shared" si="50"/>
        <v>9.1126699999999996</v>
      </c>
      <c r="J733">
        <f t="shared" si="50"/>
        <v>7.0758100000000006</v>
      </c>
      <c r="K733">
        <f t="shared" si="50"/>
        <v>7.43607</v>
      </c>
      <c r="L733">
        <f t="shared" si="50"/>
        <v>7.8653200000000005</v>
      </c>
      <c r="M733">
        <f t="shared" si="50"/>
        <v>7.3790199999999997</v>
      </c>
      <c r="N733">
        <f t="shared" si="50"/>
        <v>7.2734399999999999</v>
      </c>
      <c r="O733">
        <f t="shared" si="50"/>
        <v>7.1811199999999999</v>
      </c>
      <c r="P733">
        <f t="shared" si="50"/>
        <v>7.0252999999999997</v>
      </c>
      <c r="Q733">
        <f t="shared" si="50"/>
        <v>6.9637000000000002</v>
      </c>
      <c r="R733">
        <f t="shared" si="50"/>
        <v>6.9257900000000001</v>
      </c>
      <c r="S733">
        <f t="shared" si="50"/>
        <v>6.88171</v>
      </c>
      <c r="T733">
        <f t="shared" si="50"/>
        <v>6.79237</v>
      </c>
      <c r="U733">
        <f t="shared" si="50"/>
        <v>6.6510800000000003</v>
      </c>
      <c r="V733">
        <f t="shared" si="50"/>
        <v>6.6309699999999996</v>
      </c>
      <c r="W733">
        <f t="shared" si="50"/>
        <v>6.5720000000000001</v>
      </c>
      <c r="X733">
        <f t="shared" si="50"/>
        <v>6.5017999999999994</v>
      </c>
      <c r="Y733">
        <f t="shared" si="50"/>
        <v>6.4949400000000006</v>
      </c>
      <c r="Z733">
        <f t="shared" si="50"/>
        <v>6.4289699999999996</v>
      </c>
      <c r="AA733">
        <f t="shared" si="50"/>
        <v>6.32247</v>
      </c>
      <c r="AB733">
        <f t="shared" si="50"/>
        <v>6.2473200000000002</v>
      </c>
      <c r="AC733">
        <f t="shared" si="50"/>
        <v>6.1703999999999999</v>
      </c>
      <c r="AD733">
        <f t="shared" si="50"/>
        <v>6.1978900000000001</v>
      </c>
      <c r="AE733">
        <f t="shared" si="50"/>
        <v>6.1988099999999999</v>
      </c>
      <c r="AF733">
        <f t="shared" si="50"/>
        <v>6.1184199999999995</v>
      </c>
      <c r="AG733">
        <f t="shared" si="50"/>
        <v>6.0199100000000003</v>
      </c>
      <c r="AH733">
        <f t="shared" ref="AH733:AJ738" si="55">AH94+AH152</f>
        <v>5.8990200000000002</v>
      </c>
      <c r="AI733">
        <f t="shared" si="55"/>
        <v>5.7591999999999999</v>
      </c>
      <c r="AJ733">
        <f t="shared" si="55"/>
        <v>5.5891500000000001</v>
      </c>
    </row>
    <row r="734" spans="1:36">
      <c r="A734" t="s">
        <v>436</v>
      </c>
      <c r="B734" s="63">
        <v>13</v>
      </c>
      <c r="C734" s="63">
        <v>50</v>
      </c>
      <c r="D734">
        <f t="shared" si="2"/>
        <v>16.326689999999999</v>
      </c>
      <c r="E734">
        <f t="shared" si="50"/>
        <v>15.05838</v>
      </c>
      <c r="F734">
        <f t="shared" si="50"/>
        <v>13.80148</v>
      </c>
      <c r="G734">
        <f t="shared" si="50"/>
        <v>12.021609999999999</v>
      </c>
      <c r="H734">
        <f t="shared" si="50"/>
        <v>14.444979999999999</v>
      </c>
      <c r="I734">
        <f t="shared" si="50"/>
        <v>13.50516</v>
      </c>
      <c r="J734">
        <f t="shared" si="50"/>
        <v>13.345799999999999</v>
      </c>
      <c r="K734">
        <f t="shared" si="50"/>
        <v>13.372729999999999</v>
      </c>
      <c r="L734">
        <f t="shared" si="50"/>
        <v>12.73265</v>
      </c>
      <c r="M734">
        <f t="shared" si="50"/>
        <v>12.635390000000001</v>
      </c>
      <c r="N734">
        <f t="shared" si="50"/>
        <v>12.220219999999999</v>
      </c>
      <c r="O734">
        <f t="shared" si="50"/>
        <v>11.841750000000001</v>
      </c>
      <c r="P734">
        <f t="shared" si="50"/>
        <v>11.61708</v>
      </c>
      <c r="Q734">
        <f t="shared" si="50"/>
        <v>11.44984</v>
      </c>
      <c r="R734">
        <f t="shared" si="50"/>
        <v>11.32649</v>
      </c>
      <c r="S734">
        <f t="shared" si="50"/>
        <v>11.222399999999999</v>
      </c>
      <c r="T734">
        <f t="shared" si="50"/>
        <v>11.057919999999999</v>
      </c>
      <c r="U734">
        <f t="shared" si="50"/>
        <v>10.870419999999999</v>
      </c>
      <c r="V734">
        <f t="shared" si="50"/>
        <v>10.808920000000001</v>
      </c>
      <c r="W734">
        <f t="shared" si="50"/>
        <v>10.691800000000001</v>
      </c>
      <c r="X734">
        <f t="shared" si="50"/>
        <v>10.658710000000001</v>
      </c>
      <c r="Y734">
        <f t="shared" si="50"/>
        <v>10.619540000000001</v>
      </c>
      <c r="Z734">
        <f t="shared" si="50"/>
        <v>10.50446</v>
      </c>
      <c r="AA734">
        <f t="shared" si="50"/>
        <v>10.4063</v>
      </c>
      <c r="AB734">
        <f t="shared" si="50"/>
        <v>10.26788</v>
      </c>
      <c r="AC734">
        <f t="shared" si="50"/>
        <v>10.22317</v>
      </c>
      <c r="AD734">
        <f t="shared" si="50"/>
        <v>10.270659999999999</v>
      </c>
      <c r="AE734">
        <f t="shared" si="50"/>
        <v>10.248290000000001</v>
      </c>
      <c r="AF734">
        <f t="shared" si="50"/>
        <v>10.187390000000001</v>
      </c>
      <c r="AG734">
        <f t="shared" si="50"/>
        <v>10.04508</v>
      </c>
      <c r="AH734">
        <f t="shared" ref="AH734" si="56">AH95+AH153</f>
        <v>9.8799600000000005</v>
      </c>
      <c r="AI734">
        <f t="shared" si="55"/>
        <v>9.6327099999999994</v>
      </c>
      <c r="AJ734">
        <f t="shared" si="55"/>
        <v>9.3862699999999997</v>
      </c>
    </row>
    <row r="735" spans="1:36">
      <c r="A735" t="s">
        <v>437</v>
      </c>
      <c r="B735" s="63">
        <v>13</v>
      </c>
      <c r="C735" s="63">
        <v>51</v>
      </c>
      <c r="D735">
        <f t="shared" si="2"/>
        <v>1.1746799999999999</v>
      </c>
      <c r="E735">
        <f t="shared" si="50"/>
        <v>1.23594</v>
      </c>
      <c r="F735">
        <f t="shared" si="50"/>
        <v>1.2945500000000001</v>
      </c>
      <c r="G735">
        <f t="shared" si="50"/>
        <v>1.3132300000000001</v>
      </c>
      <c r="H735">
        <f t="shared" si="50"/>
        <v>1.3781099999999999</v>
      </c>
      <c r="I735">
        <f t="shared" si="50"/>
        <v>1.4727299999999999</v>
      </c>
      <c r="J735">
        <f t="shared" si="50"/>
        <v>1.39293</v>
      </c>
      <c r="K735">
        <f t="shared" si="50"/>
        <v>1.3627699999999998</v>
      </c>
      <c r="L735">
        <f t="shared" si="50"/>
        <v>1.3915099999999998</v>
      </c>
      <c r="M735">
        <f t="shared" si="50"/>
        <v>1.36873</v>
      </c>
      <c r="N735">
        <f t="shared" si="50"/>
        <v>1.3553500000000001</v>
      </c>
      <c r="O735">
        <f t="shared" si="50"/>
        <v>1.34358</v>
      </c>
      <c r="P735">
        <f t="shared" si="50"/>
        <v>1.3356599999999998</v>
      </c>
      <c r="Q735">
        <f t="shared" si="50"/>
        <v>1.31938</v>
      </c>
      <c r="R735">
        <f t="shared" si="50"/>
        <v>1.3189899999999999</v>
      </c>
      <c r="S735">
        <f t="shared" si="50"/>
        <v>1.3084199999999999</v>
      </c>
      <c r="T735">
        <f t="shared" si="50"/>
        <v>1.29766</v>
      </c>
      <c r="U735">
        <f t="shared" si="50"/>
        <v>1.2878699999999998</v>
      </c>
      <c r="V735">
        <f t="shared" si="50"/>
        <v>1.2843</v>
      </c>
      <c r="W735">
        <f t="shared" si="50"/>
        <v>1.2812600000000001</v>
      </c>
      <c r="X735">
        <f t="shared" si="50"/>
        <v>1.2866600000000001</v>
      </c>
      <c r="Y735">
        <f t="shared" si="50"/>
        <v>1.2817499999999999</v>
      </c>
      <c r="Z735">
        <f t="shared" si="50"/>
        <v>1.2785500000000001</v>
      </c>
      <c r="AA735">
        <f t="shared" si="50"/>
        <v>1.27129</v>
      </c>
      <c r="AB735">
        <f t="shared" si="50"/>
        <v>1.2669000000000001</v>
      </c>
      <c r="AC735">
        <f t="shared" si="50"/>
        <v>1.26261</v>
      </c>
      <c r="AD735">
        <f t="shared" si="50"/>
        <v>1.2650000000000001</v>
      </c>
      <c r="AE735">
        <f t="shared" si="50"/>
        <v>1.26816</v>
      </c>
      <c r="AF735">
        <f t="shared" si="50"/>
        <v>1.2643800000000001</v>
      </c>
      <c r="AG735">
        <f t="shared" si="50"/>
        <v>1.2581099999999998</v>
      </c>
      <c r="AH735">
        <f t="shared" ref="AH735" si="57">AH96+AH154</f>
        <v>1.25051</v>
      </c>
      <c r="AI735">
        <f t="shared" si="55"/>
        <v>1.2418900000000002</v>
      </c>
      <c r="AJ735">
        <f t="shared" si="55"/>
        <v>1.2301199999999999</v>
      </c>
    </row>
    <row r="736" spans="1:36">
      <c r="A736" t="s">
        <v>438</v>
      </c>
      <c r="B736" s="63">
        <v>13</v>
      </c>
      <c r="C736" s="63">
        <v>52</v>
      </c>
      <c r="D736">
        <f t="shared" si="2"/>
        <v>7.2154799999999994</v>
      </c>
      <c r="E736">
        <f t="shared" si="50"/>
        <v>6.6915000000000004</v>
      </c>
      <c r="F736">
        <f t="shared" si="50"/>
        <v>6.04549</v>
      </c>
      <c r="G736">
        <f t="shared" si="50"/>
        <v>6.3285499999999999</v>
      </c>
      <c r="H736">
        <f t="shared" si="50"/>
        <v>6.9894200000000009</v>
      </c>
      <c r="I736">
        <f t="shared" si="50"/>
        <v>7.4962099999999996</v>
      </c>
      <c r="J736">
        <f t="shared" si="50"/>
        <v>6.9110699999999996</v>
      </c>
      <c r="K736">
        <f t="shared" si="50"/>
        <v>6.8770199999999999</v>
      </c>
      <c r="L736">
        <f t="shared" si="50"/>
        <v>7.1617199999999999</v>
      </c>
      <c r="M736">
        <f t="shared" si="50"/>
        <v>6.9373800000000001</v>
      </c>
      <c r="N736">
        <f t="shared" si="50"/>
        <v>6.8962300000000001</v>
      </c>
      <c r="O736">
        <f t="shared" si="50"/>
        <v>6.8931900000000006</v>
      </c>
      <c r="P736">
        <f t="shared" si="50"/>
        <v>6.8325800000000001</v>
      </c>
      <c r="Q736">
        <f t="shared" si="50"/>
        <v>6.7616700000000005</v>
      </c>
      <c r="R736">
        <f t="shared" si="50"/>
        <v>6.7775500000000006</v>
      </c>
      <c r="S736">
        <f t="shared" si="50"/>
        <v>6.7185299999999994</v>
      </c>
      <c r="T736">
        <f t="shared" si="50"/>
        <v>6.6587500000000004</v>
      </c>
      <c r="U736">
        <f t="shared" si="50"/>
        <v>6.6046999999999993</v>
      </c>
      <c r="V736">
        <f t="shared" si="50"/>
        <v>6.5854400000000002</v>
      </c>
      <c r="W736">
        <f t="shared" si="50"/>
        <v>6.5620700000000003</v>
      </c>
      <c r="X736">
        <f t="shared" si="50"/>
        <v>6.5769500000000001</v>
      </c>
      <c r="Y736">
        <f t="shared" si="50"/>
        <v>6.5483700000000002</v>
      </c>
      <c r="Z736">
        <f t="shared" si="50"/>
        <v>6.5180699999999998</v>
      </c>
      <c r="AA736">
        <f t="shared" si="50"/>
        <v>6.4598100000000001</v>
      </c>
      <c r="AB736">
        <f t="shared" si="50"/>
        <v>6.4260099999999998</v>
      </c>
      <c r="AC736">
        <f t="shared" si="50"/>
        <v>6.3897700000000004</v>
      </c>
      <c r="AD736">
        <f t="shared" si="50"/>
        <v>6.3932000000000002</v>
      </c>
      <c r="AE736">
        <f t="shared" si="50"/>
        <v>6.3942700000000006</v>
      </c>
      <c r="AF736">
        <f t="shared" si="50"/>
        <v>6.3476800000000004</v>
      </c>
      <c r="AG736">
        <f t="shared" si="50"/>
        <v>6.2952599999999999</v>
      </c>
      <c r="AH736">
        <f t="shared" ref="AH736" si="58">AH97+AH155</f>
        <v>6.2392500000000002</v>
      </c>
      <c r="AI736">
        <f t="shared" si="55"/>
        <v>6.1790199999999995</v>
      </c>
      <c r="AJ736">
        <f t="shared" si="55"/>
        <v>6.1036400000000004</v>
      </c>
    </row>
    <row r="737" spans="1:36">
      <c r="A737" t="s">
        <v>439</v>
      </c>
      <c r="B737" s="63">
        <v>13</v>
      </c>
      <c r="C737" s="63">
        <v>53</v>
      </c>
      <c r="D737">
        <f t="shared" si="2"/>
        <v>0.74888999999999994</v>
      </c>
      <c r="E737">
        <f t="shared" si="50"/>
        <v>0.74740999999999991</v>
      </c>
      <c r="F737">
        <f t="shared" si="50"/>
        <v>0.68132000000000004</v>
      </c>
      <c r="G737">
        <f t="shared" si="50"/>
        <v>0.66755000000000009</v>
      </c>
      <c r="H737">
        <f t="shared" si="50"/>
        <v>0.66721999999999992</v>
      </c>
      <c r="I737">
        <f t="shared" si="50"/>
        <v>0.65290999999999999</v>
      </c>
      <c r="J737">
        <f t="shared" si="50"/>
        <v>0.63972000000000007</v>
      </c>
      <c r="K737">
        <f t="shared" si="50"/>
        <v>0.63097000000000003</v>
      </c>
      <c r="L737">
        <f t="shared" si="50"/>
        <v>0.62090999999999996</v>
      </c>
      <c r="M737">
        <f t="shared" si="50"/>
        <v>0.61048999999999998</v>
      </c>
      <c r="N737">
        <f t="shared" si="50"/>
        <v>0.60143999999999997</v>
      </c>
      <c r="O737">
        <f t="shared" si="50"/>
        <v>0.59433999999999998</v>
      </c>
      <c r="P737">
        <f t="shared" si="50"/>
        <v>0.58620000000000005</v>
      </c>
      <c r="Q737">
        <f t="shared" si="50"/>
        <v>0.57808000000000004</v>
      </c>
      <c r="R737">
        <f t="shared" si="50"/>
        <v>0.57125999999999999</v>
      </c>
      <c r="S737">
        <f t="shared" si="50"/>
        <v>0.56588000000000005</v>
      </c>
      <c r="T737">
        <f t="shared" si="50"/>
        <v>0.55940000000000001</v>
      </c>
      <c r="U737">
        <f t="shared" si="50"/>
        <v>0.55231999999999992</v>
      </c>
      <c r="V737">
        <f t="shared" si="50"/>
        <v>0.54627999999999999</v>
      </c>
      <c r="W737">
        <f t="shared" si="50"/>
        <v>0.53968000000000005</v>
      </c>
      <c r="X737">
        <f t="shared" si="50"/>
        <v>0.53484999999999994</v>
      </c>
      <c r="Y737">
        <f t="shared" si="50"/>
        <v>0.52803</v>
      </c>
      <c r="Z737">
        <f t="shared" si="50"/>
        <v>0.52222000000000002</v>
      </c>
      <c r="AA737">
        <f t="shared" si="50"/>
        <v>0.51646000000000003</v>
      </c>
      <c r="AB737">
        <f t="shared" si="50"/>
        <v>0.51055000000000006</v>
      </c>
      <c r="AC737">
        <f t="shared" si="50"/>
        <v>0.50483</v>
      </c>
      <c r="AD737">
        <f t="shared" si="50"/>
        <v>0.49914000000000003</v>
      </c>
      <c r="AE737">
        <f t="shared" si="50"/>
        <v>0.49359000000000003</v>
      </c>
      <c r="AF737">
        <f t="shared" si="50"/>
        <v>0.48791000000000001</v>
      </c>
      <c r="AG737">
        <f t="shared" si="50"/>
        <v>0.48241000000000001</v>
      </c>
      <c r="AH737">
        <f t="shared" ref="AH737" si="59">AH98+AH156</f>
        <v>0.47696</v>
      </c>
      <c r="AI737">
        <f t="shared" si="55"/>
        <v>0.47159000000000001</v>
      </c>
      <c r="AJ737">
        <f t="shared" si="55"/>
        <v>0.46626000000000001</v>
      </c>
    </row>
    <row r="738" spans="1:36">
      <c r="A738" t="s">
        <v>440</v>
      </c>
      <c r="B738" s="63">
        <v>13</v>
      </c>
      <c r="C738" s="63">
        <v>54</v>
      </c>
      <c r="D738">
        <f t="shared" si="2"/>
        <v>3.0213899999999998</v>
      </c>
      <c r="E738">
        <f t="shared" si="50"/>
        <v>2.89656</v>
      </c>
      <c r="F738">
        <f t="shared" si="50"/>
        <v>2.7394799999999999</v>
      </c>
      <c r="G738">
        <f t="shared" si="50"/>
        <v>2.7058800000000001</v>
      </c>
      <c r="H738">
        <f t="shared" si="50"/>
        <v>2.72268</v>
      </c>
      <c r="I738">
        <f t="shared" si="50"/>
        <v>2.5741399999999999</v>
      </c>
      <c r="J738">
        <f t="shared" si="50"/>
        <v>2.4677800000000003</v>
      </c>
      <c r="K738">
        <f t="shared" si="50"/>
        <v>2.4190299999999998</v>
      </c>
      <c r="L738">
        <f t="shared" si="50"/>
        <v>2.38442</v>
      </c>
      <c r="M738">
        <f t="shared" ref="E738:AG739" si="60">M99+M157</f>
        <v>2.3591799999999998</v>
      </c>
      <c r="N738">
        <f t="shared" si="60"/>
        <v>2.3471600000000001</v>
      </c>
      <c r="O738">
        <f t="shared" si="60"/>
        <v>2.3468399999999998</v>
      </c>
      <c r="P738">
        <f t="shared" si="60"/>
        <v>2.3435800000000002</v>
      </c>
      <c r="Q738">
        <f t="shared" si="60"/>
        <v>2.3447299999999998</v>
      </c>
      <c r="R738">
        <f t="shared" si="60"/>
        <v>2.3555999999999999</v>
      </c>
      <c r="S738">
        <f t="shared" si="60"/>
        <v>2.3746200000000002</v>
      </c>
      <c r="T738">
        <f t="shared" si="60"/>
        <v>2.3897300000000001</v>
      </c>
      <c r="U738">
        <f t="shared" si="60"/>
        <v>2.4040699999999999</v>
      </c>
      <c r="V738">
        <f t="shared" si="60"/>
        <v>2.423</v>
      </c>
      <c r="W738">
        <f t="shared" si="60"/>
        <v>2.43879</v>
      </c>
      <c r="X738">
        <f t="shared" si="60"/>
        <v>2.46536</v>
      </c>
      <c r="Y738">
        <f t="shared" si="60"/>
        <v>2.4849199999999998</v>
      </c>
      <c r="Z738">
        <f t="shared" si="60"/>
        <v>2.5064699999999998</v>
      </c>
      <c r="AA738">
        <f t="shared" si="60"/>
        <v>2.5287700000000002</v>
      </c>
      <c r="AB738">
        <f t="shared" si="60"/>
        <v>2.5507200000000001</v>
      </c>
      <c r="AC738">
        <f t="shared" si="60"/>
        <v>2.5726900000000001</v>
      </c>
      <c r="AD738">
        <f t="shared" si="60"/>
        <v>2.5962699999999996</v>
      </c>
      <c r="AE738">
        <f t="shared" si="60"/>
        <v>2.6223299999999998</v>
      </c>
      <c r="AF738">
        <f t="shared" si="60"/>
        <v>2.6477500000000003</v>
      </c>
      <c r="AG738">
        <f t="shared" si="60"/>
        <v>2.6716200000000003</v>
      </c>
      <c r="AH738">
        <f t="shared" ref="AH738" si="61">AH99+AH157</f>
        <v>2.6949100000000001</v>
      </c>
      <c r="AI738">
        <f t="shared" si="55"/>
        <v>2.7157399999999998</v>
      </c>
      <c r="AJ738">
        <f t="shared" si="55"/>
        <v>2.7341500000000001</v>
      </c>
    </row>
    <row r="739" spans="1:36">
      <c r="A739" t="s">
        <v>441</v>
      </c>
      <c r="B739" s="63">
        <v>13</v>
      </c>
      <c r="C739" s="63">
        <v>55</v>
      </c>
      <c r="D739">
        <f t="shared" si="2"/>
        <v>0.17862999999999998</v>
      </c>
      <c r="E739">
        <f t="shared" si="60"/>
        <v>0.19222</v>
      </c>
      <c r="F739">
        <f t="shared" si="60"/>
        <v>0.17415</v>
      </c>
      <c r="G739">
        <f t="shared" si="60"/>
        <v>0.15665999999999999</v>
      </c>
      <c r="H739">
        <f t="shared" si="60"/>
        <v>0.16930000000000001</v>
      </c>
      <c r="I739">
        <f t="shared" si="60"/>
        <v>0.18889</v>
      </c>
      <c r="J739">
        <f t="shared" si="60"/>
        <v>0.19380999999999998</v>
      </c>
      <c r="K739">
        <f t="shared" si="60"/>
        <v>0.20083000000000001</v>
      </c>
      <c r="L739">
        <f t="shared" si="60"/>
        <v>0.21009</v>
      </c>
      <c r="M739">
        <f t="shared" si="60"/>
        <v>0.21737000000000001</v>
      </c>
      <c r="N739">
        <f t="shared" si="60"/>
        <v>0.22500000000000001</v>
      </c>
      <c r="O739">
        <f t="shared" si="60"/>
        <v>0.22936000000000001</v>
      </c>
      <c r="P739">
        <f t="shared" si="60"/>
        <v>0.23791000000000001</v>
      </c>
      <c r="Q739">
        <f t="shared" si="60"/>
        <v>0.24440000000000001</v>
      </c>
      <c r="R739">
        <f t="shared" si="60"/>
        <v>0.25101000000000001</v>
      </c>
      <c r="S739">
        <f t="shared" si="60"/>
        <v>0.25561999999999996</v>
      </c>
      <c r="T739">
        <f t="shared" si="60"/>
        <v>0.26268999999999998</v>
      </c>
      <c r="U739">
        <f t="shared" si="60"/>
        <v>0.26885999999999999</v>
      </c>
      <c r="V739">
        <f t="shared" si="60"/>
        <v>0.27416000000000001</v>
      </c>
      <c r="W739">
        <f t="shared" si="60"/>
        <v>0.28253</v>
      </c>
      <c r="X739">
        <f t="shared" si="60"/>
        <v>0.28776999999999997</v>
      </c>
      <c r="Y739">
        <f t="shared" si="60"/>
        <v>0.29363</v>
      </c>
      <c r="Z739">
        <f t="shared" si="60"/>
        <v>0.29603000000000002</v>
      </c>
      <c r="AA739">
        <f t="shared" si="60"/>
        <v>0.29874000000000001</v>
      </c>
      <c r="AB739">
        <f t="shared" si="60"/>
        <v>0.30423</v>
      </c>
      <c r="AC739">
        <f t="shared" si="60"/>
        <v>0.30971000000000004</v>
      </c>
      <c r="AD739">
        <f t="shared" si="60"/>
        <v>0.31551000000000001</v>
      </c>
      <c r="AE739">
        <f t="shared" si="60"/>
        <v>0.32137000000000004</v>
      </c>
      <c r="AF739">
        <f t="shared" si="60"/>
        <v>0.32740000000000002</v>
      </c>
      <c r="AG739">
        <f t="shared" si="60"/>
        <v>0.33329000000000003</v>
      </c>
      <c r="AH739">
        <f t="shared" ref="AH739:AJ739" si="62">AH100+AH158</f>
        <v>0.33971000000000001</v>
      </c>
      <c r="AI739">
        <f t="shared" si="62"/>
        <v>0.34609999999999996</v>
      </c>
      <c r="AJ739">
        <f t="shared" si="62"/>
        <v>0.35236999999999996</v>
      </c>
    </row>
    <row r="742" spans="1:36">
      <c r="A742" t="s">
        <v>499</v>
      </c>
      <c r="B742" t="s">
        <v>481</v>
      </c>
      <c r="C742" t="s">
        <v>482</v>
      </c>
    </row>
    <row r="743" spans="1:36">
      <c r="A743" t="s">
        <v>386</v>
      </c>
      <c r="B743" t="s">
        <v>474</v>
      </c>
      <c r="C743" t="s">
        <v>476</v>
      </c>
    </row>
    <row r="744" spans="1:36">
      <c r="A744" t="s">
        <v>387</v>
      </c>
      <c r="B744" s="63">
        <v>14</v>
      </c>
      <c r="C744" s="63">
        <v>100</v>
      </c>
      <c r="D744">
        <f>D162+D220</f>
        <v>279.08658000000003</v>
      </c>
      <c r="E744">
        <f t="shared" ref="E744:AJ752" si="63">E162+E220</f>
        <v>282.97320000000002</v>
      </c>
      <c r="F744">
        <f t="shared" si="63"/>
        <v>291.51503000000002</v>
      </c>
      <c r="G744">
        <f t="shared" si="63"/>
        <v>273.83874000000003</v>
      </c>
      <c r="H744">
        <f t="shared" si="63"/>
        <v>271.99504000000002</v>
      </c>
      <c r="I744">
        <f t="shared" si="63"/>
        <v>272.79395999999997</v>
      </c>
      <c r="J744">
        <f t="shared" si="63"/>
        <v>272.34032000000002</v>
      </c>
      <c r="K744">
        <f t="shared" si="63"/>
        <v>277.38027</v>
      </c>
      <c r="L744">
        <f t="shared" si="63"/>
        <v>283.48854</v>
      </c>
      <c r="M744">
        <f t="shared" si="63"/>
        <v>288.73158000000001</v>
      </c>
      <c r="N744">
        <f t="shared" si="63"/>
        <v>294.14376000000004</v>
      </c>
      <c r="O744">
        <f t="shared" si="63"/>
        <v>298.60235</v>
      </c>
      <c r="P744">
        <f t="shared" si="63"/>
        <v>302.57330999999999</v>
      </c>
      <c r="Q744">
        <f t="shared" si="63"/>
        <v>306.32594</v>
      </c>
      <c r="R744">
        <f t="shared" si="63"/>
        <v>309.29232999999999</v>
      </c>
      <c r="S744">
        <f t="shared" si="63"/>
        <v>312.23106999999999</v>
      </c>
      <c r="T744">
        <f t="shared" si="63"/>
        <v>315.24432000000002</v>
      </c>
      <c r="U744">
        <f t="shared" si="63"/>
        <v>318.37635999999998</v>
      </c>
      <c r="V744">
        <f t="shared" si="63"/>
        <v>321.95502999999997</v>
      </c>
      <c r="W744">
        <f t="shared" si="63"/>
        <v>325.64222999999998</v>
      </c>
      <c r="X744">
        <f t="shared" si="63"/>
        <v>329.18356</v>
      </c>
      <c r="Y744">
        <f t="shared" si="63"/>
        <v>332.67401000000001</v>
      </c>
      <c r="Z744">
        <f t="shared" si="63"/>
        <v>336.08744999999999</v>
      </c>
      <c r="AA744">
        <f t="shared" si="63"/>
        <v>339.45511999999997</v>
      </c>
      <c r="AB744">
        <f t="shared" si="63"/>
        <v>342.87022999999999</v>
      </c>
      <c r="AC744">
        <f t="shared" si="63"/>
        <v>346.33301</v>
      </c>
      <c r="AD744">
        <f t="shared" si="63"/>
        <v>349.74887999999999</v>
      </c>
      <c r="AE744">
        <f t="shared" si="63"/>
        <v>352.96456000000001</v>
      </c>
      <c r="AF744">
        <f t="shared" si="63"/>
        <v>356.02715999999998</v>
      </c>
      <c r="AG744">
        <f t="shared" si="63"/>
        <v>359.07173</v>
      </c>
      <c r="AH744">
        <f t="shared" si="63"/>
        <v>362.13463000000002</v>
      </c>
      <c r="AI744">
        <f t="shared" si="63"/>
        <v>365.15454</v>
      </c>
      <c r="AJ744">
        <f t="shared" si="63"/>
        <v>368.19556</v>
      </c>
    </row>
    <row r="745" spans="1:36">
      <c r="A745" t="s">
        <v>388</v>
      </c>
      <c r="B745" s="63">
        <v>14</v>
      </c>
      <c r="C745" s="63">
        <v>2</v>
      </c>
      <c r="D745">
        <f t="shared" ref="D745:S798" si="64">D163+D221</f>
        <v>60.059449999999998</v>
      </c>
      <c r="E745">
        <f t="shared" si="64"/>
        <v>60.980310000000003</v>
      </c>
      <c r="F745">
        <f t="shared" si="64"/>
        <v>64.397649999999999</v>
      </c>
      <c r="G745">
        <f t="shared" si="64"/>
        <v>57.348500000000001</v>
      </c>
      <c r="H745">
        <f t="shared" si="64"/>
        <v>57.587140000000005</v>
      </c>
      <c r="I745">
        <f t="shared" si="64"/>
        <v>61.466499999999996</v>
      </c>
      <c r="J745">
        <f t="shared" si="64"/>
        <v>61.902270000000001</v>
      </c>
      <c r="K745">
        <f t="shared" si="64"/>
        <v>63.100239999999999</v>
      </c>
      <c r="L745">
        <f t="shared" si="64"/>
        <v>64.325209999999998</v>
      </c>
      <c r="M745">
        <f t="shared" si="64"/>
        <v>65.370059999999995</v>
      </c>
      <c r="N745">
        <f t="shared" si="64"/>
        <v>66.405090000000001</v>
      </c>
      <c r="O745">
        <f t="shared" si="64"/>
        <v>67.374850000000009</v>
      </c>
      <c r="P745">
        <f t="shared" si="64"/>
        <v>68.252780000000001</v>
      </c>
      <c r="Q745">
        <f t="shared" si="64"/>
        <v>69.019130000000004</v>
      </c>
      <c r="R745">
        <f t="shared" si="64"/>
        <v>69.748260000000002</v>
      </c>
      <c r="S745">
        <f t="shared" si="64"/>
        <v>70.550389999999993</v>
      </c>
      <c r="T745">
        <f t="shared" si="63"/>
        <v>71.385050000000007</v>
      </c>
      <c r="U745">
        <f t="shared" si="63"/>
        <v>72.177329999999998</v>
      </c>
      <c r="V745">
        <f t="shared" si="63"/>
        <v>73.075269999999989</v>
      </c>
      <c r="W745">
        <f t="shared" si="63"/>
        <v>73.971730000000008</v>
      </c>
      <c r="X745">
        <f t="shared" si="63"/>
        <v>74.856449999999995</v>
      </c>
      <c r="Y745">
        <f t="shared" si="63"/>
        <v>75.727499999999992</v>
      </c>
      <c r="Z745">
        <f t="shared" si="63"/>
        <v>76.561610000000002</v>
      </c>
      <c r="AA745">
        <f t="shared" si="63"/>
        <v>77.377629999999996</v>
      </c>
      <c r="AB745">
        <f t="shared" si="63"/>
        <v>78.144440000000003</v>
      </c>
      <c r="AC745">
        <f t="shared" si="63"/>
        <v>78.909400000000005</v>
      </c>
      <c r="AD745">
        <f t="shared" si="63"/>
        <v>79.647410000000008</v>
      </c>
      <c r="AE745">
        <f t="shared" si="63"/>
        <v>80.344410000000011</v>
      </c>
      <c r="AF745">
        <f t="shared" si="63"/>
        <v>81.013679999999994</v>
      </c>
      <c r="AG745">
        <f t="shared" si="63"/>
        <v>81.646929999999998</v>
      </c>
      <c r="AH745">
        <f t="shared" si="63"/>
        <v>82.28116</v>
      </c>
      <c r="AI745">
        <f t="shared" si="63"/>
        <v>82.923059999999992</v>
      </c>
      <c r="AJ745">
        <f t="shared" si="63"/>
        <v>83.55834999999999</v>
      </c>
    </row>
    <row r="746" spans="1:36">
      <c r="A746" t="s">
        <v>389</v>
      </c>
      <c r="B746" s="63">
        <v>14</v>
      </c>
      <c r="C746" s="63">
        <v>3</v>
      </c>
      <c r="D746">
        <f t="shared" si="64"/>
        <v>51.893299999999996</v>
      </c>
      <c r="E746">
        <f t="shared" si="63"/>
        <v>52.974449999999997</v>
      </c>
      <c r="F746">
        <f t="shared" si="63"/>
        <v>55.617840000000001</v>
      </c>
      <c r="G746">
        <f t="shared" si="63"/>
        <v>55.993459999999999</v>
      </c>
      <c r="H746">
        <f t="shared" si="63"/>
        <v>55.77008</v>
      </c>
      <c r="I746">
        <f t="shared" si="63"/>
        <v>53.544450000000005</v>
      </c>
      <c r="J746">
        <f t="shared" si="63"/>
        <v>51.310990000000004</v>
      </c>
      <c r="K746">
        <f t="shared" si="63"/>
        <v>51.21105</v>
      </c>
      <c r="L746">
        <f t="shared" si="63"/>
        <v>51.604740000000007</v>
      </c>
      <c r="M746">
        <f t="shared" si="63"/>
        <v>51.954740000000001</v>
      </c>
      <c r="N746">
        <f t="shared" si="63"/>
        <v>52.438720000000004</v>
      </c>
      <c r="O746">
        <f t="shared" si="63"/>
        <v>52.814769999999996</v>
      </c>
      <c r="P746">
        <f t="shared" si="63"/>
        <v>53.256599999999999</v>
      </c>
      <c r="Q746">
        <f t="shared" si="63"/>
        <v>53.759520000000002</v>
      </c>
      <c r="R746">
        <f t="shared" si="63"/>
        <v>54.197900000000004</v>
      </c>
      <c r="S746">
        <f t="shared" si="63"/>
        <v>54.674210000000002</v>
      </c>
      <c r="T746">
        <f t="shared" si="63"/>
        <v>55.206780000000002</v>
      </c>
      <c r="U746">
        <f t="shared" si="63"/>
        <v>55.779049999999998</v>
      </c>
      <c r="V746">
        <f t="shared" si="63"/>
        <v>56.347940000000001</v>
      </c>
      <c r="W746">
        <f t="shared" si="63"/>
        <v>56.993580000000001</v>
      </c>
      <c r="X746">
        <f t="shared" si="63"/>
        <v>57.516289999999998</v>
      </c>
      <c r="Y746">
        <f t="shared" si="63"/>
        <v>58.084450000000004</v>
      </c>
      <c r="Z746">
        <f t="shared" si="63"/>
        <v>58.618840000000006</v>
      </c>
      <c r="AA746">
        <f t="shared" si="63"/>
        <v>59.141819999999996</v>
      </c>
      <c r="AB746">
        <f t="shared" si="63"/>
        <v>59.642389999999999</v>
      </c>
      <c r="AC746">
        <f t="shared" si="63"/>
        <v>60.145530000000001</v>
      </c>
      <c r="AD746">
        <f t="shared" si="63"/>
        <v>60.634889999999999</v>
      </c>
      <c r="AE746">
        <f t="shared" si="63"/>
        <v>61.080850000000005</v>
      </c>
      <c r="AF746">
        <f t="shared" si="63"/>
        <v>61.517769999999999</v>
      </c>
      <c r="AG746">
        <f t="shared" si="63"/>
        <v>61.93045</v>
      </c>
      <c r="AH746">
        <f t="shared" si="63"/>
        <v>62.343879999999999</v>
      </c>
      <c r="AI746">
        <f t="shared" si="63"/>
        <v>62.766729999999995</v>
      </c>
      <c r="AJ746">
        <f t="shared" si="63"/>
        <v>63.185949999999998</v>
      </c>
    </row>
    <row r="747" spans="1:36">
      <c r="A747" t="s">
        <v>390</v>
      </c>
      <c r="B747" s="63">
        <v>14</v>
      </c>
      <c r="C747" s="63">
        <v>4</v>
      </c>
      <c r="D747">
        <f t="shared" si="64"/>
        <v>77.20214</v>
      </c>
      <c r="E747">
        <f t="shared" si="63"/>
        <v>78.079030000000003</v>
      </c>
      <c r="F747">
        <f t="shared" si="63"/>
        <v>79.175969999999992</v>
      </c>
      <c r="G747">
        <f t="shared" si="63"/>
        <v>70.162179999999992</v>
      </c>
      <c r="H747">
        <f t="shared" si="63"/>
        <v>68.503240000000005</v>
      </c>
      <c r="I747">
        <f t="shared" si="63"/>
        <v>70.584580000000003</v>
      </c>
      <c r="J747">
        <f t="shared" si="63"/>
        <v>74.930729999999997</v>
      </c>
      <c r="K747">
        <f t="shared" si="63"/>
        <v>78.722000000000008</v>
      </c>
      <c r="L747">
        <f t="shared" si="63"/>
        <v>81.40737</v>
      </c>
      <c r="M747">
        <f t="shared" si="63"/>
        <v>83.413870000000003</v>
      </c>
      <c r="N747">
        <f t="shared" si="63"/>
        <v>85.204570000000004</v>
      </c>
      <c r="O747">
        <f t="shared" si="63"/>
        <v>86.786490000000001</v>
      </c>
      <c r="P747">
        <f t="shared" si="63"/>
        <v>88.16104</v>
      </c>
      <c r="Q747">
        <f t="shared" si="63"/>
        <v>89.347820000000013</v>
      </c>
      <c r="R747">
        <f t="shared" si="63"/>
        <v>90.391810000000007</v>
      </c>
      <c r="S747">
        <f t="shared" si="63"/>
        <v>91.500500000000002</v>
      </c>
      <c r="T747">
        <f t="shared" si="63"/>
        <v>92.609690000000001</v>
      </c>
      <c r="U747">
        <f t="shared" si="63"/>
        <v>93.665459999999996</v>
      </c>
      <c r="V747">
        <f t="shared" si="63"/>
        <v>94.843709999999987</v>
      </c>
      <c r="W747">
        <f t="shared" si="63"/>
        <v>96.013620000000003</v>
      </c>
      <c r="X747">
        <f t="shared" si="63"/>
        <v>97.198579999999993</v>
      </c>
      <c r="Y747">
        <f t="shared" si="63"/>
        <v>98.348460000000003</v>
      </c>
      <c r="Z747">
        <f t="shared" si="63"/>
        <v>99.435469999999995</v>
      </c>
      <c r="AA747">
        <f t="shared" si="63"/>
        <v>100.52888</v>
      </c>
      <c r="AB747">
        <f t="shared" si="63"/>
        <v>101.66618</v>
      </c>
      <c r="AC747">
        <f t="shared" si="63"/>
        <v>102.81229</v>
      </c>
      <c r="AD747">
        <f t="shared" si="63"/>
        <v>103.93890999999999</v>
      </c>
      <c r="AE747">
        <f t="shared" si="63"/>
        <v>105.03708999999999</v>
      </c>
      <c r="AF747">
        <f t="shared" si="63"/>
        <v>106.12738999999999</v>
      </c>
      <c r="AG747">
        <f t="shared" si="63"/>
        <v>107.18528000000001</v>
      </c>
      <c r="AH747">
        <f t="shared" si="63"/>
        <v>108.25736999999999</v>
      </c>
      <c r="AI747">
        <f t="shared" si="63"/>
        <v>109.35861</v>
      </c>
      <c r="AJ747">
        <f t="shared" si="63"/>
        <v>110.48575</v>
      </c>
    </row>
    <row r="748" spans="1:36">
      <c r="A748" t="s">
        <v>391</v>
      </c>
      <c r="B748" s="63">
        <v>14</v>
      </c>
      <c r="C748" s="63">
        <v>5</v>
      </c>
      <c r="D748">
        <f t="shared" si="64"/>
        <v>89.931700000000006</v>
      </c>
      <c r="E748">
        <f t="shared" si="63"/>
        <v>90.939419999999998</v>
      </c>
      <c r="F748">
        <f t="shared" si="63"/>
        <v>92.323580000000007</v>
      </c>
      <c r="G748">
        <f t="shared" si="63"/>
        <v>90.334599999999995</v>
      </c>
      <c r="H748">
        <f t="shared" si="63"/>
        <v>90.134590000000003</v>
      </c>
      <c r="I748">
        <f t="shared" si="63"/>
        <v>87.198449999999994</v>
      </c>
      <c r="J748">
        <f t="shared" si="63"/>
        <v>84.196349999999995</v>
      </c>
      <c r="K748">
        <f t="shared" si="63"/>
        <v>84.346980000000002</v>
      </c>
      <c r="L748">
        <f t="shared" si="63"/>
        <v>86.151229999999998</v>
      </c>
      <c r="M748">
        <f t="shared" si="63"/>
        <v>87.992919999999998</v>
      </c>
      <c r="N748">
        <f t="shared" si="63"/>
        <v>90.095380000000006</v>
      </c>
      <c r="O748">
        <f t="shared" si="63"/>
        <v>91.626249999999999</v>
      </c>
      <c r="P748">
        <f t="shared" si="63"/>
        <v>92.902889999999999</v>
      </c>
      <c r="Q748">
        <f t="shared" si="63"/>
        <v>94.199460000000002</v>
      </c>
      <c r="R748">
        <f t="shared" si="63"/>
        <v>94.954360000000008</v>
      </c>
      <c r="S748">
        <f t="shared" si="63"/>
        <v>95.505969999999991</v>
      </c>
      <c r="T748">
        <f t="shared" si="63"/>
        <v>96.042810000000003</v>
      </c>
      <c r="U748">
        <f t="shared" si="63"/>
        <v>96.754519999999999</v>
      </c>
      <c r="V748">
        <f t="shared" si="63"/>
        <v>97.688110000000009</v>
      </c>
      <c r="W748">
        <f t="shared" si="63"/>
        <v>98.66328</v>
      </c>
      <c r="X748">
        <f t="shared" si="63"/>
        <v>99.612259999999992</v>
      </c>
      <c r="Y748">
        <f t="shared" si="63"/>
        <v>100.51359000000001</v>
      </c>
      <c r="Z748">
        <f t="shared" si="63"/>
        <v>101.47153</v>
      </c>
      <c r="AA748">
        <f t="shared" si="63"/>
        <v>102.40679</v>
      </c>
      <c r="AB748">
        <f t="shared" si="63"/>
        <v>103.41722</v>
      </c>
      <c r="AC748">
        <f t="shared" si="63"/>
        <v>104.46579</v>
      </c>
      <c r="AD748">
        <f t="shared" si="63"/>
        <v>105.52767</v>
      </c>
      <c r="AE748">
        <f t="shared" si="63"/>
        <v>106.50220999999999</v>
      </c>
      <c r="AF748">
        <f t="shared" si="63"/>
        <v>107.36832</v>
      </c>
      <c r="AG748">
        <f t="shared" si="63"/>
        <v>108.30906999999999</v>
      </c>
      <c r="AH748">
        <f t="shared" si="63"/>
        <v>109.25220999999999</v>
      </c>
      <c r="AI748">
        <f t="shared" si="63"/>
        <v>110.10612999999999</v>
      </c>
      <c r="AJ748">
        <f t="shared" si="63"/>
        <v>110.96550999999999</v>
      </c>
    </row>
    <row r="749" spans="1:36">
      <c r="A749" t="s">
        <v>392</v>
      </c>
      <c r="B749" s="63">
        <v>14</v>
      </c>
      <c r="C749" s="63">
        <v>6</v>
      </c>
      <c r="D749">
        <f t="shared" si="64"/>
        <v>20.59966</v>
      </c>
      <c r="E749">
        <f t="shared" si="63"/>
        <v>20.757350000000002</v>
      </c>
      <c r="F749">
        <f t="shared" si="63"/>
        <v>20.028790000000001</v>
      </c>
      <c r="G749">
        <f t="shared" si="63"/>
        <v>20.248930000000001</v>
      </c>
      <c r="H749">
        <f t="shared" si="63"/>
        <v>20.493269999999999</v>
      </c>
      <c r="I749">
        <f t="shared" si="63"/>
        <v>20.001649999999998</v>
      </c>
      <c r="J749">
        <f t="shared" si="63"/>
        <v>19.723659999999999</v>
      </c>
      <c r="K749">
        <f t="shared" si="63"/>
        <v>19.514609999999998</v>
      </c>
      <c r="L749">
        <f t="shared" si="63"/>
        <v>19.467359999999999</v>
      </c>
      <c r="M749">
        <f t="shared" si="63"/>
        <v>19.510480000000001</v>
      </c>
      <c r="N749">
        <f t="shared" si="63"/>
        <v>19.619209999999999</v>
      </c>
      <c r="O749">
        <f t="shared" si="63"/>
        <v>19.744599999999998</v>
      </c>
      <c r="P749">
        <f t="shared" si="63"/>
        <v>19.921520000000001</v>
      </c>
      <c r="Q749">
        <f t="shared" si="63"/>
        <v>20.1281</v>
      </c>
      <c r="R749">
        <f t="shared" si="63"/>
        <v>20.303090000000001</v>
      </c>
      <c r="S749">
        <f t="shared" si="63"/>
        <v>20.515259999999998</v>
      </c>
      <c r="T749">
        <f t="shared" si="63"/>
        <v>20.70711</v>
      </c>
      <c r="U749">
        <f t="shared" si="63"/>
        <v>20.887460000000001</v>
      </c>
      <c r="V749">
        <f t="shared" si="63"/>
        <v>21.100479999999997</v>
      </c>
      <c r="W749">
        <f t="shared" si="63"/>
        <v>21.35689</v>
      </c>
      <c r="X749">
        <f t="shared" si="63"/>
        <v>21.578410000000002</v>
      </c>
      <c r="Y749">
        <f t="shared" si="63"/>
        <v>21.714670000000002</v>
      </c>
      <c r="Z749">
        <f t="shared" si="63"/>
        <v>21.89751</v>
      </c>
      <c r="AA749">
        <f t="shared" si="63"/>
        <v>22.11093</v>
      </c>
      <c r="AB749">
        <f t="shared" si="63"/>
        <v>22.33174</v>
      </c>
      <c r="AC749">
        <f t="shared" si="63"/>
        <v>22.5777</v>
      </c>
      <c r="AD749">
        <f t="shared" si="63"/>
        <v>22.839150000000004</v>
      </c>
      <c r="AE749">
        <f t="shared" si="63"/>
        <v>23.10172</v>
      </c>
      <c r="AF749">
        <f t="shared" si="63"/>
        <v>23.37979</v>
      </c>
      <c r="AG749">
        <f t="shared" si="63"/>
        <v>23.694380000000002</v>
      </c>
      <c r="AH749">
        <f t="shared" si="63"/>
        <v>24.1602</v>
      </c>
      <c r="AI749">
        <f t="shared" si="63"/>
        <v>24.660719999999998</v>
      </c>
      <c r="AJ749">
        <f t="shared" si="63"/>
        <v>25.161850000000001</v>
      </c>
    </row>
    <row r="750" spans="1:36">
      <c r="A750" t="s">
        <v>393</v>
      </c>
      <c r="B750" s="63">
        <v>14</v>
      </c>
      <c r="C750" s="63">
        <v>7</v>
      </c>
      <c r="D750">
        <f t="shared" si="64"/>
        <v>7.1653300000000009</v>
      </c>
      <c r="E750">
        <f t="shared" si="63"/>
        <v>7.0511300000000006</v>
      </c>
      <c r="F750">
        <f t="shared" si="63"/>
        <v>6.6255600000000001</v>
      </c>
      <c r="G750">
        <f t="shared" si="63"/>
        <v>7.2864599999999999</v>
      </c>
      <c r="H750">
        <f t="shared" si="63"/>
        <v>7.3141300000000005</v>
      </c>
      <c r="I750">
        <f t="shared" si="63"/>
        <v>6.7976900000000002</v>
      </c>
      <c r="J750">
        <f t="shared" si="63"/>
        <v>6.4700299999999995</v>
      </c>
      <c r="K750">
        <f t="shared" si="63"/>
        <v>6.5261099999999992</v>
      </c>
      <c r="L750">
        <f t="shared" si="63"/>
        <v>6.5990700000000002</v>
      </c>
      <c r="M750">
        <f t="shared" si="63"/>
        <v>6.6349999999999998</v>
      </c>
      <c r="N750">
        <f t="shared" si="63"/>
        <v>6.6597399999999993</v>
      </c>
      <c r="O750">
        <f t="shared" si="63"/>
        <v>6.6624299999999996</v>
      </c>
      <c r="P750">
        <f t="shared" si="63"/>
        <v>6.6691799999999999</v>
      </c>
      <c r="Q750">
        <f t="shared" si="63"/>
        <v>6.7033699999999996</v>
      </c>
      <c r="R750">
        <f t="shared" si="63"/>
        <v>6.7242800000000003</v>
      </c>
      <c r="S750">
        <f t="shared" si="63"/>
        <v>6.7209500000000002</v>
      </c>
      <c r="T750">
        <f t="shared" si="63"/>
        <v>6.7254900000000006</v>
      </c>
      <c r="U750">
        <f t="shared" si="63"/>
        <v>6.6967300000000005</v>
      </c>
      <c r="V750">
        <f t="shared" si="63"/>
        <v>6.6398400000000004</v>
      </c>
      <c r="W750">
        <f t="shared" si="63"/>
        <v>6.5894100000000009</v>
      </c>
      <c r="X750">
        <f t="shared" si="63"/>
        <v>6.5420800000000003</v>
      </c>
      <c r="Y750">
        <f t="shared" si="63"/>
        <v>6.4565799999999998</v>
      </c>
      <c r="Z750">
        <f t="shared" si="63"/>
        <v>6.3874599999999999</v>
      </c>
      <c r="AA750">
        <f t="shared" si="63"/>
        <v>6.3187100000000003</v>
      </c>
      <c r="AB750">
        <f t="shared" si="63"/>
        <v>6.23292</v>
      </c>
      <c r="AC750">
        <f t="shared" si="63"/>
        <v>6.1502699999999999</v>
      </c>
      <c r="AD750">
        <f t="shared" si="63"/>
        <v>6.0720499999999999</v>
      </c>
      <c r="AE750">
        <f t="shared" si="63"/>
        <v>5.9916400000000003</v>
      </c>
      <c r="AF750">
        <f t="shared" si="63"/>
        <v>5.9043799999999997</v>
      </c>
      <c r="AG750">
        <f t="shared" si="63"/>
        <v>5.8187999999999995</v>
      </c>
      <c r="AH750">
        <f t="shared" si="63"/>
        <v>5.7339799999999999</v>
      </c>
      <c r="AI750">
        <f t="shared" si="63"/>
        <v>5.64825</v>
      </c>
      <c r="AJ750">
        <f t="shared" si="63"/>
        <v>5.5632999999999999</v>
      </c>
    </row>
    <row r="751" spans="1:36">
      <c r="A751" t="s">
        <v>394</v>
      </c>
      <c r="B751" s="63">
        <v>14</v>
      </c>
      <c r="C751" s="63">
        <v>8</v>
      </c>
      <c r="D751">
        <f t="shared" si="64"/>
        <v>21.047440000000002</v>
      </c>
      <c r="E751">
        <f t="shared" si="63"/>
        <v>19.97176</v>
      </c>
      <c r="F751">
        <f t="shared" si="63"/>
        <v>20.986440000000002</v>
      </c>
      <c r="G751">
        <f t="shared" si="63"/>
        <v>21.969989999999999</v>
      </c>
      <c r="H751">
        <f t="shared" si="63"/>
        <v>21.10923</v>
      </c>
      <c r="I751">
        <f t="shared" si="63"/>
        <v>20.663789999999999</v>
      </c>
      <c r="J751">
        <f t="shared" si="63"/>
        <v>21.10013</v>
      </c>
      <c r="K751">
        <f t="shared" si="63"/>
        <v>21.64395</v>
      </c>
      <c r="L751">
        <f t="shared" si="63"/>
        <v>21.117260000000002</v>
      </c>
      <c r="M751">
        <f t="shared" si="63"/>
        <v>20.831040000000002</v>
      </c>
      <c r="N751">
        <f t="shared" si="63"/>
        <v>21.162979999999997</v>
      </c>
      <c r="O751">
        <f t="shared" si="63"/>
        <v>21.592510000000001</v>
      </c>
      <c r="P751">
        <f t="shared" si="63"/>
        <v>21.861319999999999</v>
      </c>
      <c r="Q751">
        <f t="shared" si="63"/>
        <v>21.994039999999998</v>
      </c>
      <c r="R751">
        <f t="shared" si="63"/>
        <v>22.13129</v>
      </c>
      <c r="S751">
        <f t="shared" si="63"/>
        <v>22.373060000000002</v>
      </c>
      <c r="T751">
        <f t="shared" si="63"/>
        <v>22.57274</v>
      </c>
      <c r="U751">
        <f t="shared" si="63"/>
        <v>22.617100000000001</v>
      </c>
      <c r="V751">
        <f t="shared" si="63"/>
        <v>22.149100000000001</v>
      </c>
      <c r="W751">
        <f t="shared" si="63"/>
        <v>21.708690000000001</v>
      </c>
      <c r="X751">
        <f t="shared" si="63"/>
        <v>21.293189999999999</v>
      </c>
      <c r="Y751">
        <f t="shared" si="63"/>
        <v>21.086840000000002</v>
      </c>
      <c r="Z751">
        <f t="shared" si="63"/>
        <v>20.84271</v>
      </c>
      <c r="AA751">
        <f t="shared" si="63"/>
        <v>21.000859999999999</v>
      </c>
      <c r="AB751">
        <f t="shared" si="63"/>
        <v>21.282040000000002</v>
      </c>
      <c r="AC751">
        <f t="shared" si="63"/>
        <v>21.49174</v>
      </c>
      <c r="AD751">
        <f t="shared" si="63"/>
        <v>21.615929999999999</v>
      </c>
      <c r="AE751">
        <f t="shared" si="63"/>
        <v>21.610530000000001</v>
      </c>
      <c r="AF751">
        <f t="shared" si="63"/>
        <v>21.572859999999999</v>
      </c>
      <c r="AG751">
        <f t="shared" si="63"/>
        <v>21.638030000000001</v>
      </c>
      <c r="AH751">
        <f t="shared" si="63"/>
        <v>21.729050000000001</v>
      </c>
      <c r="AI751">
        <f t="shared" si="63"/>
        <v>21.84158</v>
      </c>
      <c r="AJ751">
        <f t="shared" si="63"/>
        <v>22.101420000000001</v>
      </c>
    </row>
    <row r="752" spans="1:36">
      <c r="A752" t="s">
        <v>395</v>
      </c>
      <c r="B752" s="63">
        <v>14</v>
      </c>
      <c r="C752" s="63">
        <v>9</v>
      </c>
      <c r="D752">
        <f t="shared" si="64"/>
        <v>22.872250000000001</v>
      </c>
      <c r="E752">
        <f t="shared" si="63"/>
        <v>21.554029999999997</v>
      </c>
      <c r="F752">
        <f t="shared" si="63"/>
        <v>20.856919999999999</v>
      </c>
      <c r="G752">
        <f t="shared" si="63"/>
        <v>21.11656</v>
      </c>
      <c r="H752">
        <f t="shared" si="63"/>
        <v>20.5716</v>
      </c>
      <c r="I752">
        <f t="shared" si="63"/>
        <v>19.038260000000001</v>
      </c>
      <c r="J752">
        <f t="shared" si="63"/>
        <v>18.807380000000002</v>
      </c>
      <c r="K752">
        <f t="shared" si="63"/>
        <v>19.270820000000001</v>
      </c>
      <c r="L752">
        <f t="shared" si="63"/>
        <v>19.926479999999998</v>
      </c>
      <c r="M752">
        <f t="shared" si="63"/>
        <v>20.265899999999998</v>
      </c>
      <c r="N752">
        <f t="shared" si="63"/>
        <v>20.32056</v>
      </c>
      <c r="O752">
        <f t="shared" si="63"/>
        <v>20.623719999999999</v>
      </c>
      <c r="P752">
        <f t="shared" si="63"/>
        <v>20.866859999999999</v>
      </c>
      <c r="Q752">
        <f t="shared" si="63"/>
        <v>21.123940000000001</v>
      </c>
      <c r="R752">
        <f t="shared" si="63"/>
        <v>21.64433</v>
      </c>
      <c r="S752">
        <f t="shared" ref="E752:AJ760" si="65">S170+S228</f>
        <v>21.842300000000002</v>
      </c>
      <c r="T752">
        <f t="shared" si="65"/>
        <v>22.093610000000002</v>
      </c>
      <c r="U752">
        <f t="shared" si="65"/>
        <v>22.5379</v>
      </c>
      <c r="V752">
        <f t="shared" si="65"/>
        <v>23.06906</v>
      </c>
      <c r="W752">
        <f t="shared" si="65"/>
        <v>23.541029999999999</v>
      </c>
      <c r="X752">
        <f t="shared" si="65"/>
        <v>24.172710000000002</v>
      </c>
      <c r="Y752">
        <f t="shared" si="65"/>
        <v>24.709140000000001</v>
      </c>
      <c r="Z752">
        <f t="shared" si="65"/>
        <v>25.04815</v>
      </c>
      <c r="AA752">
        <f t="shared" si="65"/>
        <v>25.63843</v>
      </c>
      <c r="AB752">
        <f t="shared" si="65"/>
        <v>26.270220000000002</v>
      </c>
      <c r="AC752">
        <f t="shared" si="65"/>
        <v>26.692980000000002</v>
      </c>
      <c r="AD752">
        <f t="shared" si="65"/>
        <v>27.124549999999999</v>
      </c>
      <c r="AE752">
        <f t="shared" si="65"/>
        <v>27.396750000000001</v>
      </c>
      <c r="AF752">
        <f t="shared" si="65"/>
        <v>27.717369999999999</v>
      </c>
      <c r="AG752">
        <f t="shared" si="65"/>
        <v>28.162050000000001</v>
      </c>
      <c r="AH752">
        <f t="shared" si="65"/>
        <v>28.655099999999997</v>
      </c>
      <c r="AI752">
        <f t="shared" si="65"/>
        <v>28.951789999999999</v>
      </c>
      <c r="AJ752">
        <f t="shared" si="65"/>
        <v>29.79027</v>
      </c>
    </row>
    <row r="753" spans="1:36">
      <c r="A753" t="s">
        <v>396</v>
      </c>
      <c r="B753" s="63">
        <v>14</v>
      </c>
      <c r="C753" s="63">
        <v>10</v>
      </c>
      <c r="D753">
        <f t="shared" si="64"/>
        <v>44.996090000000002</v>
      </c>
      <c r="E753">
        <f t="shared" si="65"/>
        <v>45.338149999999999</v>
      </c>
      <c r="F753">
        <f t="shared" si="65"/>
        <v>43.485929999999996</v>
      </c>
      <c r="G753">
        <f t="shared" si="65"/>
        <v>43.713409999999996</v>
      </c>
      <c r="H753">
        <f t="shared" si="65"/>
        <v>39.160889999999995</v>
      </c>
      <c r="I753">
        <f t="shared" si="65"/>
        <v>36.83531</v>
      </c>
      <c r="J753">
        <f t="shared" si="65"/>
        <v>36.616029999999995</v>
      </c>
      <c r="K753">
        <f t="shared" si="65"/>
        <v>37.013249999999999</v>
      </c>
      <c r="L753">
        <f t="shared" si="65"/>
        <v>37.396090000000001</v>
      </c>
      <c r="M753">
        <f t="shared" si="65"/>
        <v>37.683279999999996</v>
      </c>
      <c r="N753">
        <f t="shared" si="65"/>
        <v>37.889559999999996</v>
      </c>
      <c r="O753">
        <f t="shared" si="65"/>
        <v>38.112049999999996</v>
      </c>
      <c r="P753">
        <f t="shared" si="65"/>
        <v>38.279399999999995</v>
      </c>
      <c r="Q753">
        <f t="shared" si="65"/>
        <v>38.497079999999997</v>
      </c>
      <c r="R753">
        <f t="shared" si="65"/>
        <v>38.736069999999998</v>
      </c>
      <c r="S753">
        <f t="shared" si="65"/>
        <v>38.914810000000003</v>
      </c>
      <c r="T753">
        <f t="shared" si="65"/>
        <v>39.095120000000001</v>
      </c>
      <c r="U753">
        <f t="shared" si="65"/>
        <v>39.401309999999995</v>
      </c>
      <c r="V753">
        <f t="shared" si="65"/>
        <v>39.68036</v>
      </c>
      <c r="W753">
        <f t="shared" si="65"/>
        <v>39.946809999999999</v>
      </c>
      <c r="X753">
        <f t="shared" si="65"/>
        <v>40.324640000000002</v>
      </c>
      <c r="Y753">
        <f t="shared" si="65"/>
        <v>40.632869999999997</v>
      </c>
      <c r="Z753">
        <f t="shared" si="65"/>
        <v>40.897570000000002</v>
      </c>
      <c r="AA753">
        <f t="shared" si="65"/>
        <v>41.240629999999996</v>
      </c>
      <c r="AB753">
        <f t="shared" si="65"/>
        <v>41.546199999999999</v>
      </c>
      <c r="AC753">
        <f t="shared" si="65"/>
        <v>41.966710000000006</v>
      </c>
      <c r="AD753">
        <f t="shared" si="65"/>
        <v>42.395969999999998</v>
      </c>
      <c r="AE753">
        <f t="shared" si="65"/>
        <v>42.858550000000001</v>
      </c>
      <c r="AF753">
        <f t="shared" si="65"/>
        <v>43.284840000000003</v>
      </c>
      <c r="AG753">
        <f t="shared" si="65"/>
        <v>43.669399999999996</v>
      </c>
      <c r="AH753">
        <f t="shared" si="65"/>
        <v>43.976480000000002</v>
      </c>
      <c r="AI753">
        <f t="shared" si="65"/>
        <v>44.202269999999999</v>
      </c>
      <c r="AJ753">
        <f t="shared" si="65"/>
        <v>44.528680000000001</v>
      </c>
    </row>
    <row r="754" spans="1:36">
      <c r="A754" t="s">
        <v>397</v>
      </c>
      <c r="B754" s="63">
        <v>14</v>
      </c>
      <c r="C754" s="63">
        <v>11</v>
      </c>
      <c r="D754">
        <f t="shared" si="64"/>
        <v>12.75253</v>
      </c>
      <c r="E754">
        <f t="shared" si="65"/>
        <v>12.827200000000001</v>
      </c>
      <c r="F754">
        <f t="shared" si="65"/>
        <v>11.797269999999999</v>
      </c>
      <c r="G754">
        <f t="shared" si="65"/>
        <v>10.890219999999999</v>
      </c>
      <c r="H754">
        <f t="shared" si="65"/>
        <v>9.7292199999999998</v>
      </c>
      <c r="I754">
        <f t="shared" si="65"/>
        <v>9.3249700000000004</v>
      </c>
      <c r="J754">
        <f t="shared" si="65"/>
        <v>8.9285899999999998</v>
      </c>
      <c r="K754">
        <f t="shared" si="65"/>
        <v>8.8756199999999996</v>
      </c>
      <c r="L754">
        <f t="shared" si="65"/>
        <v>8.76938</v>
      </c>
      <c r="M754">
        <f t="shared" si="65"/>
        <v>8.6682400000000008</v>
      </c>
      <c r="N754">
        <f t="shared" si="65"/>
        <v>8.4986899999999999</v>
      </c>
      <c r="O754">
        <f t="shared" si="65"/>
        <v>8.3659099999999995</v>
      </c>
      <c r="P754">
        <f t="shared" si="65"/>
        <v>8.2654899999999998</v>
      </c>
      <c r="Q754">
        <f t="shared" si="65"/>
        <v>8.2412499999999991</v>
      </c>
      <c r="R754">
        <f t="shared" si="65"/>
        <v>8.2223199999999999</v>
      </c>
      <c r="S754">
        <f t="shared" si="65"/>
        <v>8.2135300000000004</v>
      </c>
      <c r="T754">
        <f t="shared" si="65"/>
        <v>8.1857299999999995</v>
      </c>
      <c r="U754">
        <f t="shared" si="65"/>
        <v>8.2103099999999998</v>
      </c>
      <c r="V754">
        <f t="shared" si="65"/>
        <v>8.2095599999999997</v>
      </c>
      <c r="W754">
        <f t="shared" si="65"/>
        <v>8.2281099999999991</v>
      </c>
      <c r="X754">
        <f t="shared" si="65"/>
        <v>8.3162300000000009</v>
      </c>
      <c r="Y754">
        <f t="shared" si="65"/>
        <v>8.4085900000000002</v>
      </c>
      <c r="Z754">
        <f t="shared" si="65"/>
        <v>8.4768399999999993</v>
      </c>
      <c r="AA754">
        <f t="shared" si="65"/>
        <v>8.5653799999999993</v>
      </c>
      <c r="AB754">
        <f t="shared" si="65"/>
        <v>8.6065699999999996</v>
      </c>
      <c r="AC754">
        <f t="shared" si="65"/>
        <v>8.7757900000000006</v>
      </c>
      <c r="AD754">
        <f t="shared" si="65"/>
        <v>8.9633699999999994</v>
      </c>
      <c r="AE754">
        <f t="shared" si="65"/>
        <v>9.1634200000000003</v>
      </c>
      <c r="AF754">
        <f t="shared" si="65"/>
        <v>9.316510000000001</v>
      </c>
      <c r="AG754">
        <f t="shared" si="65"/>
        <v>9.4162600000000012</v>
      </c>
      <c r="AH754">
        <f t="shared" si="65"/>
        <v>9.4844200000000001</v>
      </c>
      <c r="AI754">
        <f t="shared" si="65"/>
        <v>9.4699400000000011</v>
      </c>
      <c r="AJ754">
        <f t="shared" si="65"/>
        <v>9.4839400000000005</v>
      </c>
    </row>
    <row r="755" spans="1:36">
      <c r="A755" t="s">
        <v>398</v>
      </c>
      <c r="B755" s="63">
        <v>14</v>
      </c>
      <c r="C755" s="63">
        <v>12</v>
      </c>
      <c r="D755">
        <f t="shared" si="64"/>
        <v>17.057780000000001</v>
      </c>
      <c r="E755">
        <f t="shared" si="65"/>
        <v>16.815450000000002</v>
      </c>
      <c r="F755">
        <f t="shared" si="65"/>
        <v>17.215720000000001</v>
      </c>
      <c r="G755">
        <f t="shared" si="65"/>
        <v>16.68233</v>
      </c>
      <c r="H755">
        <f t="shared" si="65"/>
        <v>14.518339999999998</v>
      </c>
      <c r="I755">
        <f t="shared" si="65"/>
        <v>13.58784</v>
      </c>
      <c r="J755">
        <f t="shared" si="65"/>
        <v>13.767050000000001</v>
      </c>
      <c r="K755">
        <f t="shared" si="65"/>
        <v>14.02643</v>
      </c>
      <c r="L755">
        <f t="shared" si="65"/>
        <v>14.302499999999998</v>
      </c>
      <c r="M755">
        <f t="shared" si="65"/>
        <v>14.516900000000001</v>
      </c>
      <c r="N755">
        <f t="shared" si="65"/>
        <v>14.710550000000001</v>
      </c>
      <c r="O755">
        <f t="shared" si="65"/>
        <v>14.88486</v>
      </c>
      <c r="P755">
        <f t="shared" si="65"/>
        <v>14.9849</v>
      </c>
      <c r="Q755">
        <f t="shared" si="65"/>
        <v>15.07236</v>
      </c>
      <c r="R755">
        <f t="shared" si="65"/>
        <v>15.170300000000001</v>
      </c>
      <c r="S755">
        <f t="shared" si="65"/>
        <v>15.23185</v>
      </c>
      <c r="T755">
        <f t="shared" si="65"/>
        <v>15.30466</v>
      </c>
      <c r="U755">
        <f t="shared" si="65"/>
        <v>15.402480000000001</v>
      </c>
      <c r="V755">
        <f t="shared" si="65"/>
        <v>15.499879999999999</v>
      </c>
      <c r="W755">
        <f t="shared" si="65"/>
        <v>15.588570000000001</v>
      </c>
      <c r="X755">
        <f t="shared" si="65"/>
        <v>15.697890000000001</v>
      </c>
      <c r="Y755">
        <f t="shared" si="65"/>
        <v>15.76201</v>
      </c>
      <c r="Z755">
        <f t="shared" si="65"/>
        <v>15.8096</v>
      </c>
      <c r="AA755">
        <f t="shared" si="65"/>
        <v>15.88621</v>
      </c>
      <c r="AB755">
        <f t="shared" si="65"/>
        <v>15.97184</v>
      </c>
      <c r="AC755">
        <f t="shared" si="65"/>
        <v>16.04457</v>
      </c>
      <c r="AD755">
        <f t="shared" si="65"/>
        <v>16.11731</v>
      </c>
      <c r="AE755">
        <f t="shared" si="65"/>
        <v>16.20722</v>
      </c>
      <c r="AF755">
        <f t="shared" si="65"/>
        <v>16.312899999999999</v>
      </c>
      <c r="AG755">
        <f t="shared" si="65"/>
        <v>16.423690000000001</v>
      </c>
      <c r="AH755">
        <f t="shared" si="65"/>
        <v>16.51069</v>
      </c>
      <c r="AI755">
        <f t="shared" si="65"/>
        <v>16.604620000000001</v>
      </c>
      <c r="AJ755">
        <f t="shared" si="65"/>
        <v>16.729709999999997</v>
      </c>
    </row>
    <row r="756" spans="1:36">
      <c r="A756" t="s">
        <v>399</v>
      </c>
      <c r="B756" s="63">
        <v>14</v>
      </c>
      <c r="C756" s="63">
        <v>13</v>
      </c>
      <c r="D756">
        <f t="shared" si="64"/>
        <v>15.185779999999999</v>
      </c>
      <c r="E756">
        <f t="shared" si="65"/>
        <v>15.695489999999999</v>
      </c>
      <c r="F756">
        <f t="shared" si="65"/>
        <v>14.472950000000001</v>
      </c>
      <c r="G756">
        <f t="shared" si="65"/>
        <v>16.14085</v>
      </c>
      <c r="H756">
        <f t="shared" si="65"/>
        <v>14.91334</v>
      </c>
      <c r="I756">
        <f t="shared" si="65"/>
        <v>13.922499999999999</v>
      </c>
      <c r="J756">
        <f t="shared" si="65"/>
        <v>13.920390000000001</v>
      </c>
      <c r="K756">
        <f t="shared" si="65"/>
        <v>14.1112</v>
      </c>
      <c r="L756">
        <f t="shared" si="65"/>
        <v>14.324210000000001</v>
      </c>
      <c r="M756">
        <f t="shared" si="65"/>
        <v>14.49812</v>
      </c>
      <c r="N756">
        <f t="shared" si="65"/>
        <v>14.680299999999999</v>
      </c>
      <c r="O756">
        <f t="shared" si="65"/>
        <v>14.861280000000001</v>
      </c>
      <c r="P756">
        <f t="shared" si="65"/>
        <v>15.02901</v>
      </c>
      <c r="Q756">
        <f t="shared" si="65"/>
        <v>15.183479999999999</v>
      </c>
      <c r="R756">
        <f t="shared" si="65"/>
        <v>15.343450000000001</v>
      </c>
      <c r="S756">
        <f t="shared" si="65"/>
        <v>15.469439999999999</v>
      </c>
      <c r="T756">
        <f t="shared" si="65"/>
        <v>15.60472</v>
      </c>
      <c r="U756">
        <f t="shared" si="65"/>
        <v>15.788519999999998</v>
      </c>
      <c r="V756">
        <f t="shared" si="65"/>
        <v>15.97092</v>
      </c>
      <c r="W756">
        <f t="shared" si="65"/>
        <v>16.130120000000002</v>
      </c>
      <c r="X756">
        <f t="shared" si="65"/>
        <v>16.310510000000001</v>
      </c>
      <c r="Y756">
        <f t="shared" si="65"/>
        <v>16.462260000000001</v>
      </c>
      <c r="Z756">
        <f t="shared" si="65"/>
        <v>16.611149999999999</v>
      </c>
      <c r="AA756">
        <f t="shared" si="65"/>
        <v>16.78904</v>
      </c>
      <c r="AB756">
        <f t="shared" si="65"/>
        <v>16.967790000000001</v>
      </c>
      <c r="AC756">
        <f t="shared" si="65"/>
        <v>17.146340000000002</v>
      </c>
      <c r="AD756">
        <f t="shared" si="65"/>
        <v>17.315280000000001</v>
      </c>
      <c r="AE756">
        <f t="shared" si="65"/>
        <v>17.487909999999999</v>
      </c>
      <c r="AF756">
        <f t="shared" si="65"/>
        <v>17.655419999999999</v>
      </c>
      <c r="AG756">
        <f t="shared" si="65"/>
        <v>17.829450000000001</v>
      </c>
      <c r="AH756">
        <f t="shared" si="65"/>
        <v>17.981369999999998</v>
      </c>
      <c r="AI756">
        <f t="shared" si="65"/>
        <v>18.12772</v>
      </c>
      <c r="AJ756">
        <f t="shared" si="65"/>
        <v>18.31503</v>
      </c>
    </row>
    <row r="757" spans="1:36">
      <c r="A757" t="s">
        <v>400</v>
      </c>
      <c r="B757" s="63">
        <v>14</v>
      </c>
      <c r="C757" s="63">
        <v>14</v>
      </c>
      <c r="D757">
        <f t="shared" si="64"/>
        <v>31.350549999999998</v>
      </c>
      <c r="E757">
        <f t="shared" si="65"/>
        <v>30.058249999999997</v>
      </c>
      <c r="F757">
        <f t="shared" si="65"/>
        <v>27.415610000000001</v>
      </c>
      <c r="G757">
        <f t="shared" si="65"/>
        <v>27.152729999999998</v>
      </c>
      <c r="H757">
        <f t="shared" si="65"/>
        <v>26.648579999999999</v>
      </c>
      <c r="I757">
        <f t="shared" si="65"/>
        <v>25.56127</v>
      </c>
      <c r="J757">
        <f t="shared" si="65"/>
        <v>25.148030000000002</v>
      </c>
      <c r="K757">
        <f t="shared" si="65"/>
        <v>25.254820000000002</v>
      </c>
      <c r="L757">
        <f t="shared" si="65"/>
        <v>25.28199</v>
      </c>
      <c r="M757">
        <f t="shared" si="65"/>
        <v>25.383189999999999</v>
      </c>
      <c r="N757">
        <f t="shared" si="65"/>
        <v>25.76238</v>
      </c>
      <c r="O757">
        <f t="shared" si="65"/>
        <v>26.183520000000001</v>
      </c>
      <c r="P757">
        <f t="shared" si="65"/>
        <v>26.669760000000004</v>
      </c>
      <c r="Q757">
        <f t="shared" si="65"/>
        <v>27.16432</v>
      </c>
      <c r="R757">
        <f t="shared" si="65"/>
        <v>27.355640000000001</v>
      </c>
      <c r="S757">
        <f t="shared" si="65"/>
        <v>27.375680000000003</v>
      </c>
      <c r="T757">
        <f t="shared" si="65"/>
        <v>27.410130000000002</v>
      </c>
      <c r="U757">
        <f t="shared" si="65"/>
        <v>27.458210000000001</v>
      </c>
      <c r="V757">
        <f t="shared" si="65"/>
        <v>27.395699999999998</v>
      </c>
      <c r="W757">
        <f t="shared" si="65"/>
        <v>27.343290000000003</v>
      </c>
      <c r="X757">
        <f t="shared" si="65"/>
        <v>27.337920000000004</v>
      </c>
      <c r="Y757">
        <f t="shared" si="65"/>
        <v>27.274090000000001</v>
      </c>
      <c r="Z757">
        <f t="shared" si="65"/>
        <v>27.407540000000001</v>
      </c>
      <c r="AA757">
        <f t="shared" si="65"/>
        <v>27.460470000000001</v>
      </c>
      <c r="AB757">
        <f t="shared" si="65"/>
        <v>27.301310000000001</v>
      </c>
      <c r="AC757">
        <f t="shared" si="65"/>
        <v>27.325710000000001</v>
      </c>
      <c r="AD757">
        <f t="shared" si="65"/>
        <v>27.379719999999999</v>
      </c>
      <c r="AE757">
        <f t="shared" si="65"/>
        <v>27.68318</v>
      </c>
      <c r="AF757">
        <f t="shared" si="65"/>
        <v>27.968450000000001</v>
      </c>
      <c r="AG757">
        <f t="shared" si="65"/>
        <v>28.2179</v>
      </c>
      <c r="AH757">
        <f t="shared" si="65"/>
        <v>28.385829999999999</v>
      </c>
      <c r="AI757">
        <f t="shared" si="65"/>
        <v>28.709720000000001</v>
      </c>
      <c r="AJ757">
        <f t="shared" si="65"/>
        <v>29.005040000000001</v>
      </c>
    </row>
    <row r="758" spans="1:36">
      <c r="A758" t="s">
        <v>401</v>
      </c>
      <c r="B758" s="63">
        <v>14</v>
      </c>
      <c r="C758" s="63">
        <v>15</v>
      </c>
      <c r="D758">
        <f t="shared" si="64"/>
        <v>10.72247</v>
      </c>
      <c r="E758">
        <f t="shared" si="65"/>
        <v>10.0488</v>
      </c>
      <c r="F758">
        <f t="shared" si="65"/>
        <v>9.2822600000000008</v>
      </c>
      <c r="G758">
        <f t="shared" si="65"/>
        <v>9.7247199999999996</v>
      </c>
      <c r="H758">
        <f t="shared" si="65"/>
        <v>10.266170000000001</v>
      </c>
      <c r="I758">
        <f t="shared" si="65"/>
        <v>11.533430000000001</v>
      </c>
      <c r="J758">
        <f t="shared" si="65"/>
        <v>10.733339999999998</v>
      </c>
      <c r="K758">
        <f t="shared" si="65"/>
        <v>10.733409999999999</v>
      </c>
      <c r="L758">
        <f t="shared" si="65"/>
        <v>11.217929999999999</v>
      </c>
      <c r="M758">
        <f t="shared" si="65"/>
        <v>10.95341</v>
      </c>
      <c r="N758">
        <f t="shared" si="65"/>
        <v>10.86412</v>
      </c>
      <c r="O758">
        <f t="shared" si="65"/>
        <v>10.916609999999999</v>
      </c>
      <c r="P758">
        <f t="shared" si="65"/>
        <v>10.835850000000001</v>
      </c>
      <c r="Q758">
        <f t="shared" si="65"/>
        <v>10.856269999999999</v>
      </c>
      <c r="R758">
        <f t="shared" si="65"/>
        <v>10.836689999999999</v>
      </c>
      <c r="S758">
        <f t="shared" si="65"/>
        <v>10.818569999999999</v>
      </c>
      <c r="T758">
        <f t="shared" si="65"/>
        <v>10.81644</v>
      </c>
      <c r="U758">
        <f t="shared" si="65"/>
        <v>10.763409999999999</v>
      </c>
      <c r="V758">
        <f t="shared" si="65"/>
        <v>10.72447</v>
      </c>
      <c r="W758">
        <f t="shared" si="65"/>
        <v>10.723139999999999</v>
      </c>
      <c r="X758">
        <f t="shared" si="65"/>
        <v>10.675429999999999</v>
      </c>
      <c r="Y758">
        <f t="shared" si="65"/>
        <v>10.751989999999999</v>
      </c>
      <c r="Z758">
        <f t="shared" si="65"/>
        <v>10.75751</v>
      </c>
      <c r="AA758">
        <f t="shared" si="65"/>
        <v>10.719279999999999</v>
      </c>
      <c r="AB758">
        <f t="shared" si="65"/>
        <v>10.69481</v>
      </c>
      <c r="AC758">
        <f t="shared" si="65"/>
        <v>10.66601</v>
      </c>
      <c r="AD758">
        <f t="shared" si="65"/>
        <v>10.707270000000001</v>
      </c>
      <c r="AE758">
        <f t="shared" si="65"/>
        <v>10.746510000000001</v>
      </c>
      <c r="AF758">
        <f t="shared" si="65"/>
        <v>10.727089999999999</v>
      </c>
      <c r="AG758">
        <f t="shared" si="65"/>
        <v>10.6838</v>
      </c>
      <c r="AH758">
        <f t="shared" si="65"/>
        <v>10.63082</v>
      </c>
      <c r="AI758">
        <f t="shared" si="65"/>
        <v>10.57132</v>
      </c>
      <c r="AJ758">
        <f t="shared" si="65"/>
        <v>10.48695</v>
      </c>
    </row>
    <row r="759" spans="1:36">
      <c r="A759" t="s">
        <v>402</v>
      </c>
      <c r="B759" s="63">
        <v>14</v>
      </c>
      <c r="C759" s="63">
        <v>16</v>
      </c>
      <c r="D759">
        <f t="shared" si="64"/>
        <v>55.380920000000003</v>
      </c>
      <c r="E759">
        <f t="shared" si="65"/>
        <v>56.750540000000001</v>
      </c>
      <c r="F759">
        <f t="shared" si="65"/>
        <v>50.649140000000003</v>
      </c>
      <c r="G759">
        <f t="shared" si="65"/>
        <v>36.002579999999995</v>
      </c>
      <c r="H759">
        <f t="shared" si="65"/>
        <v>34.139530000000001</v>
      </c>
      <c r="I759">
        <f t="shared" si="65"/>
        <v>46.932099999999998</v>
      </c>
      <c r="J759">
        <f t="shared" si="65"/>
        <v>42.206540000000004</v>
      </c>
      <c r="K759">
        <f t="shared" si="65"/>
        <v>43.570409999999995</v>
      </c>
      <c r="L759">
        <f t="shared" si="65"/>
        <v>43.45617</v>
      </c>
      <c r="M759">
        <f t="shared" si="65"/>
        <v>42.5732</v>
      </c>
      <c r="N759">
        <f t="shared" si="65"/>
        <v>42.122779999999999</v>
      </c>
      <c r="O759">
        <f t="shared" si="65"/>
        <v>41.395699999999998</v>
      </c>
      <c r="P759">
        <f t="shared" si="65"/>
        <v>41.029759999999996</v>
      </c>
      <c r="Q759">
        <f t="shared" si="65"/>
        <v>40.86645</v>
      </c>
      <c r="R759">
        <f t="shared" si="65"/>
        <v>40.834000000000003</v>
      </c>
      <c r="S759">
        <f t="shared" si="65"/>
        <v>40.89593</v>
      </c>
      <c r="T759">
        <f t="shared" si="65"/>
        <v>40.774699999999996</v>
      </c>
      <c r="U759">
        <f t="shared" si="65"/>
        <v>41.042110000000001</v>
      </c>
      <c r="V759">
        <f t="shared" si="65"/>
        <v>41.259799999999998</v>
      </c>
      <c r="W759">
        <f t="shared" si="65"/>
        <v>41.414740000000002</v>
      </c>
      <c r="X759">
        <f t="shared" si="65"/>
        <v>41.698689999999999</v>
      </c>
      <c r="Y759">
        <f t="shared" si="65"/>
        <v>42.145669999999996</v>
      </c>
      <c r="Z759">
        <f t="shared" si="65"/>
        <v>42.53163</v>
      </c>
      <c r="AA759">
        <f t="shared" si="65"/>
        <v>42.69999</v>
      </c>
      <c r="AB759">
        <f t="shared" si="65"/>
        <v>42.889880000000005</v>
      </c>
      <c r="AC759">
        <f t="shared" si="65"/>
        <v>43.042029999999997</v>
      </c>
      <c r="AD759">
        <f t="shared" si="65"/>
        <v>43.793479999999995</v>
      </c>
      <c r="AE759">
        <f t="shared" si="65"/>
        <v>44.345619999999997</v>
      </c>
      <c r="AF759">
        <f t="shared" si="65"/>
        <v>44.755099999999999</v>
      </c>
      <c r="AG759">
        <f t="shared" si="65"/>
        <v>44.586790000000001</v>
      </c>
      <c r="AH759">
        <f t="shared" si="65"/>
        <v>44.355829999999997</v>
      </c>
      <c r="AI759">
        <f t="shared" si="65"/>
        <v>44.087590000000006</v>
      </c>
      <c r="AJ759">
        <f t="shared" si="65"/>
        <v>43.449780000000004</v>
      </c>
    </row>
    <row r="760" spans="1:36">
      <c r="A760" t="s">
        <v>403</v>
      </c>
      <c r="B760" s="63">
        <v>14</v>
      </c>
      <c r="C760" s="63">
        <v>17</v>
      </c>
      <c r="D760">
        <f t="shared" si="64"/>
        <v>18.705300000000001</v>
      </c>
      <c r="E760">
        <f t="shared" si="65"/>
        <v>13.62049</v>
      </c>
      <c r="F760">
        <f t="shared" si="65"/>
        <v>14.006869999999999</v>
      </c>
      <c r="G760">
        <f t="shared" si="65"/>
        <v>15.39734</v>
      </c>
      <c r="H760">
        <f t="shared" si="65"/>
        <v>15.851180000000001</v>
      </c>
      <c r="I760">
        <f t="shared" si="65"/>
        <v>15.14152</v>
      </c>
      <c r="J760">
        <f t="shared" si="65"/>
        <v>17.080199999999998</v>
      </c>
      <c r="K760">
        <f t="shared" si="65"/>
        <v>15.98161</v>
      </c>
      <c r="L760">
        <f t="shared" si="65"/>
        <v>15.80904</v>
      </c>
      <c r="M760">
        <f t="shared" si="65"/>
        <v>15.72363</v>
      </c>
      <c r="N760">
        <f t="shared" si="65"/>
        <v>15.497730000000001</v>
      </c>
      <c r="O760">
        <f t="shared" si="65"/>
        <v>15.416069999999999</v>
      </c>
      <c r="P760">
        <f t="shared" si="65"/>
        <v>15.25578</v>
      </c>
      <c r="Q760">
        <f t="shared" si="65"/>
        <v>15.047509999999999</v>
      </c>
      <c r="R760">
        <f t="shared" ref="E760:AJ768" si="66">R178+R236</f>
        <v>14.55541</v>
      </c>
      <c r="S760">
        <f t="shared" si="66"/>
        <v>14.020330000000001</v>
      </c>
      <c r="T760">
        <f t="shared" si="66"/>
        <v>14.06231</v>
      </c>
      <c r="U760">
        <f t="shared" si="66"/>
        <v>14.06259</v>
      </c>
      <c r="V760">
        <f t="shared" si="66"/>
        <v>13.67061</v>
      </c>
      <c r="W760">
        <f t="shared" si="66"/>
        <v>13.378160000000001</v>
      </c>
      <c r="X760">
        <f t="shared" si="66"/>
        <v>13.58015</v>
      </c>
      <c r="Y760">
        <f t="shared" si="66"/>
        <v>13.291879999999999</v>
      </c>
      <c r="Z760">
        <f t="shared" si="66"/>
        <v>13.003160000000001</v>
      </c>
      <c r="AA760">
        <f t="shared" si="66"/>
        <v>12.78853</v>
      </c>
      <c r="AB760">
        <f t="shared" si="66"/>
        <v>12.733969999999999</v>
      </c>
      <c r="AC760">
        <f t="shared" si="66"/>
        <v>12.584849999999999</v>
      </c>
      <c r="AD760">
        <f t="shared" si="66"/>
        <v>12.441240000000001</v>
      </c>
      <c r="AE760">
        <f t="shared" si="66"/>
        <v>12.401119999999999</v>
      </c>
      <c r="AF760">
        <f t="shared" si="66"/>
        <v>12.33663</v>
      </c>
      <c r="AG760">
        <f t="shared" si="66"/>
        <v>12.261649999999999</v>
      </c>
      <c r="AH760">
        <f t="shared" si="66"/>
        <v>12.49811</v>
      </c>
      <c r="AI760">
        <f t="shared" si="66"/>
        <v>12.48908</v>
      </c>
      <c r="AJ760">
        <f t="shared" si="66"/>
        <v>12.61007</v>
      </c>
    </row>
    <row r="761" spans="1:36">
      <c r="A761" t="s">
        <v>404</v>
      </c>
      <c r="B761" s="63">
        <v>14</v>
      </c>
      <c r="C761" s="63">
        <v>18</v>
      </c>
      <c r="D761">
        <f t="shared" si="64"/>
        <v>27.620459999999998</v>
      </c>
      <c r="E761">
        <f t="shared" si="66"/>
        <v>26.340170000000001</v>
      </c>
      <c r="F761">
        <f t="shared" si="66"/>
        <v>24.627400000000002</v>
      </c>
      <c r="G761">
        <f t="shared" si="66"/>
        <v>19.904599999999999</v>
      </c>
      <c r="H761">
        <f t="shared" si="66"/>
        <v>19.559529999999999</v>
      </c>
      <c r="I761">
        <f t="shared" si="66"/>
        <v>25.388210000000001</v>
      </c>
      <c r="J761">
        <f t="shared" si="66"/>
        <v>32.258160000000004</v>
      </c>
      <c r="K761">
        <f t="shared" si="66"/>
        <v>34.437629999999999</v>
      </c>
      <c r="L761">
        <f t="shared" si="66"/>
        <v>31.95684</v>
      </c>
      <c r="M761">
        <f t="shared" si="66"/>
        <v>29.173539999999999</v>
      </c>
      <c r="N761">
        <f t="shared" si="66"/>
        <v>28.853760000000001</v>
      </c>
      <c r="O761">
        <f t="shared" si="66"/>
        <v>30.336349999999999</v>
      </c>
      <c r="P761">
        <f t="shared" si="66"/>
        <v>32.019669999999998</v>
      </c>
      <c r="Q761">
        <f t="shared" si="66"/>
        <v>32.964390000000002</v>
      </c>
      <c r="R761">
        <f t="shared" si="66"/>
        <v>33.167090000000002</v>
      </c>
      <c r="S761">
        <f t="shared" si="66"/>
        <v>33.16431</v>
      </c>
      <c r="T761">
        <f t="shared" si="66"/>
        <v>33.501240000000003</v>
      </c>
      <c r="U761">
        <f t="shared" si="66"/>
        <v>34.416850000000004</v>
      </c>
      <c r="V761">
        <f t="shared" si="66"/>
        <v>35.533859999999997</v>
      </c>
      <c r="W761">
        <f t="shared" si="66"/>
        <v>36.434190000000001</v>
      </c>
      <c r="X761">
        <f t="shared" si="66"/>
        <v>37.449820000000003</v>
      </c>
      <c r="Y761">
        <f t="shared" si="66"/>
        <v>38.405519999999996</v>
      </c>
      <c r="Z761">
        <f t="shared" si="66"/>
        <v>39.36497</v>
      </c>
      <c r="AA761">
        <f t="shared" si="66"/>
        <v>40.51032</v>
      </c>
      <c r="AB761">
        <f t="shared" si="66"/>
        <v>41.585300000000004</v>
      </c>
      <c r="AC761">
        <f t="shared" si="66"/>
        <v>43.122109999999999</v>
      </c>
      <c r="AD761">
        <f t="shared" si="66"/>
        <v>44.586970000000001</v>
      </c>
      <c r="AE761">
        <f t="shared" si="66"/>
        <v>45.996090000000002</v>
      </c>
      <c r="AF761">
        <f t="shared" si="66"/>
        <v>47.172380000000004</v>
      </c>
      <c r="AG761">
        <f t="shared" si="66"/>
        <v>48.32761</v>
      </c>
      <c r="AH761">
        <f t="shared" si="66"/>
        <v>49.477550000000001</v>
      </c>
      <c r="AI761">
        <f t="shared" si="66"/>
        <v>50.368339999999996</v>
      </c>
      <c r="AJ761">
        <f t="shared" si="66"/>
        <v>51.404690000000002</v>
      </c>
    </row>
    <row r="762" spans="1:36">
      <c r="A762" t="s">
        <v>405</v>
      </c>
      <c r="B762" s="63">
        <v>14</v>
      </c>
      <c r="C762" s="63">
        <v>19</v>
      </c>
      <c r="D762">
        <f t="shared" si="64"/>
        <v>11.015270000000001</v>
      </c>
      <c r="E762">
        <f t="shared" si="66"/>
        <v>11.452249999999999</v>
      </c>
      <c r="F762">
        <f t="shared" si="66"/>
        <v>11.531980000000001</v>
      </c>
      <c r="G762">
        <f t="shared" si="66"/>
        <v>10.53134</v>
      </c>
      <c r="H762">
        <f t="shared" si="66"/>
        <v>10.38541</v>
      </c>
      <c r="I762">
        <f t="shared" si="66"/>
        <v>11.64207</v>
      </c>
      <c r="J762">
        <f t="shared" si="66"/>
        <v>12.848369999999999</v>
      </c>
      <c r="K762">
        <f t="shared" si="66"/>
        <v>13.65427</v>
      </c>
      <c r="L762">
        <f t="shared" si="66"/>
        <v>14.613290000000001</v>
      </c>
      <c r="M762">
        <f t="shared" si="66"/>
        <v>15.248259999999998</v>
      </c>
      <c r="N762">
        <f t="shared" si="66"/>
        <v>15.679970000000001</v>
      </c>
      <c r="O762">
        <f t="shared" si="66"/>
        <v>16.12078</v>
      </c>
      <c r="P762">
        <f t="shared" si="66"/>
        <v>16.482239999999997</v>
      </c>
      <c r="Q762">
        <f t="shared" si="66"/>
        <v>16.862220000000001</v>
      </c>
      <c r="R762">
        <f t="shared" si="66"/>
        <v>17.30789</v>
      </c>
      <c r="S762">
        <f t="shared" si="66"/>
        <v>17.68826</v>
      </c>
      <c r="T762">
        <f t="shared" si="66"/>
        <v>18.095179999999999</v>
      </c>
      <c r="U762">
        <f t="shared" si="66"/>
        <v>18.486719999999998</v>
      </c>
      <c r="V762">
        <f t="shared" si="66"/>
        <v>18.7742</v>
      </c>
      <c r="W762">
        <f t="shared" si="66"/>
        <v>19.011659999999999</v>
      </c>
      <c r="X762">
        <f t="shared" si="66"/>
        <v>19.377790000000001</v>
      </c>
      <c r="Y762">
        <f t="shared" si="66"/>
        <v>19.579940000000001</v>
      </c>
      <c r="Z762">
        <f t="shared" si="66"/>
        <v>19.63569</v>
      </c>
      <c r="AA762">
        <f t="shared" si="66"/>
        <v>19.81024</v>
      </c>
      <c r="AB762">
        <f t="shared" si="66"/>
        <v>19.90945</v>
      </c>
      <c r="AC762">
        <f t="shared" si="66"/>
        <v>20.035890000000002</v>
      </c>
      <c r="AD762">
        <f t="shared" si="66"/>
        <v>20.107790000000001</v>
      </c>
      <c r="AE762">
        <f t="shared" si="66"/>
        <v>20.142780000000002</v>
      </c>
      <c r="AF762">
        <f t="shared" si="66"/>
        <v>20.145309999999998</v>
      </c>
      <c r="AG762">
        <f t="shared" si="66"/>
        <v>20.183309999999999</v>
      </c>
      <c r="AH762">
        <f t="shared" si="66"/>
        <v>20.18967</v>
      </c>
      <c r="AI762">
        <f t="shared" si="66"/>
        <v>20.143550000000001</v>
      </c>
      <c r="AJ762">
        <f t="shared" si="66"/>
        <v>20.179259999999999</v>
      </c>
    </row>
    <row r="763" spans="1:36">
      <c r="A763" t="s">
        <v>406</v>
      </c>
      <c r="B763" s="63">
        <v>14</v>
      </c>
      <c r="C763" s="63">
        <v>20</v>
      </c>
      <c r="D763">
        <f t="shared" si="64"/>
        <v>95.854369999999989</v>
      </c>
      <c r="E763">
        <f t="shared" si="66"/>
        <v>97.141449999999992</v>
      </c>
      <c r="F763">
        <f t="shared" si="66"/>
        <v>93.868560000000002</v>
      </c>
      <c r="G763">
        <f t="shared" si="66"/>
        <v>99.459969999999998</v>
      </c>
      <c r="H763">
        <f t="shared" si="66"/>
        <v>101.20079999999999</v>
      </c>
      <c r="I763">
        <f t="shared" si="66"/>
        <v>104.84117999999999</v>
      </c>
      <c r="J763">
        <f t="shared" si="66"/>
        <v>106.49972</v>
      </c>
      <c r="K763">
        <f t="shared" si="66"/>
        <v>109.01619000000001</v>
      </c>
      <c r="L763">
        <f t="shared" si="66"/>
        <v>111.80713</v>
      </c>
      <c r="M763">
        <f t="shared" si="66"/>
        <v>114.33792</v>
      </c>
      <c r="N763">
        <f t="shared" si="66"/>
        <v>116.59217999999998</v>
      </c>
      <c r="O763">
        <f t="shared" si="66"/>
        <v>118.83872000000001</v>
      </c>
      <c r="P763">
        <f t="shared" si="66"/>
        <v>120.96548000000001</v>
      </c>
      <c r="Q763">
        <f t="shared" si="66"/>
        <v>123.05550000000001</v>
      </c>
      <c r="R763">
        <f t="shared" si="66"/>
        <v>125.37665</v>
      </c>
      <c r="S763">
        <f t="shared" si="66"/>
        <v>127.73622999999999</v>
      </c>
      <c r="T763">
        <f t="shared" si="66"/>
        <v>130.08604</v>
      </c>
      <c r="U763">
        <f t="shared" si="66"/>
        <v>132.75418000000002</v>
      </c>
      <c r="V763">
        <f t="shared" si="66"/>
        <v>135.68276</v>
      </c>
      <c r="W763">
        <f t="shared" si="66"/>
        <v>138.66631000000001</v>
      </c>
      <c r="X763">
        <f t="shared" si="66"/>
        <v>141.73339000000001</v>
      </c>
      <c r="Y763">
        <f t="shared" si="66"/>
        <v>144.90360999999999</v>
      </c>
      <c r="Z763">
        <f t="shared" si="66"/>
        <v>147.95705000000001</v>
      </c>
      <c r="AA763">
        <f t="shared" si="66"/>
        <v>151.21378999999999</v>
      </c>
      <c r="AB763">
        <f t="shared" si="66"/>
        <v>155.01140000000001</v>
      </c>
      <c r="AC763">
        <f t="shared" si="66"/>
        <v>158.73714999999999</v>
      </c>
      <c r="AD763">
        <f t="shared" si="66"/>
        <v>162.59773999999999</v>
      </c>
      <c r="AE763">
        <f t="shared" si="66"/>
        <v>166.33707000000001</v>
      </c>
      <c r="AF763">
        <f t="shared" si="66"/>
        <v>169.96298999999999</v>
      </c>
      <c r="AG763">
        <f t="shared" si="66"/>
        <v>173.60500999999999</v>
      </c>
      <c r="AH763">
        <f t="shared" si="66"/>
        <v>177.17359999999999</v>
      </c>
      <c r="AI763">
        <f t="shared" si="66"/>
        <v>180.47471999999999</v>
      </c>
      <c r="AJ763">
        <f t="shared" si="66"/>
        <v>183.70939000000001</v>
      </c>
    </row>
    <row r="764" spans="1:36">
      <c r="A764" t="s">
        <v>407</v>
      </c>
      <c r="B764" s="63">
        <v>14</v>
      </c>
      <c r="C764" s="63">
        <v>21</v>
      </c>
      <c r="D764">
        <f t="shared" si="64"/>
        <v>46.401409999999998</v>
      </c>
      <c r="E764">
        <f t="shared" si="66"/>
        <v>48.5107</v>
      </c>
      <c r="F764">
        <f t="shared" si="66"/>
        <v>48.0259</v>
      </c>
      <c r="G764">
        <f t="shared" si="66"/>
        <v>50.698700000000002</v>
      </c>
      <c r="H764">
        <f t="shared" si="66"/>
        <v>52.178020000000004</v>
      </c>
      <c r="I764">
        <f t="shared" si="66"/>
        <v>54.185059999999993</v>
      </c>
      <c r="J764">
        <f t="shared" si="66"/>
        <v>55.075490000000002</v>
      </c>
      <c r="K764">
        <f t="shared" si="66"/>
        <v>56.450209999999998</v>
      </c>
      <c r="L764">
        <f t="shared" si="66"/>
        <v>58.012389999999996</v>
      </c>
      <c r="M764">
        <f t="shared" si="66"/>
        <v>59.654650000000004</v>
      </c>
      <c r="N764">
        <f t="shared" si="66"/>
        <v>61.33766</v>
      </c>
      <c r="O764">
        <f t="shared" si="66"/>
        <v>63.036000000000001</v>
      </c>
      <c r="P764">
        <f t="shared" si="66"/>
        <v>64.720699999999994</v>
      </c>
      <c r="Q764">
        <f t="shared" si="66"/>
        <v>66.323300000000003</v>
      </c>
      <c r="R764">
        <f t="shared" si="66"/>
        <v>68.143190000000004</v>
      </c>
      <c r="S764">
        <f t="shared" si="66"/>
        <v>69.990980000000008</v>
      </c>
      <c r="T764">
        <f t="shared" si="66"/>
        <v>71.761719999999997</v>
      </c>
      <c r="U764">
        <f t="shared" si="66"/>
        <v>73.714969999999994</v>
      </c>
      <c r="V764">
        <f t="shared" si="66"/>
        <v>75.805569999999989</v>
      </c>
      <c r="W764">
        <f t="shared" si="66"/>
        <v>78.069720000000004</v>
      </c>
      <c r="X764">
        <f t="shared" si="66"/>
        <v>80.374679999999998</v>
      </c>
      <c r="Y764">
        <f t="shared" si="66"/>
        <v>82.757800000000003</v>
      </c>
      <c r="Z764">
        <f t="shared" si="66"/>
        <v>85.136409999999998</v>
      </c>
      <c r="AA764">
        <f t="shared" si="66"/>
        <v>87.770530000000008</v>
      </c>
      <c r="AB764">
        <f t="shared" si="66"/>
        <v>90.690079999999995</v>
      </c>
      <c r="AC764">
        <f t="shared" si="66"/>
        <v>93.537819999999996</v>
      </c>
      <c r="AD764">
        <f t="shared" si="66"/>
        <v>96.51379</v>
      </c>
      <c r="AE764">
        <f t="shared" si="66"/>
        <v>99.449460000000002</v>
      </c>
      <c r="AF764">
        <f t="shared" si="66"/>
        <v>102.28207999999999</v>
      </c>
      <c r="AG764">
        <f t="shared" si="66"/>
        <v>105.28006999999999</v>
      </c>
      <c r="AH764">
        <f t="shared" si="66"/>
        <v>108.13024</v>
      </c>
      <c r="AI764">
        <f t="shared" si="66"/>
        <v>110.65291000000001</v>
      </c>
      <c r="AJ764">
        <f t="shared" si="66"/>
        <v>113.10853</v>
      </c>
    </row>
    <row r="765" spans="1:36">
      <c r="A765" t="s">
        <v>408</v>
      </c>
      <c r="B765" s="63">
        <v>14</v>
      </c>
      <c r="C765" s="63">
        <v>22</v>
      </c>
      <c r="D765">
        <f t="shared" si="64"/>
        <v>15.925170000000001</v>
      </c>
      <c r="E765">
        <f t="shared" si="66"/>
        <v>14.998939999999999</v>
      </c>
      <c r="F765">
        <f t="shared" si="66"/>
        <v>14.10078</v>
      </c>
      <c r="G765">
        <f t="shared" si="66"/>
        <v>14.68378</v>
      </c>
      <c r="H765">
        <f t="shared" si="66"/>
        <v>15.008369999999999</v>
      </c>
      <c r="I765">
        <f t="shared" si="66"/>
        <v>15.21611</v>
      </c>
      <c r="J765">
        <f t="shared" si="66"/>
        <v>16.14256</v>
      </c>
      <c r="K765">
        <f t="shared" si="66"/>
        <v>17.029319999999998</v>
      </c>
      <c r="L765">
        <f t="shared" si="66"/>
        <v>17.73695</v>
      </c>
      <c r="M765">
        <f t="shared" si="66"/>
        <v>18.21134</v>
      </c>
      <c r="N765">
        <f t="shared" si="66"/>
        <v>18.597180000000002</v>
      </c>
      <c r="O765">
        <f t="shared" si="66"/>
        <v>18.897089999999999</v>
      </c>
      <c r="P765">
        <f t="shared" si="66"/>
        <v>19.14395</v>
      </c>
      <c r="Q765">
        <f t="shared" si="66"/>
        <v>19.397040000000001</v>
      </c>
      <c r="R765">
        <f t="shared" si="66"/>
        <v>19.610139999999998</v>
      </c>
      <c r="S765">
        <f t="shared" si="66"/>
        <v>19.808109999999999</v>
      </c>
      <c r="T765">
        <f t="shared" si="66"/>
        <v>19.9849</v>
      </c>
      <c r="U765">
        <f t="shared" si="66"/>
        <v>20.17266</v>
      </c>
      <c r="V765">
        <f t="shared" si="66"/>
        <v>20.39113</v>
      </c>
      <c r="W765">
        <f t="shared" si="66"/>
        <v>20.55152</v>
      </c>
      <c r="X765">
        <f t="shared" si="66"/>
        <v>20.616780000000002</v>
      </c>
      <c r="Y765">
        <f t="shared" si="66"/>
        <v>20.68121</v>
      </c>
      <c r="Z765">
        <f t="shared" si="66"/>
        <v>20.73555</v>
      </c>
      <c r="AA765">
        <f t="shared" si="66"/>
        <v>20.727080000000001</v>
      </c>
      <c r="AB765">
        <f t="shared" si="66"/>
        <v>20.817540000000001</v>
      </c>
      <c r="AC765">
        <f t="shared" si="66"/>
        <v>20.96349</v>
      </c>
      <c r="AD765">
        <f t="shared" si="66"/>
        <v>21.105399999999999</v>
      </c>
      <c r="AE765">
        <f t="shared" si="66"/>
        <v>21.261490000000002</v>
      </c>
      <c r="AF765">
        <f t="shared" si="66"/>
        <v>21.439039999999999</v>
      </c>
      <c r="AG765">
        <f t="shared" si="66"/>
        <v>21.560130000000001</v>
      </c>
      <c r="AH765">
        <f t="shared" si="66"/>
        <v>21.61713</v>
      </c>
      <c r="AI765">
        <f t="shared" si="66"/>
        <v>21.695160000000001</v>
      </c>
      <c r="AJ765">
        <f t="shared" si="66"/>
        <v>21.805609999999998</v>
      </c>
    </row>
    <row r="766" spans="1:36">
      <c r="A766" t="s">
        <v>409</v>
      </c>
      <c r="B766" s="63">
        <v>14</v>
      </c>
      <c r="C766" s="63">
        <v>23</v>
      </c>
      <c r="D766">
        <f t="shared" si="64"/>
        <v>24.991019999999999</v>
      </c>
      <c r="E766">
        <f t="shared" si="66"/>
        <v>25.648820000000001</v>
      </c>
      <c r="F766">
        <f t="shared" si="66"/>
        <v>24.256529999999998</v>
      </c>
      <c r="G766">
        <f t="shared" si="66"/>
        <v>26.705269999999999</v>
      </c>
      <c r="H766">
        <f t="shared" si="66"/>
        <v>26.420840000000002</v>
      </c>
      <c r="I766">
        <f t="shared" si="66"/>
        <v>27.956230000000001</v>
      </c>
      <c r="J766">
        <f t="shared" si="66"/>
        <v>27.841670000000001</v>
      </c>
      <c r="K766">
        <f t="shared" si="66"/>
        <v>27.998140000000003</v>
      </c>
      <c r="L766">
        <f t="shared" si="66"/>
        <v>28.448429999999998</v>
      </c>
      <c r="M766">
        <f t="shared" si="66"/>
        <v>28.808419999999998</v>
      </c>
      <c r="N766">
        <f t="shared" si="66"/>
        <v>28.966459999999998</v>
      </c>
      <c r="O766">
        <f t="shared" si="66"/>
        <v>29.18289</v>
      </c>
      <c r="P766">
        <f t="shared" si="66"/>
        <v>29.3752</v>
      </c>
      <c r="Q766">
        <f t="shared" si="66"/>
        <v>29.59113</v>
      </c>
      <c r="R766">
        <f t="shared" si="66"/>
        <v>29.833550000000002</v>
      </c>
      <c r="S766">
        <f t="shared" si="66"/>
        <v>30.069790000000001</v>
      </c>
      <c r="T766">
        <f t="shared" si="66"/>
        <v>30.429740000000002</v>
      </c>
      <c r="U766">
        <f t="shared" si="66"/>
        <v>30.872450000000001</v>
      </c>
      <c r="V766">
        <f t="shared" si="66"/>
        <v>31.401859999999999</v>
      </c>
      <c r="W766">
        <f t="shared" si="66"/>
        <v>31.874829999999999</v>
      </c>
      <c r="X766">
        <f t="shared" si="66"/>
        <v>32.440179999999998</v>
      </c>
      <c r="Y766">
        <f t="shared" si="66"/>
        <v>33.044930000000001</v>
      </c>
      <c r="Z766">
        <f t="shared" si="66"/>
        <v>33.54616</v>
      </c>
      <c r="AA766">
        <f t="shared" si="66"/>
        <v>34.044919999999998</v>
      </c>
      <c r="AB766">
        <f t="shared" si="66"/>
        <v>34.70843</v>
      </c>
      <c r="AC766">
        <f t="shared" si="66"/>
        <v>35.315530000000003</v>
      </c>
      <c r="AD766">
        <f t="shared" si="66"/>
        <v>35.873069999999998</v>
      </c>
      <c r="AE766">
        <f t="shared" si="66"/>
        <v>36.402090000000001</v>
      </c>
      <c r="AF766">
        <f t="shared" si="66"/>
        <v>36.893920000000001</v>
      </c>
      <c r="AG766">
        <f t="shared" si="66"/>
        <v>37.307900000000004</v>
      </c>
      <c r="AH766">
        <f t="shared" si="66"/>
        <v>37.849609999999998</v>
      </c>
      <c r="AI766">
        <f t="shared" si="66"/>
        <v>38.403950000000002</v>
      </c>
      <c r="AJ766">
        <f t="shared" si="66"/>
        <v>38.86533</v>
      </c>
    </row>
    <row r="767" spans="1:36">
      <c r="A767" t="s">
        <v>410</v>
      </c>
      <c r="B767" s="63">
        <v>14</v>
      </c>
      <c r="C767" s="63">
        <v>24</v>
      </c>
      <c r="D767">
        <f t="shared" si="64"/>
        <v>8.5367899999999999</v>
      </c>
      <c r="E767">
        <f t="shared" si="66"/>
        <v>7.9829800000000004</v>
      </c>
      <c r="F767">
        <f t="shared" si="66"/>
        <v>7.4853500000000004</v>
      </c>
      <c r="G767">
        <f t="shared" si="66"/>
        <v>7.3722200000000004</v>
      </c>
      <c r="H767">
        <f t="shared" si="66"/>
        <v>7.5935699999999997</v>
      </c>
      <c r="I767">
        <f t="shared" si="66"/>
        <v>7.4837800000000003</v>
      </c>
      <c r="J767">
        <f t="shared" si="66"/>
        <v>7.44001</v>
      </c>
      <c r="K767">
        <f t="shared" si="66"/>
        <v>7.5385099999999996</v>
      </c>
      <c r="L767">
        <f t="shared" si="66"/>
        <v>7.6093700000000002</v>
      </c>
      <c r="M767">
        <f t="shared" si="66"/>
        <v>7.6635100000000005</v>
      </c>
      <c r="N767">
        <f t="shared" si="66"/>
        <v>7.6908899999999996</v>
      </c>
      <c r="O767">
        <f t="shared" si="66"/>
        <v>7.7227399999999999</v>
      </c>
      <c r="P767">
        <f t="shared" si="66"/>
        <v>7.7256299999999998</v>
      </c>
      <c r="Q767">
        <f t="shared" si="66"/>
        <v>7.7440099999999994</v>
      </c>
      <c r="R767">
        <f t="shared" si="66"/>
        <v>7.7897700000000007</v>
      </c>
      <c r="S767">
        <f t="shared" si="66"/>
        <v>7.8673400000000004</v>
      </c>
      <c r="T767">
        <f t="shared" si="66"/>
        <v>7.9096899999999994</v>
      </c>
      <c r="U767">
        <f t="shared" si="66"/>
        <v>7.9940800000000003</v>
      </c>
      <c r="V767">
        <f t="shared" si="66"/>
        <v>8.0842099999999988</v>
      </c>
      <c r="W767">
        <f t="shared" si="66"/>
        <v>8.1702399999999997</v>
      </c>
      <c r="X767">
        <f t="shared" si="66"/>
        <v>8.3017500000000002</v>
      </c>
      <c r="Y767">
        <f t="shared" si="66"/>
        <v>8.41967</v>
      </c>
      <c r="Z767">
        <f t="shared" si="66"/>
        <v>8.5389300000000006</v>
      </c>
      <c r="AA767">
        <f t="shared" si="66"/>
        <v>8.6712500000000006</v>
      </c>
      <c r="AB767">
        <f t="shared" si="66"/>
        <v>8.7953499999999991</v>
      </c>
      <c r="AC767">
        <f t="shared" si="66"/>
        <v>8.9203100000000006</v>
      </c>
      <c r="AD767">
        <f t="shared" si="66"/>
        <v>9.1054600000000008</v>
      </c>
      <c r="AE767">
        <f t="shared" si="66"/>
        <v>9.2240199999999994</v>
      </c>
      <c r="AF767">
        <f t="shared" si="66"/>
        <v>9.3479600000000005</v>
      </c>
      <c r="AG767">
        <f t="shared" si="66"/>
        <v>9.4569200000000002</v>
      </c>
      <c r="AH767">
        <f t="shared" si="66"/>
        <v>9.5766000000000009</v>
      </c>
      <c r="AI767">
        <f t="shared" si="66"/>
        <v>9.7226999999999997</v>
      </c>
      <c r="AJ767">
        <f t="shared" si="66"/>
        <v>9.9299199999999992</v>
      </c>
    </row>
    <row r="768" spans="1:36">
      <c r="A768" t="s">
        <v>411</v>
      </c>
      <c r="B768" s="63">
        <v>14</v>
      </c>
      <c r="C768" s="63">
        <v>25</v>
      </c>
      <c r="D768">
        <f t="shared" si="64"/>
        <v>151.53719999999998</v>
      </c>
      <c r="E768">
        <f t="shared" si="66"/>
        <v>154.36364</v>
      </c>
      <c r="F768">
        <f t="shared" si="66"/>
        <v>120.4479</v>
      </c>
      <c r="G768">
        <f t="shared" si="66"/>
        <v>119.41207</v>
      </c>
      <c r="H768">
        <f t="shared" si="66"/>
        <v>121.31998000000002</v>
      </c>
      <c r="I768">
        <f t="shared" si="66"/>
        <v>137.49581999999998</v>
      </c>
      <c r="J768">
        <f t="shared" si="66"/>
        <v>139.13724999999999</v>
      </c>
      <c r="K768">
        <f t="shared" si="66"/>
        <v>139.01926</v>
      </c>
      <c r="L768">
        <f t="shared" si="66"/>
        <v>137.20504</v>
      </c>
      <c r="M768">
        <f t="shared" si="66"/>
        <v>135.24603000000002</v>
      </c>
      <c r="N768">
        <f t="shared" si="66"/>
        <v>133.97644</v>
      </c>
      <c r="O768">
        <f t="shared" si="66"/>
        <v>133.36205000000001</v>
      </c>
      <c r="P768">
        <f t="shared" si="66"/>
        <v>132.61276000000001</v>
      </c>
      <c r="Q768">
        <f t="shared" ref="E768:AJ776" si="67">Q186+Q244</f>
        <v>131.77035999999998</v>
      </c>
      <c r="R768">
        <f t="shared" si="67"/>
        <v>130.43707000000001</v>
      </c>
      <c r="S768">
        <f t="shared" si="67"/>
        <v>129.59053</v>
      </c>
      <c r="T768">
        <f t="shared" si="67"/>
        <v>128.50857999999999</v>
      </c>
      <c r="U768">
        <f t="shared" si="67"/>
        <v>127.76451</v>
      </c>
      <c r="V768">
        <f t="shared" si="67"/>
        <v>127.38905</v>
      </c>
      <c r="W768">
        <f t="shared" si="67"/>
        <v>126.66108</v>
      </c>
      <c r="X768">
        <f t="shared" si="67"/>
        <v>126.13868000000001</v>
      </c>
      <c r="Y768">
        <f t="shared" si="67"/>
        <v>125.49061</v>
      </c>
      <c r="Z768">
        <f t="shared" si="67"/>
        <v>124.85342</v>
      </c>
      <c r="AA768">
        <f t="shared" si="67"/>
        <v>124.41792</v>
      </c>
      <c r="AB768">
        <f t="shared" si="67"/>
        <v>124.22918999999999</v>
      </c>
      <c r="AC768">
        <f t="shared" si="67"/>
        <v>124.17358</v>
      </c>
      <c r="AD768">
        <f t="shared" si="67"/>
        <v>124.20597000000001</v>
      </c>
      <c r="AE768">
        <f t="shared" si="67"/>
        <v>124.25952000000001</v>
      </c>
      <c r="AF768">
        <f t="shared" si="67"/>
        <v>124.11892</v>
      </c>
      <c r="AG768">
        <f t="shared" si="67"/>
        <v>124.14216999999999</v>
      </c>
      <c r="AH768">
        <f t="shared" si="67"/>
        <v>123.86436</v>
      </c>
      <c r="AI768">
        <f t="shared" si="67"/>
        <v>123.81578999999999</v>
      </c>
      <c r="AJ768">
        <f t="shared" si="67"/>
        <v>124.01866</v>
      </c>
    </row>
    <row r="769" spans="1:36">
      <c r="A769" t="s">
        <v>412</v>
      </c>
      <c r="B769" s="63">
        <v>14</v>
      </c>
      <c r="C769" s="63">
        <v>26</v>
      </c>
      <c r="D769">
        <f t="shared" si="64"/>
        <v>11.589789999999999</v>
      </c>
      <c r="E769">
        <f t="shared" si="67"/>
        <v>11.414859999999999</v>
      </c>
      <c r="F769">
        <f t="shared" si="67"/>
        <v>10.998530000000001</v>
      </c>
      <c r="G769">
        <f t="shared" si="67"/>
        <v>8.5276800000000001</v>
      </c>
      <c r="H769">
        <f t="shared" si="67"/>
        <v>7.8117999999999999</v>
      </c>
      <c r="I769">
        <f t="shared" si="67"/>
        <v>8.4661200000000001</v>
      </c>
      <c r="J769">
        <f t="shared" si="67"/>
        <v>9.0018399999999996</v>
      </c>
      <c r="K769">
        <f t="shared" si="67"/>
        <v>9.059800000000001</v>
      </c>
      <c r="L769">
        <f t="shared" si="67"/>
        <v>8.9634199999999993</v>
      </c>
      <c r="M769">
        <f t="shared" si="67"/>
        <v>8.8365600000000004</v>
      </c>
      <c r="N769">
        <f t="shared" si="67"/>
        <v>8.7523699999999991</v>
      </c>
      <c r="O769">
        <f t="shared" si="67"/>
        <v>8.6777599999999993</v>
      </c>
      <c r="P769">
        <f t="shared" si="67"/>
        <v>8.59328</v>
      </c>
      <c r="Q769">
        <f t="shared" si="67"/>
        <v>8.5438399999999994</v>
      </c>
      <c r="R769">
        <f t="shared" si="67"/>
        <v>8.4333899999999993</v>
      </c>
      <c r="S769">
        <f t="shared" si="67"/>
        <v>8.3247499999999999</v>
      </c>
      <c r="T769">
        <f t="shared" si="67"/>
        <v>8.24986</v>
      </c>
      <c r="U769">
        <f t="shared" si="67"/>
        <v>8.1445100000000004</v>
      </c>
      <c r="V769">
        <f t="shared" si="67"/>
        <v>8.0840800000000002</v>
      </c>
      <c r="W769">
        <f t="shared" si="67"/>
        <v>8.0156499999999991</v>
      </c>
      <c r="X769">
        <f t="shared" si="67"/>
        <v>7.95784</v>
      </c>
      <c r="Y769">
        <f t="shared" si="67"/>
        <v>7.9074200000000001</v>
      </c>
      <c r="Z769">
        <f t="shared" si="67"/>
        <v>7.8139099999999999</v>
      </c>
      <c r="AA769">
        <f t="shared" si="67"/>
        <v>7.7034799999999999</v>
      </c>
      <c r="AB769">
        <f t="shared" si="67"/>
        <v>7.6125000000000007</v>
      </c>
      <c r="AC769">
        <f t="shared" si="67"/>
        <v>7.5418500000000002</v>
      </c>
      <c r="AD769">
        <f t="shared" si="67"/>
        <v>7.4681499999999996</v>
      </c>
      <c r="AE769">
        <f t="shared" si="67"/>
        <v>7.4042500000000002</v>
      </c>
      <c r="AF769">
        <f t="shared" si="67"/>
        <v>7.3346099999999996</v>
      </c>
      <c r="AG769">
        <f t="shared" si="67"/>
        <v>7.25854</v>
      </c>
      <c r="AH769">
        <f t="shared" si="67"/>
        <v>7.16723</v>
      </c>
      <c r="AI769">
        <f t="shared" si="67"/>
        <v>7.0813199999999998</v>
      </c>
      <c r="AJ769">
        <f t="shared" si="67"/>
        <v>7.0257100000000001</v>
      </c>
    </row>
    <row r="770" spans="1:36">
      <c r="A770" t="s">
        <v>413</v>
      </c>
      <c r="B770" s="63">
        <v>14</v>
      </c>
      <c r="C770" s="63">
        <v>27</v>
      </c>
      <c r="D770">
        <f t="shared" si="64"/>
        <v>88.119749999999996</v>
      </c>
      <c r="E770">
        <f t="shared" si="67"/>
        <v>86.976959999999991</v>
      </c>
      <c r="F770">
        <f t="shared" si="67"/>
        <v>82.396289999999993</v>
      </c>
      <c r="G770">
        <f t="shared" si="67"/>
        <v>76.664529999999999</v>
      </c>
      <c r="H770">
        <f t="shared" si="67"/>
        <v>73.773200000000003</v>
      </c>
      <c r="I770">
        <f t="shared" si="67"/>
        <v>80.270589999999999</v>
      </c>
      <c r="J770">
        <f t="shared" si="67"/>
        <v>84.251639999999995</v>
      </c>
      <c r="K770">
        <f t="shared" si="67"/>
        <v>85.901259999999994</v>
      </c>
      <c r="L770">
        <f t="shared" si="67"/>
        <v>87.955449999999999</v>
      </c>
      <c r="M770">
        <f t="shared" si="67"/>
        <v>89.4649</v>
      </c>
      <c r="N770">
        <f t="shared" si="67"/>
        <v>90.70326</v>
      </c>
      <c r="O770">
        <f t="shared" si="67"/>
        <v>92.138950000000008</v>
      </c>
      <c r="P770">
        <f t="shared" si="67"/>
        <v>93.415459999999996</v>
      </c>
      <c r="Q770">
        <f t="shared" si="67"/>
        <v>94.993989999999997</v>
      </c>
      <c r="R770">
        <f t="shared" si="67"/>
        <v>96.78886</v>
      </c>
      <c r="S770">
        <f t="shared" si="67"/>
        <v>98.296780000000012</v>
      </c>
      <c r="T770">
        <f t="shared" si="67"/>
        <v>99.624439999999993</v>
      </c>
      <c r="U770">
        <f t="shared" si="67"/>
        <v>101.49603</v>
      </c>
      <c r="V770">
        <f t="shared" si="67"/>
        <v>103.24226999999999</v>
      </c>
      <c r="W770">
        <f t="shared" si="67"/>
        <v>104.90098999999999</v>
      </c>
      <c r="X770">
        <f t="shared" si="67"/>
        <v>106.72738000000001</v>
      </c>
      <c r="Y770">
        <f t="shared" si="67"/>
        <v>108.17785000000001</v>
      </c>
      <c r="Z770">
        <f t="shared" si="67"/>
        <v>109.57913000000001</v>
      </c>
      <c r="AA770">
        <f t="shared" si="67"/>
        <v>111.40175000000001</v>
      </c>
      <c r="AB770">
        <f t="shared" si="67"/>
        <v>112.98233999999999</v>
      </c>
      <c r="AC770">
        <f t="shared" si="67"/>
        <v>114.82899</v>
      </c>
      <c r="AD770">
        <f t="shared" si="67"/>
        <v>116.44566</v>
      </c>
      <c r="AE770">
        <f t="shared" si="67"/>
        <v>117.85294</v>
      </c>
      <c r="AF770">
        <f t="shared" si="67"/>
        <v>119.20692</v>
      </c>
      <c r="AG770">
        <f t="shared" si="67"/>
        <v>120.70332999999999</v>
      </c>
      <c r="AH770">
        <f t="shared" si="67"/>
        <v>122.09501</v>
      </c>
      <c r="AI770">
        <f t="shared" si="67"/>
        <v>123.2715</v>
      </c>
      <c r="AJ770">
        <f t="shared" si="67"/>
        <v>124.97767999999999</v>
      </c>
    </row>
    <row r="771" spans="1:36">
      <c r="A771" t="s">
        <v>414</v>
      </c>
      <c r="B771" s="63">
        <v>14</v>
      </c>
      <c r="C771" s="63">
        <v>28</v>
      </c>
      <c r="D771">
        <f t="shared" si="64"/>
        <v>7.3575499999999998</v>
      </c>
      <c r="E771">
        <f t="shared" si="67"/>
        <v>7.21448</v>
      </c>
      <c r="F771">
        <f t="shared" si="67"/>
        <v>6.71197</v>
      </c>
      <c r="G771">
        <f t="shared" si="67"/>
        <v>6.7019900000000003</v>
      </c>
      <c r="H771">
        <f t="shared" si="67"/>
        <v>6.6578499999999998</v>
      </c>
      <c r="I771">
        <f t="shared" si="67"/>
        <v>6.3346</v>
      </c>
      <c r="J771">
        <f t="shared" si="67"/>
        <v>6.0922200000000002</v>
      </c>
      <c r="K771">
        <f t="shared" si="67"/>
        <v>5.9562299999999997</v>
      </c>
      <c r="L771">
        <f t="shared" si="67"/>
        <v>5.8546900000000006</v>
      </c>
      <c r="M771">
        <f t="shared" si="67"/>
        <v>5.7851500000000007</v>
      </c>
      <c r="N771">
        <f t="shared" si="67"/>
        <v>5.7379999999999995</v>
      </c>
      <c r="O771">
        <f t="shared" si="67"/>
        <v>5.6927300000000001</v>
      </c>
      <c r="P771">
        <f t="shared" si="67"/>
        <v>5.6565399999999997</v>
      </c>
      <c r="Q771">
        <f t="shared" si="67"/>
        <v>5.62859</v>
      </c>
      <c r="R771">
        <f t="shared" si="67"/>
        <v>5.6043099999999999</v>
      </c>
      <c r="S771">
        <f t="shared" si="67"/>
        <v>5.5858600000000003</v>
      </c>
      <c r="T771">
        <f t="shared" si="67"/>
        <v>5.5771799999999994</v>
      </c>
      <c r="U771">
        <f t="shared" si="67"/>
        <v>5.5697999999999999</v>
      </c>
      <c r="V771">
        <f t="shared" si="67"/>
        <v>5.5641299999999996</v>
      </c>
      <c r="W771">
        <f t="shared" si="67"/>
        <v>5.5743499999999999</v>
      </c>
      <c r="X771">
        <f t="shared" si="67"/>
        <v>5.5682</v>
      </c>
      <c r="Y771">
        <f t="shared" si="67"/>
        <v>5.5912699999999997</v>
      </c>
      <c r="Z771">
        <f t="shared" si="67"/>
        <v>5.5980500000000006</v>
      </c>
      <c r="AA771">
        <f t="shared" si="67"/>
        <v>5.6069599999999999</v>
      </c>
      <c r="AB771">
        <f t="shared" si="67"/>
        <v>5.6142200000000004</v>
      </c>
      <c r="AC771">
        <f t="shared" si="67"/>
        <v>5.6223200000000002</v>
      </c>
      <c r="AD771">
        <f t="shared" si="67"/>
        <v>5.6345399999999994</v>
      </c>
      <c r="AE771">
        <f t="shared" si="67"/>
        <v>5.6490100000000005</v>
      </c>
      <c r="AF771">
        <f t="shared" si="67"/>
        <v>5.6653500000000001</v>
      </c>
      <c r="AG771">
        <f t="shared" si="67"/>
        <v>5.6767900000000004</v>
      </c>
      <c r="AH771">
        <f t="shared" si="67"/>
        <v>5.6873100000000001</v>
      </c>
      <c r="AI771">
        <f t="shared" si="67"/>
        <v>5.6937800000000003</v>
      </c>
      <c r="AJ771">
        <f t="shared" si="67"/>
        <v>5.6955999999999998</v>
      </c>
    </row>
    <row r="772" spans="1:36">
      <c r="A772" t="s">
        <v>415</v>
      </c>
      <c r="B772" s="63">
        <v>14</v>
      </c>
      <c r="C772" s="63">
        <v>29</v>
      </c>
      <c r="D772">
        <f t="shared" si="64"/>
        <v>0.72856999999999994</v>
      </c>
      <c r="E772">
        <f t="shared" si="67"/>
        <v>0.72765000000000002</v>
      </c>
      <c r="F772">
        <f t="shared" si="67"/>
        <v>0.61431000000000002</v>
      </c>
      <c r="G772">
        <f t="shared" si="67"/>
        <v>0.60736999999999997</v>
      </c>
      <c r="H772">
        <f t="shared" si="67"/>
        <v>0.55320000000000003</v>
      </c>
      <c r="I772">
        <f t="shared" si="67"/>
        <v>0.52858000000000005</v>
      </c>
      <c r="J772">
        <f t="shared" si="67"/>
        <v>0.50845000000000007</v>
      </c>
      <c r="K772">
        <f t="shared" si="67"/>
        <v>0.49434</v>
      </c>
      <c r="L772">
        <f t="shared" si="67"/>
        <v>0.48352000000000001</v>
      </c>
      <c r="M772">
        <f t="shared" si="67"/>
        <v>0.47472000000000003</v>
      </c>
      <c r="N772">
        <f t="shared" si="67"/>
        <v>0.46782000000000001</v>
      </c>
      <c r="O772">
        <f t="shared" si="67"/>
        <v>0.46138000000000001</v>
      </c>
      <c r="P772">
        <f t="shared" si="67"/>
        <v>0.45457999999999998</v>
      </c>
      <c r="Q772">
        <f t="shared" si="67"/>
        <v>0.44947999999999999</v>
      </c>
      <c r="R772">
        <f t="shared" si="67"/>
        <v>0.44531999999999999</v>
      </c>
      <c r="S772">
        <f t="shared" si="67"/>
        <v>0.44105</v>
      </c>
      <c r="T772">
        <f t="shared" si="67"/>
        <v>0.43834000000000001</v>
      </c>
      <c r="U772">
        <f t="shared" si="67"/>
        <v>0.43446000000000001</v>
      </c>
      <c r="V772">
        <f t="shared" si="67"/>
        <v>0.43126000000000003</v>
      </c>
      <c r="W772">
        <f t="shared" si="67"/>
        <v>0.42919000000000002</v>
      </c>
      <c r="X772">
        <f t="shared" si="67"/>
        <v>0.42526999999999998</v>
      </c>
      <c r="Y772">
        <f t="shared" si="67"/>
        <v>0.42529</v>
      </c>
      <c r="Z772">
        <f t="shared" si="67"/>
        <v>0.42124</v>
      </c>
      <c r="AA772">
        <f t="shared" si="67"/>
        <v>0.41728999999999999</v>
      </c>
      <c r="AB772">
        <f t="shared" si="67"/>
        <v>0.41474</v>
      </c>
      <c r="AC772">
        <f t="shared" si="67"/>
        <v>0.41222999999999999</v>
      </c>
      <c r="AD772">
        <f t="shared" si="67"/>
        <v>0.40997</v>
      </c>
      <c r="AE772">
        <f t="shared" si="67"/>
        <v>0.40777999999999998</v>
      </c>
      <c r="AF772">
        <f t="shared" si="67"/>
        <v>0.40581</v>
      </c>
      <c r="AG772">
        <f t="shared" si="67"/>
        <v>0.40323999999999999</v>
      </c>
      <c r="AH772">
        <f t="shared" si="67"/>
        <v>0.40078999999999998</v>
      </c>
      <c r="AI772">
        <f t="shared" si="67"/>
        <v>0.39807000000000003</v>
      </c>
      <c r="AJ772">
        <f t="shared" si="67"/>
        <v>0.39510000000000001</v>
      </c>
    </row>
    <row r="773" spans="1:36">
      <c r="A773" t="s">
        <v>416</v>
      </c>
      <c r="B773" s="63">
        <v>14</v>
      </c>
      <c r="C773" s="63">
        <v>30</v>
      </c>
      <c r="D773">
        <f t="shared" si="64"/>
        <v>1.4025799999999999</v>
      </c>
      <c r="E773">
        <f t="shared" si="67"/>
        <v>1.4025699999999999</v>
      </c>
      <c r="F773">
        <f t="shared" si="67"/>
        <v>1.3928100000000001</v>
      </c>
      <c r="G773">
        <f t="shared" si="67"/>
        <v>1.45262</v>
      </c>
      <c r="H773">
        <f t="shared" si="67"/>
        <v>1.52471</v>
      </c>
      <c r="I773">
        <f t="shared" si="67"/>
        <v>1.52138</v>
      </c>
      <c r="J773">
        <f t="shared" si="67"/>
        <v>1.51922</v>
      </c>
      <c r="K773">
        <f t="shared" si="67"/>
        <v>1.5418799999999999</v>
      </c>
      <c r="L773">
        <f t="shared" si="67"/>
        <v>1.56542</v>
      </c>
      <c r="M773">
        <f t="shared" si="67"/>
        <v>1.5880000000000001</v>
      </c>
      <c r="N773">
        <f t="shared" si="67"/>
        <v>1.6060300000000001</v>
      </c>
      <c r="O773">
        <f t="shared" si="67"/>
        <v>1.6243099999999999</v>
      </c>
      <c r="P773">
        <f t="shared" si="67"/>
        <v>1.6412200000000001</v>
      </c>
      <c r="Q773">
        <f t="shared" si="67"/>
        <v>1.66126</v>
      </c>
      <c r="R773">
        <f t="shared" si="67"/>
        <v>1.6851400000000001</v>
      </c>
      <c r="S773">
        <f t="shared" si="67"/>
        <v>1.7036</v>
      </c>
      <c r="T773">
        <f t="shared" si="67"/>
        <v>1.7186599999999999</v>
      </c>
      <c r="U773">
        <f t="shared" si="67"/>
        <v>1.7358500000000001</v>
      </c>
      <c r="V773">
        <f t="shared" si="67"/>
        <v>1.7617</v>
      </c>
      <c r="W773">
        <f t="shared" si="67"/>
        <v>1.77925</v>
      </c>
      <c r="X773">
        <f t="shared" si="67"/>
        <v>1.7878699999999998</v>
      </c>
      <c r="Y773">
        <f t="shared" si="67"/>
        <v>1.7890000000000001</v>
      </c>
      <c r="Z773">
        <f t="shared" si="67"/>
        <v>1.79678</v>
      </c>
      <c r="AA773">
        <f t="shared" si="67"/>
        <v>1.80549</v>
      </c>
      <c r="AB773">
        <f t="shared" si="67"/>
        <v>1.8133599999999999</v>
      </c>
      <c r="AC773">
        <f t="shared" si="67"/>
        <v>1.82193</v>
      </c>
      <c r="AD773">
        <f t="shared" si="67"/>
        <v>1.8298899999999998</v>
      </c>
      <c r="AE773">
        <f t="shared" si="67"/>
        <v>1.8392500000000001</v>
      </c>
      <c r="AF773">
        <f t="shared" si="67"/>
        <v>1.8508199999999999</v>
      </c>
      <c r="AG773">
        <f t="shared" si="67"/>
        <v>1.8641999999999999</v>
      </c>
      <c r="AH773">
        <f t="shared" si="67"/>
        <v>1.87781</v>
      </c>
      <c r="AI773">
        <f t="shared" si="67"/>
        <v>1.89175</v>
      </c>
      <c r="AJ773">
        <f t="shared" si="67"/>
        <v>1.9052799999999999</v>
      </c>
    </row>
    <row r="774" spans="1:36">
      <c r="A774" t="s">
        <v>417</v>
      </c>
      <c r="B774" s="63">
        <v>14</v>
      </c>
      <c r="C774" s="63">
        <v>31</v>
      </c>
      <c r="D774">
        <f t="shared" si="64"/>
        <v>0.43706</v>
      </c>
      <c r="E774">
        <f t="shared" si="67"/>
        <v>0.45633000000000001</v>
      </c>
      <c r="F774">
        <f t="shared" si="67"/>
        <v>0.40444000000000002</v>
      </c>
      <c r="G774">
        <f t="shared" si="67"/>
        <v>0.35821999999999998</v>
      </c>
      <c r="H774">
        <f t="shared" si="67"/>
        <v>0.37966</v>
      </c>
      <c r="I774">
        <f t="shared" si="67"/>
        <v>0.41095000000000004</v>
      </c>
      <c r="J774">
        <f t="shared" si="67"/>
        <v>0.41320999999999997</v>
      </c>
      <c r="K774">
        <f t="shared" si="67"/>
        <v>0.41909000000000002</v>
      </c>
      <c r="L774">
        <f t="shared" si="67"/>
        <v>0.42932999999999999</v>
      </c>
      <c r="M774">
        <f t="shared" si="67"/>
        <v>0.43623000000000001</v>
      </c>
      <c r="N774">
        <f t="shared" si="67"/>
        <v>0.44257000000000002</v>
      </c>
      <c r="O774">
        <f t="shared" si="67"/>
        <v>0.44658000000000003</v>
      </c>
      <c r="P774">
        <f t="shared" si="67"/>
        <v>0.44696000000000002</v>
      </c>
      <c r="Q774">
        <f t="shared" si="67"/>
        <v>0.45368999999999998</v>
      </c>
      <c r="R774">
        <f t="shared" si="67"/>
        <v>0.45817000000000002</v>
      </c>
      <c r="S774">
        <f t="shared" si="67"/>
        <v>0.46335999999999999</v>
      </c>
      <c r="T774">
        <f t="shared" si="67"/>
        <v>0.46601000000000004</v>
      </c>
      <c r="U774">
        <f t="shared" si="67"/>
        <v>0.46998000000000001</v>
      </c>
      <c r="V774">
        <f t="shared" si="67"/>
        <v>0.47575000000000001</v>
      </c>
      <c r="W774">
        <f t="shared" si="67"/>
        <v>0.47955999999999999</v>
      </c>
      <c r="X774">
        <f t="shared" si="67"/>
        <v>0.48219000000000001</v>
      </c>
      <c r="Y774">
        <f t="shared" si="67"/>
        <v>0.48065999999999998</v>
      </c>
      <c r="Z774">
        <f t="shared" si="67"/>
        <v>0.47816999999999998</v>
      </c>
      <c r="AA774">
        <f t="shared" si="67"/>
        <v>0.47640000000000005</v>
      </c>
      <c r="AB774">
        <f t="shared" si="67"/>
        <v>0.47799999999999998</v>
      </c>
      <c r="AC774">
        <f t="shared" si="67"/>
        <v>0.47946</v>
      </c>
      <c r="AD774">
        <f t="shared" si="67"/>
        <v>0.48062000000000005</v>
      </c>
      <c r="AE774">
        <f t="shared" si="67"/>
        <v>0.48214999999999997</v>
      </c>
      <c r="AF774">
        <f t="shared" si="67"/>
        <v>0.48360000000000003</v>
      </c>
      <c r="AG774">
        <f t="shared" si="67"/>
        <v>0.48526999999999998</v>
      </c>
      <c r="AH774">
        <f t="shared" si="67"/>
        <v>0.48732999999999999</v>
      </c>
      <c r="AI774">
        <f t="shared" si="67"/>
        <v>0.48919000000000001</v>
      </c>
      <c r="AJ774">
        <f t="shared" si="67"/>
        <v>0.49069999999999997</v>
      </c>
    </row>
    <row r="775" spans="1:36">
      <c r="A775" t="s">
        <v>418</v>
      </c>
      <c r="B775" s="63">
        <v>14</v>
      </c>
      <c r="C775" s="63">
        <v>32</v>
      </c>
      <c r="D775">
        <f t="shared" si="64"/>
        <v>17.801539999999999</v>
      </c>
      <c r="E775">
        <f t="shared" si="67"/>
        <v>18.128540000000001</v>
      </c>
      <c r="F775">
        <f t="shared" si="67"/>
        <v>17.634909999999998</v>
      </c>
      <c r="G775">
        <f t="shared" si="67"/>
        <v>18.11966</v>
      </c>
      <c r="H775">
        <f t="shared" si="67"/>
        <v>18.17756</v>
      </c>
      <c r="I775">
        <f t="shared" si="67"/>
        <v>18.379339999999999</v>
      </c>
      <c r="J775">
        <f t="shared" si="67"/>
        <v>18.391660000000002</v>
      </c>
      <c r="K775">
        <f t="shared" si="67"/>
        <v>18.707090000000001</v>
      </c>
      <c r="L775">
        <f t="shared" si="67"/>
        <v>19.12153</v>
      </c>
      <c r="M775">
        <f t="shared" si="67"/>
        <v>19.371790000000001</v>
      </c>
      <c r="N775">
        <f t="shared" si="67"/>
        <v>19.569839999999999</v>
      </c>
      <c r="O775">
        <f t="shared" si="67"/>
        <v>19.737180000000002</v>
      </c>
      <c r="P775">
        <f t="shared" si="67"/>
        <v>19.950290000000003</v>
      </c>
      <c r="Q775">
        <f t="shared" si="67"/>
        <v>20.207419999999999</v>
      </c>
      <c r="R775">
        <f t="shared" si="67"/>
        <v>20.421109999999999</v>
      </c>
      <c r="S775">
        <f t="shared" si="67"/>
        <v>20.5642</v>
      </c>
      <c r="T775">
        <f t="shared" si="67"/>
        <v>20.680209999999999</v>
      </c>
      <c r="U775">
        <f t="shared" si="67"/>
        <v>20.84394</v>
      </c>
      <c r="V775">
        <f t="shared" si="67"/>
        <v>21.060760000000002</v>
      </c>
      <c r="W775">
        <f t="shared" si="67"/>
        <v>21.214939999999999</v>
      </c>
      <c r="X775">
        <f t="shared" si="67"/>
        <v>21.265499999999999</v>
      </c>
      <c r="Y775">
        <f t="shared" si="67"/>
        <v>21.239799999999999</v>
      </c>
      <c r="Z775">
        <f t="shared" si="67"/>
        <v>21.219000000000001</v>
      </c>
      <c r="AA775">
        <f t="shared" si="67"/>
        <v>21.26314</v>
      </c>
      <c r="AB775">
        <f t="shared" si="67"/>
        <v>21.393140000000002</v>
      </c>
      <c r="AC775">
        <f t="shared" si="67"/>
        <v>21.472470000000001</v>
      </c>
      <c r="AD775">
        <f t="shared" si="67"/>
        <v>21.52749</v>
      </c>
      <c r="AE775">
        <f t="shared" si="67"/>
        <v>21.64227</v>
      </c>
      <c r="AF775">
        <f t="shared" si="67"/>
        <v>21.784759999999999</v>
      </c>
      <c r="AG775">
        <f t="shared" si="67"/>
        <v>21.928539999999998</v>
      </c>
      <c r="AH775">
        <f t="shared" si="67"/>
        <v>22.075120000000002</v>
      </c>
      <c r="AI775">
        <f t="shared" si="67"/>
        <v>22.216180000000001</v>
      </c>
      <c r="AJ775">
        <f t="shared" si="67"/>
        <v>22.354520000000001</v>
      </c>
    </row>
    <row r="776" spans="1:36">
      <c r="A776" t="s">
        <v>419</v>
      </c>
      <c r="B776" s="63">
        <v>14</v>
      </c>
      <c r="C776" s="63">
        <v>33</v>
      </c>
      <c r="D776">
        <f t="shared" si="64"/>
        <v>54.158999999999999</v>
      </c>
      <c r="E776">
        <f t="shared" si="67"/>
        <v>51.248899999999999</v>
      </c>
      <c r="F776">
        <f t="shared" si="67"/>
        <v>47.044829999999997</v>
      </c>
      <c r="G776">
        <f t="shared" si="67"/>
        <v>42.022480000000002</v>
      </c>
      <c r="H776">
        <f t="shared" si="67"/>
        <v>42.367620000000002</v>
      </c>
      <c r="I776">
        <f t="shared" si="67"/>
        <v>41.484909999999999</v>
      </c>
      <c r="J776">
        <f t="shared" si="67"/>
        <v>41.434309999999996</v>
      </c>
      <c r="K776">
        <f t="shared" si="67"/>
        <v>41.640010000000004</v>
      </c>
      <c r="L776">
        <f t="shared" si="67"/>
        <v>43.084450000000004</v>
      </c>
      <c r="M776">
        <f t="shared" si="67"/>
        <v>43.046189999999996</v>
      </c>
      <c r="N776">
        <f t="shared" si="67"/>
        <v>42.708570000000002</v>
      </c>
      <c r="O776">
        <f t="shared" si="67"/>
        <v>42.935169999999999</v>
      </c>
      <c r="P776">
        <f t="shared" ref="E776:AJ784" si="68">P194+P252</f>
        <v>42.791380000000004</v>
      </c>
      <c r="Q776">
        <f t="shared" si="68"/>
        <v>42.705069999999999</v>
      </c>
      <c r="R776">
        <f t="shared" si="68"/>
        <v>43.074950000000001</v>
      </c>
      <c r="S776">
        <f t="shared" si="68"/>
        <v>42.921219999999998</v>
      </c>
      <c r="T776">
        <f t="shared" si="68"/>
        <v>42.791139999999999</v>
      </c>
      <c r="U776">
        <f t="shared" si="68"/>
        <v>43.038460000000001</v>
      </c>
      <c r="V776">
        <f t="shared" si="68"/>
        <v>43.049619999999997</v>
      </c>
      <c r="W776">
        <f t="shared" si="68"/>
        <v>43.483319999999999</v>
      </c>
      <c r="X776">
        <f t="shared" si="68"/>
        <v>44.028100000000002</v>
      </c>
      <c r="Y776">
        <f t="shared" si="68"/>
        <v>44.382070000000006</v>
      </c>
      <c r="Z776">
        <f t="shared" si="68"/>
        <v>44.457689999999999</v>
      </c>
      <c r="AA776">
        <f t="shared" si="68"/>
        <v>44.937119999999993</v>
      </c>
      <c r="AB776">
        <f t="shared" si="68"/>
        <v>45.418149999999997</v>
      </c>
      <c r="AC776">
        <f t="shared" si="68"/>
        <v>46.119399999999999</v>
      </c>
      <c r="AD776">
        <f t="shared" si="68"/>
        <v>46.806730000000002</v>
      </c>
      <c r="AE776">
        <f t="shared" si="68"/>
        <v>47.455880000000001</v>
      </c>
      <c r="AF776">
        <f t="shared" si="68"/>
        <v>47.772890000000004</v>
      </c>
      <c r="AG776">
        <f t="shared" si="68"/>
        <v>48.04421</v>
      </c>
      <c r="AH776">
        <f t="shared" si="68"/>
        <v>48.591300000000004</v>
      </c>
      <c r="AI776">
        <f t="shared" si="68"/>
        <v>48.895920000000004</v>
      </c>
      <c r="AJ776">
        <f t="shared" si="68"/>
        <v>49.392760000000003</v>
      </c>
    </row>
    <row r="777" spans="1:36">
      <c r="A777" t="s">
        <v>420</v>
      </c>
      <c r="B777" s="63">
        <v>14</v>
      </c>
      <c r="C777" s="63">
        <v>34</v>
      </c>
      <c r="D777">
        <f t="shared" si="64"/>
        <v>10.910270000000001</v>
      </c>
      <c r="E777">
        <f t="shared" si="68"/>
        <v>10.575089999999999</v>
      </c>
      <c r="F777">
        <f t="shared" si="68"/>
        <v>9.4306000000000001</v>
      </c>
      <c r="G777">
        <f t="shared" si="68"/>
        <v>10.180949999999999</v>
      </c>
      <c r="H777">
        <f t="shared" si="68"/>
        <v>10.298220000000001</v>
      </c>
      <c r="I777">
        <f t="shared" si="68"/>
        <v>9.9845299999999995</v>
      </c>
      <c r="J777">
        <f t="shared" si="68"/>
        <v>9.9291200000000011</v>
      </c>
      <c r="K777">
        <f t="shared" si="68"/>
        <v>9.8405199999999997</v>
      </c>
      <c r="L777">
        <f t="shared" si="68"/>
        <v>9.85947</v>
      </c>
      <c r="M777">
        <f t="shared" si="68"/>
        <v>9.9261700000000008</v>
      </c>
      <c r="N777">
        <f t="shared" si="68"/>
        <v>10.020199999999999</v>
      </c>
      <c r="O777">
        <f t="shared" si="68"/>
        <v>10.09177</v>
      </c>
      <c r="P777">
        <f t="shared" si="68"/>
        <v>10.171800000000001</v>
      </c>
      <c r="Q777">
        <f t="shared" si="68"/>
        <v>10.26948</v>
      </c>
      <c r="R777">
        <f t="shared" si="68"/>
        <v>10.41647</v>
      </c>
      <c r="S777">
        <f t="shared" si="68"/>
        <v>10.573920000000001</v>
      </c>
      <c r="T777">
        <f t="shared" si="68"/>
        <v>10.714169999999999</v>
      </c>
      <c r="U777">
        <f t="shared" si="68"/>
        <v>10.87036</v>
      </c>
      <c r="V777">
        <f t="shared" si="68"/>
        <v>11.01224</v>
      </c>
      <c r="W777">
        <f t="shared" si="68"/>
        <v>11.158100000000001</v>
      </c>
      <c r="X777">
        <f t="shared" si="68"/>
        <v>11.305769999999999</v>
      </c>
      <c r="Y777">
        <f t="shared" si="68"/>
        <v>11.43271</v>
      </c>
      <c r="Z777">
        <f t="shared" si="68"/>
        <v>11.537199999999999</v>
      </c>
      <c r="AA777">
        <f t="shared" si="68"/>
        <v>11.628050000000002</v>
      </c>
      <c r="AB777">
        <f t="shared" si="68"/>
        <v>11.71932</v>
      </c>
      <c r="AC777">
        <f t="shared" si="68"/>
        <v>11.794449999999999</v>
      </c>
      <c r="AD777">
        <f t="shared" si="68"/>
        <v>11.863239999999999</v>
      </c>
      <c r="AE777">
        <f t="shared" si="68"/>
        <v>11.92248</v>
      </c>
      <c r="AF777">
        <f t="shared" si="68"/>
        <v>11.969149999999999</v>
      </c>
      <c r="AG777">
        <f t="shared" si="68"/>
        <v>12.002300000000002</v>
      </c>
      <c r="AH777">
        <f t="shared" si="68"/>
        <v>12.026869999999999</v>
      </c>
      <c r="AI777">
        <f t="shared" si="68"/>
        <v>12.038720000000001</v>
      </c>
      <c r="AJ777">
        <f t="shared" si="68"/>
        <v>12.039470000000001</v>
      </c>
    </row>
    <row r="778" spans="1:36">
      <c r="A778" t="s">
        <v>421</v>
      </c>
      <c r="B778" s="63">
        <v>14</v>
      </c>
      <c r="C778" s="63">
        <v>35</v>
      </c>
      <c r="D778">
        <f t="shared" si="64"/>
        <v>33.475410000000004</v>
      </c>
      <c r="E778">
        <f t="shared" si="68"/>
        <v>32.651420000000002</v>
      </c>
      <c r="F778">
        <f t="shared" si="68"/>
        <v>28.72467</v>
      </c>
      <c r="G778">
        <f t="shared" si="68"/>
        <v>29.550710000000002</v>
      </c>
      <c r="H778">
        <f t="shared" si="68"/>
        <v>30.957899999999999</v>
      </c>
      <c r="I778">
        <f t="shared" si="68"/>
        <v>30.053820000000002</v>
      </c>
      <c r="J778">
        <f t="shared" si="68"/>
        <v>30.071459999999998</v>
      </c>
      <c r="K778">
        <f t="shared" si="68"/>
        <v>30.364739999999998</v>
      </c>
      <c r="L778">
        <f t="shared" si="68"/>
        <v>30.24945</v>
      </c>
      <c r="M778">
        <f t="shared" si="68"/>
        <v>30.3704</v>
      </c>
      <c r="N778">
        <f t="shared" si="68"/>
        <v>30.440090000000001</v>
      </c>
      <c r="O778">
        <f t="shared" si="68"/>
        <v>30.433079999999997</v>
      </c>
      <c r="P778">
        <f t="shared" si="68"/>
        <v>30.476790000000001</v>
      </c>
      <c r="Q778">
        <f t="shared" si="68"/>
        <v>30.482330000000001</v>
      </c>
      <c r="R778">
        <f t="shared" si="68"/>
        <v>30.48133</v>
      </c>
      <c r="S778">
        <f t="shared" si="68"/>
        <v>30.473610000000001</v>
      </c>
      <c r="T778">
        <f t="shared" si="68"/>
        <v>30.429729999999999</v>
      </c>
      <c r="U778">
        <f t="shared" si="68"/>
        <v>30.359110000000001</v>
      </c>
      <c r="V778">
        <f t="shared" si="68"/>
        <v>30.309449999999998</v>
      </c>
      <c r="W778">
        <f t="shared" si="68"/>
        <v>30.22766</v>
      </c>
      <c r="X778">
        <f t="shared" si="68"/>
        <v>30.149320000000003</v>
      </c>
      <c r="Y778">
        <f t="shared" si="68"/>
        <v>30.101590000000002</v>
      </c>
      <c r="Z778">
        <f t="shared" si="68"/>
        <v>30.029309999999999</v>
      </c>
      <c r="AA778">
        <f t="shared" si="68"/>
        <v>29.961349999999999</v>
      </c>
      <c r="AB778">
        <f t="shared" si="68"/>
        <v>29.90652</v>
      </c>
      <c r="AC778">
        <f t="shared" si="68"/>
        <v>29.85042</v>
      </c>
      <c r="AD778">
        <f t="shared" si="68"/>
        <v>29.786559999999998</v>
      </c>
      <c r="AE778">
        <f t="shared" si="68"/>
        <v>29.720109999999998</v>
      </c>
      <c r="AF778">
        <f t="shared" si="68"/>
        <v>29.658619999999999</v>
      </c>
      <c r="AG778">
        <f t="shared" si="68"/>
        <v>29.59122</v>
      </c>
      <c r="AH778">
        <f t="shared" si="68"/>
        <v>29.5181</v>
      </c>
      <c r="AI778">
        <f t="shared" si="68"/>
        <v>29.443950000000001</v>
      </c>
      <c r="AJ778">
        <f t="shared" si="68"/>
        <v>29.354040000000001</v>
      </c>
    </row>
    <row r="779" spans="1:36">
      <c r="A779" t="s">
        <v>422</v>
      </c>
      <c r="B779" s="63">
        <v>14</v>
      </c>
      <c r="C779" s="63">
        <v>36</v>
      </c>
      <c r="D779">
        <f t="shared" si="64"/>
        <v>130.65987999999999</v>
      </c>
      <c r="E779">
        <f t="shared" si="68"/>
        <v>130.26352</v>
      </c>
      <c r="F779">
        <f t="shared" si="68"/>
        <v>119.34516000000001</v>
      </c>
      <c r="G779">
        <f t="shared" si="68"/>
        <v>120.43593</v>
      </c>
      <c r="H779">
        <f t="shared" si="68"/>
        <v>117.83207</v>
      </c>
      <c r="I779">
        <f t="shared" si="68"/>
        <v>118.39390999999999</v>
      </c>
      <c r="J779">
        <f t="shared" si="68"/>
        <v>121.72684000000001</v>
      </c>
      <c r="K779">
        <f t="shared" si="68"/>
        <v>125.35645</v>
      </c>
      <c r="L779">
        <f t="shared" si="68"/>
        <v>129.23491999999999</v>
      </c>
      <c r="M779">
        <f t="shared" si="68"/>
        <v>131.65411999999998</v>
      </c>
      <c r="N779">
        <f t="shared" si="68"/>
        <v>132.84264999999999</v>
      </c>
      <c r="O779">
        <f t="shared" si="68"/>
        <v>134.47480999999999</v>
      </c>
      <c r="P779">
        <f t="shared" si="68"/>
        <v>136.06497999999999</v>
      </c>
      <c r="Q779">
        <f t="shared" si="68"/>
        <v>138.20107000000002</v>
      </c>
      <c r="R779">
        <f t="shared" si="68"/>
        <v>141.27994000000001</v>
      </c>
      <c r="S779">
        <f t="shared" si="68"/>
        <v>143.72615999999999</v>
      </c>
      <c r="T779">
        <f t="shared" si="68"/>
        <v>145.97608</v>
      </c>
      <c r="U779">
        <f t="shared" si="68"/>
        <v>149.33678</v>
      </c>
      <c r="V779">
        <f t="shared" si="68"/>
        <v>153.04141000000001</v>
      </c>
      <c r="W779">
        <f t="shared" si="68"/>
        <v>156.38144</v>
      </c>
      <c r="X779">
        <f t="shared" si="68"/>
        <v>160.15984</v>
      </c>
      <c r="Y779">
        <f t="shared" si="68"/>
        <v>162.86870999999999</v>
      </c>
      <c r="Z779">
        <f t="shared" si="68"/>
        <v>164.63717000000003</v>
      </c>
      <c r="AA779">
        <f t="shared" si="68"/>
        <v>167.46847</v>
      </c>
      <c r="AB779">
        <f t="shared" si="68"/>
        <v>169.80880000000002</v>
      </c>
      <c r="AC779">
        <f t="shared" si="68"/>
        <v>172.45366999999999</v>
      </c>
      <c r="AD779">
        <f t="shared" si="68"/>
        <v>174.43809999999999</v>
      </c>
      <c r="AE779">
        <f t="shared" si="68"/>
        <v>175.57088000000002</v>
      </c>
      <c r="AF779">
        <f t="shared" si="68"/>
        <v>176.24001000000001</v>
      </c>
      <c r="AG779">
        <f t="shared" si="68"/>
        <v>177.04472999999999</v>
      </c>
      <c r="AH779">
        <f t="shared" si="68"/>
        <v>177.62092999999999</v>
      </c>
      <c r="AI779">
        <f t="shared" si="68"/>
        <v>177.39035999999999</v>
      </c>
      <c r="AJ779">
        <f t="shared" si="68"/>
        <v>179.11073999999999</v>
      </c>
    </row>
    <row r="780" spans="1:36">
      <c r="A780" t="s">
        <v>423</v>
      </c>
      <c r="B780" s="63">
        <v>14</v>
      </c>
      <c r="C780" s="63">
        <v>37</v>
      </c>
      <c r="D780">
        <f t="shared" si="64"/>
        <v>156.8904</v>
      </c>
      <c r="E780">
        <f t="shared" si="68"/>
        <v>154.53870000000001</v>
      </c>
      <c r="F780">
        <f t="shared" si="68"/>
        <v>136.45101</v>
      </c>
      <c r="G780">
        <f t="shared" si="68"/>
        <v>149.83392000000001</v>
      </c>
      <c r="H780">
        <f t="shared" si="68"/>
        <v>151.32821000000001</v>
      </c>
      <c r="I780">
        <f t="shared" si="68"/>
        <v>150.43520000000001</v>
      </c>
      <c r="J780">
        <f t="shared" si="68"/>
        <v>149.73075</v>
      </c>
      <c r="K780">
        <f t="shared" si="68"/>
        <v>152.73937000000001</v>
      </c>
      <c r="L780">
        <f t="shared" si="68"/>
        <v>156.59895</v>
      </c>
      <c r="M780">
        <f t="shared" si="68"/>
        <v>159.98453000000001</v>
      </c>
      <c r="N780">
        <f t="shared" si="68"/>
        <v>161.68528000000001</v>
      </c>
      <c r="O780">
        <f t="shared" si="68"/>
        <v>164.29911000000001</v>
      </c>
      <c r="P780">
        <f t="shared" si="68"/>
        <v>166.65819999999999</v>
      </c>
      <c r="Q780">
        <f t="shared" si="68"/>
        <v>168.96746999999999</v>
      </c>
      <c r="R780">
        <f t="shared" si="68"/>
        <v>172.34153000000001</v>
      </c>
      <c r="S780">
        <f t="shared" si="68"/>
        <v>174.88744</v>
      </c>
      <c r="T780">
        <f t="shared" si="68"/>
        <v>177.34861999999998</v>
      </c>
      <c r="U780">
        <f t="shared" si="68"/>
        <v>180.34916000000001</v>
      </c>
      <c r="V780">
        <f t="shared" si="68"/>
        <v>183.37108999999998</v>
      </c>
      <c r="W780">
        <f t="shared" si="68"/>
        <v>185.59631000000002</v>
      </c>
      <c r="X780">
        <f t="shared" si="68"/>
        <v>187.78471999999999</v>
      </c>
      <c r="Y780">
        <f t="shared" si="68"/>
        <v>189.52779000000001</v>
      </c>
      <c r="Z780">
        <f t="shared" si="68"/>
        <v>190.36552999999998</v>
      </c>
      <c r="AA780">
        <f t="shared" si="68"/>
        <v>191.59717000000001</v>
      </c>
      <c r="AB780">
        <f t="shared" si="68"/>
        <v>192.9897</v>
      </c>
      <c r="AC780">
        <f t="shared" si="68"/>
        <v>193.93693999999999</v>
      </c>
      <c r="AD780">
        <f t="shared" si="68"/>
        <v>194.81393</v>
      </c>
      <c r="AE780">
        <f t="shared" si="68"/>
        <v>195.2756</v>
      </c>
      <c r="AF780">
        <f t="shared" si="68"/>
        <v>196.15951999999999</v>
      </c>
      <c r="AG780">
        <f t="shared" si="68"/>
        <v>197.12222</v>
      </c>
      <c r="AH780">
        <f t="shared" si="68"/>
        <v>198.25594000000001</v>
      </c>
      <c r="AI780">
        <f t="shared" si="68"/>
        <v>198.73462000000001</v>
      </c>
      <c r="AJ780">
        <f t="shared" si="68"/>
        <v>200.28390000000002</v>
      </c>
    </row>
    <row r="781" spans="1:36">
      <c r="A781" t="s">
        <v>424</v>
      </c>
      <c r="B781" s="63">
        <v>14</v>
      </c>
      <c r="C781" s="63">
        <v>38</v>
      </c>
      <c r="D781">
        <f t="shared" si="64"/>
        <v>69.597859999999997</v>
      </c>
      <c r="E781">
        <f t="shared" si="68"/>
        <v>70.506309999999999</v>
      </c>
      <c r="F781">
        <f t="shared" si="68"/>
        <v>70.660399999999996</v>
      </c>
      <c r="G781">
        <f t="shared" si="68"/>
        <v>74.859170000000006</v>
      </c>
      <c r="H781">
        <f t="shared" si="68"/>
        <v>74.72290000000001</v>
      </c>
      <c r="I781">
        <f t="shared" si="68"/>
        <v>75.341880000000003</v>
      </c>
      <c r="J781">
        <f t="shared" si="68"/>
        <v>78.300389999999993</v>
      </c>
      <c r="K781">
        <f t="shared" si="68"/>
        <v>80.493790000000004</v>
      </c>
      <c r="L781">
        <f t="shared" si="68"/>
        <v>83.909890000000004</v>
      </c>
      <c r="M781">
        <f t="shared" si="68"/>
        <v>86.935360000000003</v>
      </c>
      <c r="N781">
        <f t="shared" si="68"/>
        <v>89.629690000000011</v>
      </c>
      <c r="O781">
        <f t="shared" si="68"/>
        <v>91.742220000000003</v>
      </c>
      <c r="P781">
        <f t="shared" si="68"/>
        <v>93.627499999999998</v>
      </c>
      <c r="Q781">
        <f t="shared" si="68"/>
        <v>95.756560000000007</v>
      </c>
      <c r="R781">
        <f t="shared" si="68"/>
        <v>97.891889999999989</v>
      </c>
      <c r="S781">
        <f t="shared" si="68"/>
        <v>100.03369000000001</v>
      </c>
      <c r="T781">
        <f t="shared" si="68"/>
        <v>102.29240999999999</v>
      </c>
      <c r="U781">
        <f t="shared" si="68"/>
        <v>104.79277</v>
      </c>
      <c r="V781">
        <f t="shared" si="68"/>
        <v>107.56802999999999</v>
      </c>
      <c r="W781">
        <f t="shared" si="68"/>
        <v>110.6602</v>
      </c>
      <c r="X781">
        <f t="shared" si="68"/>
        <v>113.82811999999998</v>
      </c>
      <c r="Y781">
        <f t="shared" si="68"/>
        <v>116.92903</v>
      </c>
      <c r="Z781">
        <f t="shared" si="68"/>
        <v>120.25559000000001</v>
      </c>
      <c r="AA781">
        <f t="shared" si="68"/>
        <v>123.53536</v>
      </c>
      <c r="AB781">
        <f t="shared" si="68"/>
        <v>126.59900999999999</v>
      </c>
      <c r="AC781">
        <f t="shared" si="68"/>
        <v>129.88161000000002</v>
      </c>
      <c r="AD781">
        <f t="shared" si="68"/>
        <v>133.18538000000001</v>
      </c>
      <c r="AE781">
        <f t="shared" si="68"/>
        <v>136.3974</v>
      </c>
      <c r="AF781">
        <f t="shared" si="68"/>
        <v>139.64206999999999</v>
      </c>
      <c r="AG781">
        <f t="shared" si="68"/>
        <v>142.99029999999999</v>
      </c>
      <c r="AH781">
        <f t="shared" si="68"/>
        <v>146.35205999999999</v>
      </c>
      <c r="AI781">
        <f t="shared" si="68"/>
        <v>150.08547999999999</v>
      </c>
      <c r="AJ781">
        <f t="shared" si="68"/>
        <v>154.16143</v>
      </c>
    </row>
    <row r="782" spans="1:36">
      <c r="A782" t="s">
        <v>425</v>
      </c>
      <c r="B782" s="63">
        <v>14</v>
      </c>
      <c r="C782" s="63">
        <v>39</v>
      </c>
      <c r="D782">
        <f t="shared" si="64"/>
        <v>433.18208999999996</v>
      </c>
      <c r="E782">
        <f t="shared" si="68"/>
        <v>425.05874999999997</v>
      </c>
      <c r="F782">
        <f t="shared" si="68"/>
        <v>364.99457999999998</v>
      </c>
      <c r="G782">
        <f t="shared" si="68"/>
        <v>403.55478999999997</v>
      </c>
      <c r="H782">
        <f t="shared" si="68"/>
        <v>449.89442000000003</v>
      </c>
      <c r="I782">
        <f t="shared" si="68"/>
        <v>473.21030000000002</v>
      </c>
      <c r="J782">
        <f t="shared" si="68"/>
        <v>500.83049</v>
      </c>
      <c r="K782">
        <f t="shared" si="68"/>
        <v>500.60534000000001</v>
      </c>
      <c r="L782">
        <f t="shared" si="68"/>
        <v>501.54548</v>
      </c>
      <c r="M782">
        <f t="shared" si="68"/>
        <v>499.89705000000004</v>
      </c>
      <c r="N782">
        <f t="shared" si="68"/>
        <v>498.71584000000001</v>
      </c>
      <c r="O782">
        <f t="shared" si="68"/>
        <v>497.31887999999998</v>
      </c>
      <c r="P782">
        <f t="shared" si="68"/>
        <v>498.26673999999997</v>
      </c>
      <c r="Q782">
        <f t="shared" si="68"/>
        <v>496.98211000000003</v>
      </c>
      <c r="R782">
        <f t="shared" si="68"/>
        <v>505.10729000000003</v>
      </c>
      <c r="S782">
        <f t="shared" si="68"/>
        <v>515.25453000000005</v>
      </c>
      <c r="T782">
        <f t="shared" si="68"/>
        <v>518.85039000000006</v>
      </c>
      <c r="U782">
        <f t="shared" si="68"/>
        <v>522.05810999999994</v>
      </c>
      <c r="V782">
        <f t="shared" si="68"/>
        <v>523.38292000000001</v>
      </c>
      <c r="W782">
        <f t="shared" si="68"/>
        <v>522.48072999999999</v>
      </c>
      <c r="X782">
        <f t="shared" si="68"/>
        <v>522.95052999999996</v>
      </c>
      <c r="Y782">
        <f t="shared" si="68"/>
        <v>522.52463999999998</v>
      </c>
      <c r="Z782">
        <f t="shared" si="68"/>
        <v>523.20907</v>
      </c>
      <c r="AA782">
        <f t="shared" si="68"/>
        <v>526.09082000000001</v>
      </c>
      <c r="AB782">
        <f t="shared" si="68"/>
        <v>529.93412000000001</v>
      </c>
      <c r="AC782">
        <f t="shared" si="68"/>
        <v>533.48239999999998</v>
      </c>
      <c r="AD782">
        <f t="shared" si="68"/>
        <v>536.05039999999997</v>
      </c>
      <c r="AE782">
        <f t="shared" si="68"/>
        <v>538.56672000000003</v>
      </c>
      <c r="AF782">
        <f t="shared" si="68"/>
        <v>542.40098</v>
      </c>
      <c r="AG782">
        <f t="shared" si="68"/>
        <v>546.11541999999997</v>
      </c>
      <c r="AH782">
        <f t="shared" si="68"/>
        <v>549.83654000000001</v>
      </c>
      <c r="AI782">
        <f t="shared" si="68"/>
        <v>552.95864000000006</v>
      </c>
      <c r="AJ782">
        <f t="shared" si="68"/>
        <v>556.17623000000003</v>
      </c>
    </row>
    <row r="783" spans="1:36">
      <c r="A783" t="s">
        <v>426</v>
      </c>
      <c r="B783" s="63">
        <v>14</v>
      </c>
      <c r="C783" s="63">
        <v>40</v>
      </c>
      <c r="D783">
        <f t="shared" si="64"/>
        <v>41.24915</v>
      </c>
      <c r="E783">
        <f t="shared" si="68"/>
        <v>41.388710000000003</v>
      </c>
      <c r="F783">
        <f t="shared" si="68"/>
        <v>39.508420000000001</v>
      </c>
      <c r="G783">
        <f t="shared" si="68"/>
        <v>41.642400000000002</v>
      </c>
      <c r="H783">
        <f t="shared" si="68"/>
        <v>40.780239999999999</v>
      </c>
      <c r="I783">
        <f t="shared" si="68"/>
        <v>40.55885</v>
      </c>
      <c r="J783">
        <f t="shared" si="68"/>
        <v>40.489649999999997</v>
      </c>
      <c r="K783">
        <f t="shared" si="68"/>
        <v>41.803780000000003</v>
      </c>
      <c r="L783">
        <f t="shared" si="68"/>
        <v>43.49859</v>
      </c>
      <c r="M783">
        <f t="shared" si="68"/>
        <v>44.824579999999997</v>
      </c>
      <c r="N783">
        <f t="shared" si="68"/>
        <v>45.83813</v>
      </c>
      <c r="O783">
        <f t="shared" si="68"/>
        <v>46.607799999999997</v>
      </c>
      <c r="P783">
        <f t="shared" si="68"/>
        <v>47.307589999999998</v>
      </c>
      <c r="Q783">
        <f t="shared" si="68"/>
        <v>47.670740000000002</v>
      </c>
      <c r="R783">
        <f t="shared" si="68"/>
        <v>48.499479999999998</v>
      </c>
      <c r="S783">
        <f t="shared" si="68"/>
        <v>49.60004</v>
      </c>
      <c r="T783">
        <f t="shared" si="68"/>
        <v>50.723730000000003</v>
      </c>
      <c r="U783">
        <f t="shared" si="68"/>
        <v>52.005409999999998</v>
      </c>
      <c r="V783">
        <f t="shared" si="68"/>
        <v>53.353909999999999</v>
      </c>
      <c r="W783">
        <f t="shared" si="68"/>
        <v>54.723280000000003</v>
      </c>
      <c r="X783">
        <f t="shared" si="68"/>
        <v>56.255479999999999</v>
      </c>
      <c r="Y783">
        <f t="shared" si="68"/>
        <v>57.696809999999999</v>
      </c>
      <c r="Z783">
        <f t="shared" si="68"/>
        <v>59.094750000000005</v>
      </c>
      <c r="AA783">
        <f t="shared" si="68"/>
        <v>60.550350000000002</v>
      </c>
      <c r="AB783">
        <f t="shared" si="68"/>
        <v>61.945959999999999</v>
      </c>
      <c r="AC783">
        <f t="shared" si="68"/>
        <v>63.408709999999999</v>
      </c>
      <c r="AD783">
        <f t="shared" si="68"/>
        <v>64.953450000000004</v>
      </c>
      <c r="AE783">
        <f t="shared" si="68"/>
        <v>66.562380000000005</v>
      </c>
      <c r="AF783">
        <f t="shared" si="68"/>
        <v>68.205309999999997</v>
      </c>
      <c r="AG783">
        <f t="shared" si="68"/>
        <v>69.944230000000005</v>
      </c>
      <c r="AH783">
        <f t="shared" si="68"/>
        <v>71.745100000000008</v>
      </c>
      <c r="AI783">
        <f t="shared" si="68"/>
        <v>73.576140000000009</v>
      </c>
      <c r="AJ783">
        <f t="shared" si="68"/>
        <v>75.723330000000004</v>
      </c>
    </row>
    <row r="784" spans="1:36">
      <c r="A784" t="s">
        <v>427</v>
      </c>
      <c r="B784" s="63">
        <v>14</v>
      </c>
      <c r="C784" s="63">
        <v>41</v>
      </c>
      <c r="D784">
        <f t="shared" si="64"/>
        <v>39.283050000000003</v>
      </c>
      <c r="E784">
        <f t="shared" si="68"/>
        <v>38.216419999999999</v>
      </c>
      <c r="F784">
        <f t="shared" si="68"/>
        <v>36.194159999999997</v>
      </c>
      <c r="G784">
        <f t="shared" si="68"/>
        <v>37.534419999999997</v>
      </c>
      <c r="H784">
        <f t="shared" si="68"/>
        <v>37.086199999999998</v>
      </c>
      <c r="I784">
        <f t="shared" si="68"/>
        <v>35.510829999999999</v>
      </c>
      <c r="J784">
        <f t="shared" si="68"/>
        <v>36.052460000000004</v>
      </c>
      <c r="K784">
        <f t="shared" si="68"/>
        <v>34.514000000000003</v>
      </c>
      <c r="L784">
        <f t="shared" si="68"/>
        <v>33.492420000000003</v>
      </c>
      <c r="M784">
        <f t="shared" si="68"/>
        <v>32.855330000000002</v>
      </c>
      <c r="N784">
        <f t="shared" si="68"/>
        <v>32.857700000000001</v>
      </c>
      <c r="O784">
        <f t="shared" ref="E784:AJ792" si="69">O202+O260</f>
        <v>33.158679999999997</v>
      </c>
      <c r="P784">
        <f t="shared" si="69"/>
        <v>33.601759999999999</v>
      </c>
      <c r="Q784">
        <f t="shared" si="69"/>
        <v>33.937809999999999</v>
      </c>
      <c r="R784">
        <f t="shared" si="69"/>
        <v>34.472049999999996</v>
      </c>
      <c r="S784">
        <f t="shared" si="69"/>
        <v>35.011000000000003</v>
      </c>
      <c r="T784">
        <f t="shared" si="69"/>
        <v>35.535679999999999</v>
      </c>
      <c r="U784">
        <f t="shared" si="69"/>
        <v>35.774039999999999</v>
      </c>
      <c r="V784">
        <f t="shared" si="69"/>
        <v>35.997190000000003</v>
      </c>
      <c r="W784">
        <f t="shared" si="69"/>
        <v>36.268369999999997</v>
      </c>
      <c r="X784">
        <f t="shared" si="69"/>
        <v>36.540839999999996</v>
      </c>
      <c r="Y784">
        <f t="shared" si="69"/>
        <v>36.841359999999995</v>
      </c>
      <c r="Z784">
        <f t="shared" si="69"/>
        <v>37.247329999999998</v>
      </c>
      <c r="AA784">
        <f t="shared" si="69"/>
        <v>37.52225</v>
      </c>
      <c r="AB784">
        <f t="shared" si="69"/>
        <v>38.016069999999999</v>
      </c>
      <c r="AC784">
        <f t="shared" si="69"/>
        <v>38.582329999999999</v>
      </c>
      <c r="AD784">
        <f t="shared" si="69"/>
        <v>39.11401</v>
      </c>
      <c r="AE784">
        <f t="shared" si="69"/>
        <v>39.622970000000002</v>
      </c>
      <c r="AF784">
        <f t="shared" si="69"/>
        <v>40.071660000000001</v>
      </c>
      <c r="AG784">
        <f t="shared" si="69"/>
        <v>40.636710000000001</v>
      </c>
      <c r="AH784">
        <f t="shared" si="69"/>
        <v>41.256390000000003</v>
      </c>
      <c r="AI784">
        <f t="shared" si="69"/>
        <v>41.935020000000002</v>
      </c>
      <c r="AJ784">
        <f t="shared" si="69"/>
        <v>42.771830000000001</v>
      </c>
    </row>
    <row r="785" spans="1:36">
      <c r="A785" t="s">
        <v>428</v>
      </c>
      <c r="B785" s="63">
        <v>14</v>
      </c>
      <c r="C785" s="63">
        <v>42</v>
      </c>
      <c r="D785">
        <f t="shared" si="64"/>
        <v>71.436759999999992</v>
      </c>
      <c r="E785">
        <f t="shared" si="69"/>
        <v>67.531399999999991</v>
      </c>
      <c r="F785">
        <f t="shared" si="69"/>
        <v>73.853110000000001</v>
      </c>
      <c r="G785">
        <f t="shared" si="69"/>
        <v>68.81353</v>
      </c>
      <c r="H785">
        <f t="shared" si="69"/>
        <v>68.88103000000001</v>
      </c>
      <c r="I785">
        <f t="shared" si="69"/>
        <v>70.162199999999999</v>
      </c>
      <c r="J785">
        <f t="shared" si="69"/>
        <v>69.648429999999991</v>
      </c>
      <c r="K785">
        <f t="shared" si="69"/>
        <v>70.370929999999987</v>
      </c>
      <c r="L785">
        <f t="shared" si="69"/>
        <v>71.363859999999988</v>
      </c>
      <c r="M785">
        <f t="shared" si="69"/>
        <v>72.15258</v>
      </c>
      <c r="N785">
        <f t="shared" si="69"/>
        <v>73.030779999999993</v>
      </c>
      <c r="O785">
        <f t="shared" si="69"/>
        <v>73.802310000000006</v>
      </c>
      <c r="P785">
        <f t="shared" si="69"/>
        <v>74.600590000000011</v>
      </c>
      <c r="Q785">
        <f t="shared" si="69"/>
        <v>75.52234</v>
      </c>
      <c r="R785">
        <f t="shared" si="69"/>
        <v>76.236559999999997</v>
      </c>
      <c r="S785">
        <f t="shared" si="69"/>
        <v>76.780259999999998</v>
      </c>
      <c r="T785">
        <f t="shared" si="69"/>
        <v>77.180859999999996</v>
      </c>
      <c r="U785">
        <f t="shared" si="69"/>
        <v>77.605710000000002</v>
      </c>
      <c r="V785">
        <f t="shared" si="69"/>
        <v>78.028009999999995</v>
      </c>
      <c r="W785">
        <f t="shared" si="69"/>
        <v>78.514319999999998</v>
      </c>
      <c r="X785">
        <f t="shared" si="69"/>
        <v>79.016960000000012</v>
      </c>
      <c r="Y785">
        <f t="shared" si="69"/>
        <v>79.53389</v>
      </c>
      <c r="Z785">
        <f t="shared" si="69"/>
        <v>79.968549999999993</v>
      </c>
      <c r="AA785">
        <f t="shared" si="69"/>
        <v>80.414140000000003</v>
      </c>
      <c r="AB785">
        <f t="shared" si="69"/>
        <v>80.8489</v>
      </c>
      <c r="AC785">
        <f t="shared" si="69"/>
        <v>81.277780000000007</v>
      </c>
      <c r="AD785">
        <f t="shared" si="69"/>
        <v>81.684120000000007</v>
      </c>
      <c r="AE785">
        <f t="shared" si="69"/>
        <v>82.055659999999989</v>
      </c>
      <c r="AF785">
        <f t="shared" si="69"/>
        <v>82.40673000000001</v>
      </c>
      <c r="AG785">
        <f t="shared" si="69"/>
        <v>82.722350000000006</v>
      </c>
      <c r="AH785">
        <f t="shared" si="69"/>
        <v>83.015540000000001</v>
      </c>
      <c r="AI785">
        <f t="shared" si="69"/>
        <v>83.283600000000007</v>
      </c>
      <c r="AJ785">
        <f t="shared" si="69"/>
        <v>83.543080000000003</v>
      </c>
    </row>
    <row r="786" spans="1:36">
      <c r="A786" t="s">
        <v>429</v>
      </c>
      <c r="B786" s="63">
        <v>14</v>
      </c>
      <c r="C786" s="63">
        <v>43</v>
      </c>
      <c r="D786">
        <f t="shared" si="64"/>
        <v>37.924769999999995</v>
      </c>
      <c r="E786">
        <f t="shared" si="69"/>
        <v>38.652320000000003</v>
      </c>
      <c r="F786">
        <f t="shared" si="69"/>
        <v>39.370719999999999</v>
      </c>
      <c r="G786">
        <f t="shared" si="69"/>
        <v>39.054590000000005</v>
      </c>
      <c r="H786">
        <f t="shared" si="69"/>
        <v>37.361130000000003</v>
      </c>
      <c r="I786">
        <f t="shared" si="69"/>
        <v>36.931489999999997</v>
      </c>
      <c r="J786">
        <f t="shared" si="69"/>
        <v>36.731560000000002</v>
      </c>
      <c r="K786">
        <f t="shared" si="69"/>
        <v>37.136030000000005</v>
      </c>
      <c r="L786">
        <f t="shared" si="69"/>
        <v>37.61448</v>
      </c>
      <c r="M786">
        <f t="shared" si="69"/>
        <v>38.041359999999997</v>
      </c>
      <c r="N786">
        <f t="shared" si="69"/>
        <v>38.528030000000001</v>
      </c>
      <c r="O786">
        <f t="shared" si="69"/>
        <v>38.934089999999998</v>
      </c>
      <c r="P786">
        <f t="shared" si="69"/>
        <v>39.368629999999996</v>
      </c>
      <c r="Q786">
        <f t="shared" si="69"/>
        <v>39.880710000000001</v>
      </c>
      <c r="R786">
        <f t="shared" si="69"/>
        <v>40.284269999999999</v>
      </c>
      <c r="S786">
        <f t="shared" si="69"/>
        <v>40.602980000000002</v>
      </c>
      <c r="T786">
        <f t="shared" si="69"/>
        <v>40.866749999999996</v>
      </c>
      <c r="U786">
        <f t="shared" si="69"/>
        <v>41.135260000000002</v>
      </c>
      <c r="V786">
        <f t="shared" si="69"/>
        <v>41.404299999999999</v>
      </c>
      <c r="W786">
        <f t="shared" si="69"/>
        <v>41.717680000000001</v>
      </c>
      <c r="X786">
        <f t="shared" si="69"/>
        <v>42.035030000000006</v>
      </c>
      <c r="Y786">
        <f t="shared" si="69"/>
        <v>42.357219999999998</v>
      </c>
      <c r="Z786">
        <f t="shared" si="69"/>
        <v>42.647419999999997</v>
      </c>
      <c r="AA786">
        <f t="shared" si="69"/>
        <v>42.94706</v>
      </c>
      <c r="AB786">
        <f t="shared" si="69"/>
        <v>43.250590000000003</v>
      </c>
      <c r="AC786">
        <f t="shared" si="69"/>
        <v>43.55744</v>
      </c>
      <c r="AD786">
        <f t="shared" si="69"/>
        <v>43.859049999999996</v>
      </c>
      <c r="AE786">
        <f t="shared" si="69"/>
        <v>44.147840000000002</v>
      </c>
      <c r="AF786">
        <f t="shared" si="69"/>
        <v>44.43289</v>
      </c>
      <c r="AG786">
        <f t="shared" si="69"/>
        <v>44.707970000000003</v>
      </c>
      <c r="AH786">
        <f t="shared" si="69"/>
        <v>44.979590000000002</v>
      </c>
      <c r="AI786">
        <f t="shared" si="69"/>
        <v>45.24389</v>
      </c>
      <c r="AJ786">
        <f t="shared" si="69"/>
        <v>45.511600000000001</v>
      </c>
    </row>
    <row r="787" spans="1:36">
      <c r="A787" t="s">
        <v>430</v>
      </c>
      <c r="B787" s="63">
        <v>14</v>
      </c>
      <c r="C787" s="63">
        <v>44</v>
      </c>
      <c r="D787">
        <f t="shared" si="64"/>
        <v>4.7164299999999999</v>
      </c>
      <c r="E787">
        <f t="shared" si="69"/>
        <v>4.3081399999999999</v>
      </c>
      <c r="F787">
        <f t="shared" si="69"/>
        <v>4.58528</v>
      </c>
      <c r="G787">
        <f t="shared" si="69"/>
        <v>4.8710299999999993</v>
      </c>
      <c r="H787">
        <f t="shared" si="69"/>
        <v>4.7908499999999998</v>
      </c>
      <c r="I787">
        <f t="shared" si="69"/>
        <v>4.8551299999999999</v>
      </c>
      <c r="J787">
        <f t="shared" si="69"/>
        <v>4.93065</v>
      </c>
      <c r="K787">
        <f t="shared" si="69"/>
        <v>5.1664099999999999</v>
      </c>
      <c r="L787">
        <f t="shared" si="69"/>
        <v>5.4771700000000001</v>
      </c>
      <c r="M787">
        <f t="shared" si="69"/>
        <v>5.6799900000000001</v>
      </c>
      <c r="N787">
        <f t="shared" si="69"/>
        <v>5.8025000000000002</v>
      </c>
      <c r="O787">
        <f t="shared" si="69"/>
        <v>5.8723399999999994</v>
      </c>
      <c r="P787">
        <f t="shared" si="69"/>
        <v>5.9225200000000005</v>
      </c>
      <c r="Q787">
        <f t="shared" si="69"/>
        <v>5.94686</v>
      </c>
      <c r="R787">
        <f t="shared" si="69"/>
        <v>6.0476999999999999</v>
      </c>
      <c r="S787">
        <f t="shared" si="69"/>
        <v>6.2066999999999997</v>
      </c>
      <c r="T787">
        <f t="shared" si="69"/>
        <v>6.3035700000000006</v>
      </c>
      <c r="U787">
        <f t="shared" si="69"/>
        <v>6.3299199999999995</v>
      </c>
      <c r="V787">
        <f t="shared" si="69"/>
        <v>6.1982099999999996</v>
      </c>
      <c r="W787">
        <f t="shared" si="69"/>
        <v>6.1297600000000001</v>
      </c>
      <c r="X787">
        <f t="shared" si="69"/>
        <v>6.09056</v>
      </c>
      <c r="Y787">
        <f t="shared" si="69"/>
        <v>6.1651500000000006</v>
      </c>
      <c r="Z787">
        <f t="shared" si="69"/>
        <v>6.2380399999999998</v>
      </c>
      <c r="AA787">
        <f t="shared" si="69"/>
        <v>6.3824900000000007</v>
      </c>
      <c r="AB787">
        <f t="shared" si="69"/>
        <v>6.5988699999999998</v>
      </c>
      <c r="AC787">
        <f t="shared" si="69"/>
        <v>6.7918099999999999</v>
      </c>
      <c r="AD787">
        <f t="shared" si="69"/>
        <v>6.93079</v>
      </c>
      <c r="AE787">
        <f t="shared" si="69"/>
        <v>7.0670000000000002</v>
      </c>
      <c r="AF787">
        <f t="shared" si="69"/>
        <v>7.2120999999999995</v>
      </c>
      <c r="AG787">
        <f t="shared" si="69"/>
        <v>7.3818400000000004</v>
      </c>
      <c r="AH787">
        <f t="shared" si="69"/>
        <v>7.5744100000000003</v>
      </c>
      <c r="AI787">
        <f t="shared" si="69"/>
        <v>7.7725999999999997</v>
      </c>
      <c r="AJ787">
        <f t="shared" si="69"/>
        <v>7.9630900000000002</v>
      </c>
    </row>
    <row r="788" spans="1:36">
      <c r="A788" t="s">
        <v>431</v>
      </c>
      <c r="B788" s="63">
        <v>14</v>
      </c>
      <c r="C788" s="63">
        <v>45</v>
      </c>
      <c r="D788">
        <f t="shared" si="64"/>
        <v>6.1310800000000008</v>
      </c>
      <c r="E788">
        <f t="shared" si="69"/>
        <v>5.8814500000000001</v>
      </c>
      <c r="F788">
        <f t="shared" si="69"/>
        <v>4.3844900000000004</v>
      </c>
      <c r="G788">
        <f t="shared" si="69"/>
        <v>4.2753699999999997</v>
      </c>
      <c r="H788">
        <f t="shared" si="69"/>
        <v>4.4059499999999998</v>
      </c>
      <c r="I788">
        <f t="shared" si="69"/>
        <v>3.9739800000000001</v>
      </c>
      <c r="J788">
        <f t="shared" si="69"/>
        <v>4.3035800000000002</v>
      </c>
      <c r="K788">
        <f t="shared" si="69"/>
        <v>4.1677200000000001</v>
      </c>
      <c r="L788">
        <f t="shared" si="69"/>
        <v>4.2376300000000002</v>
      </c>
      <c r="M788">
        <f t="shared" si="69"/>
        <v>4.1176199999999996</v>
      </c>
      <c r="N788">
        <f t="shared" si="69"/>
        <v>3.8890600000000002</v>
      </c>
      <c r="O788">
        <f t="shared" si="69"/>
        <v>3.52671</v>
      </c>
      <c r="P788">
        <f t="shared" si="69"/>
        <v>3.3363</v>
      </c>
      <c r="Q788">
        <f t="shared" si="69"/>
        <v>3.2577600000000002</v>
      </c>
      <c r="R788">
        <f t="shared" si="69"/>
        <v>3.2140400000000002</v>
      </c>
      <c r="S788">
        <f t="shared" si="69"/>
        <v>3.2638400000000001</v>
      </c>
      <c r="T788">
        <f t="shared" si="69"/>
        <v>3.2247499999999998</v>
      </c>
      <c r="U788">
        <f t="shared" si="69"/>
        <v>3.17008</v>
      </c>
      <c r="V788">
        <f t="shared" si="69"/>
        <v>3.0756600000000001</v>
      </c>
      <c r="W788">
        <f t="shared" si="69"/>
        <v>3.0602499999999999</v>
      </c>
      <c r="X788">
        <f t="shared" si="69"/>
        <v>3.0095499999999999</v>
      </c>
      <c r="Y788">
        <f t="shared" si="69"/>
        <v>3.0740699999999999</v>
      </c>
      <c r="Z788">
        <f t="shared" si="69"/>
        <v>3.0619299999999998</v>
      </c>
      <c r="AA788">
        <f t="shared" si="69"/>
        <v>3.0695100000000002</v>
      </c>
      <c r="AB788">
        <f t="shared" si="69"/>
        <v>3.1029</v>
      </c>
      <c r="AC788">
        <f t="shared" si="69"/>
        <v>3.1773600000000002</v>
      </c>
      <c r="AD788">
        <f t="shared" si="69"/>
        <v>3.2415699999999998</v>
      </c>
      <c r="AE788">
        <f t="shared" si="69"/>
        <v>3.2720000000000002</v>
      </c>
      <c r="AF788">
        <f t="shared" si="69"/>
        <v>3.29514</v>
      </c>
      <c r="AG788">
        <f t="shared" si="69"/>
        <v>3.3120699999999998</v>
      </c>
      <c r="AH788">
        <f t="shared" si="69"/>
        <v>3.2882699999999998</v>
      </c>
      <c r="AI788">
        <f t="shared" si="69"/>
        <v>3.3505099999999999</v>
      </c>
      <c r="AJ788">
        <f t="shared" si="69"/>
        <v>3.3277199999999998</v>
      </c>
    </row>
    <row r="789" spans="1:36">
      <c r="A789" t="s">
        <v>432</v>
      </c>
      <c r="B789" s="63">
        <v>14</v>
      </c>
      <c r="C789" s="63">
        <v>46</v>
      </c>
      <c r="D789">
        <f t="shared" si="64"/>
        <v>36.254249999999999</v>
      </c>
      <c r="E789">
        <f t="shared" si="69"/>
        <v>37.482190000000003</v>
      </c>
      <c r="F789">
        <f t="shared" si="69"/>
        <v>31.888069999999999</v>
      </c>
      <c r="G789">
        <f t="shared" si="69"/>
        <v>30.151789999999998</v>
      </c>
      <c r="H789">
        <f t="shared" si="69"/>
        <v>31.951100000000004</v>
      </c>
      <c r="I789">
        <f t="shared" si="69"/>
        <v>33.903680000000001</v>
      </c>
      <c r="J789">
        <f t="shared" si="69"/>
        <v>33.499960000000002</v>
      </c>
      <c r="K789">
        <f t="shared" si="69"/>
        <v>33.481610000000003</v>
      </c>
      <c r="L789">
        <f t="shared" si="69"/>
        <v>33.474139999999998</v>
      </c>
      <c r="M789">
        <f t="shared" si="69"/>
        <v>32.9925</v>
      </c>
      <c r="N789">
        <f t="shared" si="69"/>
        <v>32.482039999999998</v>
      </c>
      <c r="O789">
        <f t="shared" si="69"/>
        <v>31.716909999999999</v>
      </c>
      <c r="P789">
        <f t="shared" si="69"/>
        <v>31.299410000000002</v>
      </c>
      <c r="Q789">
        <f t="shared" si="69"/>
        <v>30.931249999999999</v>
      </c>
      <c r="R789">
        <f t="shared" si="69"/>
        <v>30.78763</v>
      </c>
      <c r="S789">
        <f t="shared" si="69"/>
        <v>30.74081</v>
      </c>
      <c r="T789">
        <f t="shared" si="69"/>
        <v>30.435929999999999</v>
      </c>
      <c r="U789">
        <f t="shared" si="69"/>
        <v>30.269469999999998</v>
      </c>
      <c r="V789">
        <f t="shared" si="69"/>
        <v>29.992580000000004</v>
      </c>
      <c r="W789">
        <f t="shared" si="69"/>
        <v>29.683050000000001</v>
      </c>
      <c r="X789">
        <f t="shared" si="69"/>
        <v>29.372109999999999</v>
      </c>
      <c r="Y789">
        <f t="shared" si="69"/>
        <v>29.267339999999997</v>
      </c>
      <c r="Z789">
        <f t="shared" si="69"/>
        <v>29.160140000000002</v>
      </c>
      <c r="AA789">
        <f t="shared" si="69"/>
        <v>28.991239999999998</v>
      </c>
      <c r="AB789">
        <f t="shared" si="69"/>
        <v>28.680070000000001</v>
      </c>
      <c r="AC789">
        <f t="shared" si="69"/>
        <v>28.370190000000001</v>
      </c>
      <c r="AD789">
        <f t="shared" si="69"/>
        <v>28.11863</v>
      </c>
      <c r="AE789">
        <f t="shared" si="69"/>
        <v>27.772709999999996</v>
      </c>
      <c r="AF789">
        <f t="shared" si="69"/>
        <v>27.409769999999998</v>
      </c>
      <c r="AG789">
        <f t="shared" si="69"/>
        <v>27.019110000000001</v>
      </c>
      <c r="AH789">
        <f t="shared" si="69"/>
        <v>26.71284</v>
      </c>
      <c r="AI789">
        <f t="shared" si="69"/>
        <v>26.289369999999998</v>
      </c>
      <c r="AJ789">
        <f t="shared" si="69"/>
        <v>25.92381</v>
      </c>
    </row>
    <row r="790" spans="1:36">
      <c r="A790" t="s">
        <v>433</v>
      </c>
      <c r="B790" s="63">
        <v>14</v>
      </c>
      <c r="C790" s="63">
        <v>47</v>
      </c>
      <c r="D790">
        <f t="shared" si="64"/>
        <v>16.875699999999998</v>
      </c>
      <c r="E790">
        <f t="shared" si="69"/>
        <v>16.84883</v>
      </c>
      <c r="F790">
        <f t="shared" si="69"/>
        <v>15.17679</v>
      </c>
      <c r="G790">
        <f t="shared" si="69"/>
        <v>14.978960000000001</v>
      </c>
      <c r="H790">
        <f t="shared" si="69"/>
        <v>16.02515</v>
      </c>
      <c r="I790">
        <f t="shared" si="69"/>
        <v>15.923760000000001</v>
      </c>
      <c r="J790">
        <f t="shared" si="69"/>
        <v>15.641920000000001</v>
      </c>
      <c r="K790">
        <f t="shared" si="69"/>
        <v>15.169319999999999</v>
      </c>
      <c r="L790">
        <f t="shared" si="69"/>
        <v>14.56221</v>
      </c>
      <c r="M790">
        <f t="shared" si="69"/>
        <v>13.86665</v>
      </c>
      <c r="N790">
        <f t="shared" si="69"/>
        <v>13.34076</v>
      </c>
      <c r="O790">
        <f t="shared" si="69"/>
        <v>13.018280000000001</v>
      </c>
      <c r="P790">
        <f t="shared" si="69"/>
        <v>12.87913</v>
      </c>
      <c r="Q790">
        <f t="shared" si="69"/>
        <v>12.7835</v>
      </c>
      <c r="R790">
        <f t="shared" si="69"/>
        <v>12.67497</v>
      </c>
      <c r="S790">
        <f t="shared" si="69"/>
        <v>12.57451</v>
      </c>
      <c r="T790">
        <f t="shared" si="69"/>
        <v>12.46565</v>
      </c>
      <c r="U790">
        <f t="shared" si="69"/>
        <v>12.411249999999999</v>
      </c>
      <c r="V790">
        <f t="shared" si="69"/>
        <v>12.360300000000001</v>
      </c>
      <c r="W790">
        <f t="shared" si="69"/>
        <v>12.299939999999999</v>
      </c>
      <c r="X790">
        <f t="shared" si="69"/>
        <v>12.30021</v>
      </c>
      <c r="Y790">
        <f t="shared" si="69"/>
        <v>12.265689999999999</v>
      </c>
      <c r="Z790">
        <f t="shared" si="69"/>
        <v>12.22982</v>
      </c>
      <c r="AA790">
        <f t="shared" si="69"/>
        <v>12.22092</v>
      </c>
      <c r="AB790">
        <f t="shared" si="69"/>
        <v>12.128640000000001</v>
      </c>
      <c r="AC790">
        <f t="shared" si="69"/>
        <v>12.099769999999999</v>
      </c>
      <c r="AD790">
        <f t="shared" si="69"/>
        <v>11.998200000000001</v>
      </c>
      <c r="AE790">
        <f t="shared" si="69"/>
        <v>11.87274</v>
      </c>
      <c r="AF790">
        <f t="shared" si="69"/>
        <v>11.702349999999999</v>
      </c>
      <c r="AG790">
        <f t="shared" si="69"/>
        <v>11.50421</v>
      </c>
      <c r="AH790">
        <f t="shared" si="69"/>
        <v>11.22945</v>
      </c>
      <c r="AI790">
        <f t="shared" si="69"/>
        <v>10.952680000000001</v>
      </c>
      <c r="AJ790">
        <f t="shared" si="69"/>
        <v>10.747869999999999</v>
      </c>
    </row>
    <row r="791" spans="1:36">
      <c r="A791" t="s">
        <v>434</v>
      </c>
      <c r="B791" s="63">
        <v>14</v>
      </c>
      <c r="C791" s="63">
        <v>48</v>
      </c>
      <c r="D791">
        <f t="shared" si="64"/>
        <v>262.37326000000002</v>
      </c>
      <c r="E791">
        <f t="shared" si="69"/>
        <v>263.19211999999999</v>
      </c>
      <c r="F791">
        <f t="shared" si="69"/>
        <v>265.70652999999999</v>
      </c>
      <c r="G791">
        <f t="shared" si="69"/>
        <v>265.56873999999999</v>
      </c>
      <c r="H791">
        <f t="shared" si="69"/>
        <v>240.22356000000002</v>
      </c>
      <c r="I791">
        <f t="shared" si="69"/>
        <v>240.66910999999999</v>
      </c>
      <c r="J791">
        <f t="shared" si="69"/>
        <v>239.40643</v>
      </c>
      <c r="K791">
        <f t="shared" si="69"/>
        <v>242.07398000000001</v>
      </c>
      <c r="L791">
        <f t="shared" si="69"/>
        <v>246.3227</v>
      </c>
      <c r="M791">
        <f t="shared" si="69"/>
        <v>245.1003</v>
      </c>
      <c r="N791">
        <f t="shared" si="69"/>
        <v>249.22122000000002</v>
      </c>
      <c r="O791">
        <f t="shared" si="69"/>
        <v>258.76551000000001</v>
      </c>
      <c r="P791">
        <f t="shared" si="69"/>
        <v>267.10320999999999</v>
      </c>
      <c r="Q791">
        <f t="shared" si="69"/>
        <v>269.90794</v>
      </c>
      <c r="R791">
        <f t="shared" si="69"/>
        <v>269.70677000000001</v>
      </c>
      <c r="S791">
        <f t="shared" si="69"/>
        <v>269.00617999999997</v>
      </c>
      <c r="T791">
        <f t="shared" si="69"/>
        <v>269.435</v>
      </c>
      <c r="U791">
        <f t="shared" si="69"/>
        <v>270.85360000000003</v>
      </c>
      <c r="V791">
        <f t="shared" si="69"/>
        <v>272.27145999999999</v>
      </c>
      <c r="W791">
        <f t="shared" si="69"/>
        <v>272.38363000000004</v>
      </c>
      <c r="X791">
        <f t="shared" si="69"/>
        <v>273.73678000000001</v>
      </c>
      <c r="Y791">
        <f t="shared" si="69"/>
        <v>275.04714999999999</v>
      </c>
      <c r="Z791">
        <f t="shared" si="69"/>
        <v>276.34701999999999</v>
      </c>
      <c r="AA791">
        <f t="shared" si="69"/>
        <v>278.61655000000002</v>
      </c>
      <c r="AB791">
        <f t="shared" si="69"/>
        <v>281.32535999999999</v>
      </c>
      <c r="AC791">
        <f t="shared" si="69"/>
        <v>283.99121000000002</v>
      </c>
      <c r="AD791">
        <f t="shared" si="69"/>
        <v>285.8399</v>
      </c>
      <c r="AE791">
        <f t="shared" si="69"/>
        <v>287.82803000000001</v>
      </c>
      <c r="AF791">
        <f t="shared" si="69"/>
        <v>290.20679000000001</v>
      </c>
      <c r="AG791">
        <f t="shared" si="69"/>
        <v>291.83002999999997</v>
      </c>
      <c r="AH791">
        <f t="shared" si="69"/>
        <v>293.33542</v>
      </c>
      <c r="AI791">
        <f t="shared" si="69"/>
        <v>294.91554000000002</v>
      </c>
      <c r="AJ791">
        <f t="shared" si="69"/>
        <v>297.45909999999998</v>
      </c>
    </row>
    <row r="792" spans="1:36">
      <c r="A792" t="s">
        <v>435</v>
      </c>
      <c r="B792" s="63">
        <v>14</v>
      </c>
      <c r="C792" s="63">
        <v>49</v>
      </c>
      <c r="D792">
        <f t="shared" si="64"/>
        <v>19.508859999999999</v>
      </c>
      <c r="E792">
        <f t="shared" si="69"/>
        <v>24.002569999999999</v>
      </c>
      <c r="F792">
        <f t="shared" si="69"/>
        <v>20.989429999999999</v>
      </c>
      <c r="G792">
        <f t="shared" si="69"/>
        <v>11.16554</v>
      </c>
      <c r="H792">
        <f t="shared" si="69"/>
        <v>14.35008</v>
      </c>
      <c r="I792">
        <f t="shared" si="69"/>
        <v>18.908830000000002</v>
      </c>
      <c r="J792">
        <f t="shared" si="69"/>
        <v>14.624000000000001</v>
      </c>
      <c r="K792">
        <f t="shared" si="69"/>
        <v>15.569980000000001</v>
      </c>
      <c r="L792">
        <f t="shared" si="69"/>
        <v>16.593710000000002</v>
      </c>
      <c r="M792">
        <f t="shared" si="69"/>
        <v>15.696109999999999</v>
      </c>
      <c r="N792">
        <f t="shared" ref="E792:AJ798" si="70">N210+N268</f>
        <v>15.71679</v>
      </c>
      <c r="O792">
        <f t="shared" si="70"/>
        <v>15.62683</v>
      </c>
      <c r="P792">
        <f t="shared" si="70"/>
        <v>15.46189</v>
      </c>
      <c r="Q792">
        <f t="shared" si="70"/>
        <v>15.455030000000001</v>
      </c>
      <c r="R792">
        <f t="shared" si="70"/>
        <v>15.49437</v>
      </c>
      <c r="S792">
        <f t="shared" si="70"/>
        <v>15.54529</v>
      </c>
      <c r="T792">
        <f t="shared" si="70"/>
        <v>15.51553</v>
      </c>
      <c r="U792">
        <f t="shared" si="70"/>
        <v>15.57938</v>
      </c>
      <c r="V792">
        <f t="shared" si="70"/>
        <v>15.68774</v>
      </c>
      <c r="W792">
        <f t="shared" si="70"/>
        <v>15.765790000000001</v>
      </c>
      <c r="X792">
        <f t="shared" si="70"/>
        <v>15.798870000000001</v>
      </c>
      <c r="Y792">
        <f t="shared" si="70"/>
        <v>15.994260000000001</v>
      </c>
      <c r="Z792">
        <f t="shared" si="70"/>
        <v>16.147600000000001</v>
      </c>
      <c r="AA792">
        <f t="shared" si="70"/>
        <v>16.138030000000001</v>
      </c>
      <c r="AB792">
        <f t="shared" si="70"/>
        <v>16.224249999999998</v>
      </c>
      <c r="AC792">
        <f t="shared" si="70"/>
        <v>16.20065</v>
      </c>
      <c r="AD792">
        <f t="shared" si="70"/>
        <v>16.481529999999999</v>
      </c>
      <c r="AE792">
        <f t="shared" si="70"/>
        <v>16.71359</v>
      </c>
      <c r="AF792">
        <f t="shared" si="70"/>
        <v>16.79344</v>
      </c>
      <c r="AG792">
        <f t="shared" si="70"/>
        <v>16.70767</v>
      </c>
      <c r="AH792">
        <f t="shared" si="70"/>
        <v>16.582560000000001</v>
      </c>
      <c r="AI792">
        <f t="shared" si="70"/>
        <v>16.496269999999999</v>
      </c>
      <c r="AJ792">
        <f t="shared" si="70"/>
        <v>16.216380000000001</v>
      </c>
    </row>
    <row r="793" spans="1:36">
      <c r="A793" t="s">
        <v>436</v>
      </c>
      <c r="B793" s="63">
        <v>14</v>
      </c>
      <c r="C793" s="63">
        <v>50</v>
      </c>
      <c r="D793">
        <f t="shared" si="64"/>
        <v>35.872459999999997</v>
      </c>
      <c r="E793">
        <f t="shared" si="70"/>
        <v>32.748240000000003</v>
      </c>
      <c r="F793">
        <f t="shared" si="70"/>
        <v>29.659839999999999</v>
      </c>
      <c r="G793">
        <f t="shared" si="70"/>
        <v>24.83652</v>
      </c>
      <c r="H793">
        <f t="shared" si="70"/>
        <v>29.974910000000001</v>
      </c>
      <c r="I793">
        <f t="shared" si="70"/>
        <v>28.023269999999997</v>
      </c>
      <c r="J793">
        <f t="shared" si="70"/>
        <v>27.582550000000001</v>
      </c>
      <c r="K793">
        <f t="shared" si="70"/>
        <v>28.000440000000001</v>
      </c>
      <c r="L793">
        <f t="shared" si="70"/>
        <v>26.862459999999999</v>
      </c>
      <c r="M793">
        <f t="shared" si="70"/>
        <v>26.877090000000003</v>
      </c>
      <c r="N793">
        <f t="shared" si="70"/>
        <v>26.405999999999999</v>
      </c>
      <c r="O793">
        <f t="shared" si="70"/>
        <v>25.76886</v>
      </c>
      <c r="P793">
        <f t="shared" si="70"/>
        <v>25.567869999999999</v>
      </c>
      <c r="Q793">
        <f t="shared" si="70"/>
        <v>25.41142</v>
      </c>
      <c r="R793">
        <f t="shared" si="70"/>
        <v>25.33963</v>
      </c>
      <c r="S793">
        <f t="shared" si="70"/>
        <v>25.350630000000002</v>
      </c>
      <c r="T793">
        <f t="shared" si="70"/>
        <v>25.259170000000001</v>
      </c>
      <c r="U793">
        <f t="shared" si="70"/>
        <v>25.462730000000001</v>
      </c>
      <c r="V793">
        <f t="shared" si="70"/>
        <v>25.572050000000001</v>
      </c>
      <c r="W793">
        <f t="shared" si="70"/>
        <v>25.648949999999999</v>
      </c>
      <c r="X793">
        <f t="shared" si="70"/>
        <v>25.899820000000002</v>
      </c>
      <c r="Y793">
        <f t="shared" si="70"/>
        <v>26.151420000000002</v>
      </c>
      <c r="Z793">
        <f t="shared" si="70"/>
        <v>26.38402</v>
      </c>
      <c r="AA793">
        <f t="shared" si="70"/>
        <v>26.561959999999999</v>
      </c>
      <c r="AB793">
        <f t="shared" si="70"/>
        <v>26.66563</v>
      </c>
      <c r="AC793">
        <f t="shared" si="70"/>
        <v>26.841380000000001</v>
      </c>
      <c r="AD793">
        <f t="shared" si="70"/>
        <v>27.311950000000003</v>
      </c>
      <c r="AE793">
        <f t="shared" si="70"/>
        <v>27.63203</v>
      </c>
      <c r="AF793">
        <f t="shared" si="70"/>
        <v>27.961659999999998</v>
      </c>
      <c r="AG793">
        <f t="shared" si="70"/>
        <v>27.87912</v>
      </c>
      <c r="AH793">
        <f t="shared" si="70"/>
        <v>27.773260000000001</v>
      </c>
      <c r="AI793">
        <f t="shared" si="70"/>
        <v>27.591329999999999</v>
      </c>
      <c r="AJ793">
        <f t="shared" si="70"/>
        <v>27.233400000000003</v>
      </c>
    </row>
    <row r="794" spans="1:36">
      <c r="A794" t="s">
        <v>437</v>
      </c>
      <c r="B794" s="63">
        <v>14</v>
      </c>
      <c r="C794" s="63">
        <v>51</v>
      </c>
      <c r="D794">
        <f t="shared" si="64"/>
        <v>1.50119</v>
      </c>
      <c r="E794">
        <f t="shared" si="70"/>
        <v>1.5666500000000001</v>
      </c>
      <c r="F794">
        <f t="shared" si="70"/>
        <v>1.6370399999999998</v>
      </c>
      <c r="G794">
        <f t="shared" si="70"/>
        <v>1.67113</v>
      </c>
      <c r="H794">
        <f t="shared" si="70"/>
        <v>1.75823</v>
      </c>
      <c r="I794">
        <f t="shared" si="70"/>
        <v>1.8938200000000001</v>
      </c>
      <c r="J794">
        <f t="shared" si="70"/>
        <v>1.80043</v>
      </c>
      <c r="K794">
        <f t="shared" si="70"/>
        <v>1.7751999999999999</v>
      </c>
      <c r="L794">
        <f t="shared" si="70"/>
        <v>1.8250299999999999</v>
      </c>
      <c r="M794">
        <f t="shared" si="70"/>
        <v>1.8049600000000001</v>
      </c>
      <c r="N794">
        <f t="shared" si="70"/>
        <v>1.7844600000000002</v>
      </c>
      <c r="O794">
        <f t="shared" si="70"/>
        <v>1.7807300000000001</v>
      </c>
      <c r="P794">
        <f t="shared" si="70"/>
        <v>1.7718700000000001</v>
      </c>
      <c r="Q794">
        <f t="shared" si="70"/>
        <v>1.7724899999999999</v>
      </c>
      <c r="R794">
        <f t="shared" si="70"/>
        <v>1.7653799999999999</v>
      </c>
      <c r="S794">
        <f t="shared" si="70"/>
        <v>1.7634699999999999</v>
      </c>
      <c r="T794">
        <f t="shared" si="70"/>
        <v>1.7641200000000001</v>
      </c>
      <c r="U794">
        <f t="shared" si="70"/>
        <v>1.7563299999999999</v>
      </c>
      <c r="V794">
        <f t="shared" si="70"/>
        <v>1.7501700000000002</v>
      </c>
      <c r="W794">
        <f t="shared" si="70"/>
        <v>1.7517</v>
      </c>
      <c r="X794">
        <f t="shared" si="70"/>
        <v>1.7467299999999999</v>
      </c>
      <c r="Y794">
        <f t="shared" si="70"/>
        <v>1.7600499999999999</v>
      </c>
      <c r="Z794">
        <f t="shared" si="70"/>
        <v>1.7641100000000001</v>
      </c>
      <c r="AA794">
        <f t="shared" si="70"/>
        <v>1.7626600000000001</v>
      </c>
      <c r="AB794">
        <f t="shared" si="70"/>
        <v>1.76126</v>
      </c>
      <c r="AC794">
        <f t="shared" si="70"/>
        <v>1.7598500000000001</v>
      </c>
      <c r="AD794">
        <f t="shared" si="70"/>
        <v>1.7686500000000001</v>
      </c>
      <c r="AE794">
        <f t="shared" si="70"/>
        <v>1.7785899999999999</v>
      </c>
      <c r="AF794">
        <f t="shared" si="70"/>
        <v>1.7818000000000001</v>
      </c>
      <c r="AG794">
        <f t="shared" si="70"/>
        <v>1.7795099999999999</v>
      </c>
      <c r="AH794">
        <f t="shared" si="70"/>
        <v>1.7749600000000001</v>
      </c>
      <c r="AI794">
        <f t="shared" si="70"/>
        <v>1.76911</v>
      </c>
      <c r="AJ794">
        <f t="shared" si="70"/>
        <v>1.75902</v>
      </c>
    </row>
    <row r="795" spans="1:36">
      <c r="A795" t="s">
        <v>438</v>
      </c>
      <c r="B795" s="63">
        <v>14</v>
      </c>
      <c r="C795" s="63">
        <v>52</v>
      </c>
      <c r="D795">
        <f t="shared" si="64"/>
        <v>9.221070000000001</v>
      </c>
      <c r="E795">
        <f t="shared" si="70"/>
        <v>8.482050000000001</v>
      </c>
      <c r="F795">
        <f t="shared" si="70"/>
        <v>7.6449000000000007</v>
      </c>
      <c r="G795">
        <f t="shared" si="70"/>
        <v>8.0532699999999995</v>
      </c>
      <c r="H795">
        <f t="shared" si="70"/>
        <v>8.9173500000000008</v>
      </c>
      <c r="I795">
        <f t="shared" si="70"/>
        <v>9.6395999999999997</v>
      </c>
      <c r="J795">
        <f t="shared" si="70"/>
        <v>8.9329000000000001</v>
      </c>
      <c r="K795">
        <f t="shared" si="70"/>
        <v>8.9582300000000004</v>
      </c>
      <c r="L795">
        <f t="shared" si="70"/>
        <v>9.3929000000000009</v>
      </c>
      <c r="M795">
        <f t="shared" si="70"/>
        <v>9.1484500000000004</v>
      </c>
      <c r="N795">
        <f t="shared" si="70"/>
        <v>9.0796600000000005</v>
      </c>
      <c r="O795">
        <f t="shared" si="70"/>
        <v>9.1358999999999995</v>
      </c>
      <c r="P795">
        <f t="shared" si="70"/>
        <v>9.0639900000000004</v>
      </c>
      <c r="Q795">
        <f t="shared" si="70"/>
        <v>9.0837800000000009</v>
      </c>
      <c r="R795">
        <f t="shared" si="70"/>
        <v>9.0713100000000004</v>
      </c>
      <c r="S795">
        <f t="shared" si="70"/>
        <v>9.0551100000000009</v>
      </c>
      <c r="T795">
        <f t="shared" si="70"/>
        <v>9.0523100000000003</v>
      </c>
      <c r="U795">
        <f t="shared" si="70"/>
        <v>9.0070800000000002</v>
      </c>
      <c r="V795">
        <f t="shared" si="70"/>
        <v>8.9742999999999995</v>
      </c>
      <c r="W795">
        <f t="shared" si="70"/>
        <v>8.9714299999999998</v>
      </c>
      <c r="X795">
        <f t="shared" si="70"/>
        <v>8.9286999999999992</v>
      </c>
      <c r="Y795">
        <f t="shared" si="70"/>
        <v>8.9919399999999996</v>
      </c>
      <c r="Z795">
        <f t="shared" si="70"/>
        <v>8.9933999999999994</v>
      </c>
      <c r="AA795">
        <f t="shared" si="70"/>
        <v>8.9566199999999991</v>
      </c>
      <c r="AB795">
        <f t="shared" si="70"/>
        <v>8.9335500000000003</v>
      </c>
      <c r="AC795">
        <f t="shared" si="70"/>
        <v>8.9061699999999995</v>
      </c>
      <c r="AD795">
        <f t="shared" si="70"/>
        <v>8.9386200000000002</v>
      </c>
      <c r="AE795">
        <f t="shared" si="70"/>
        <v>8.9679199999999994</v>
      </c>
      <c r="AF795">
        <f t="shared" si="70"/>
        <v>8.94529</v>
      </c>
      <c r="AG795">
        <f t="shared" si="70"/>
        <v>8.90428</v>
      </c>
      <c r="AH795">
        <f t="shared" si="70"/>
        <v>8.8558699999999995</v>
      </c>
      <c r="AI795">
        <f t="shared" si="70"/>
        <v>8.8022000000000009</v>
      </c>
      <c r="AJ795">
        <f t="shared" si="70"/>
        <v>8.7279300000000006</v>
      </c>
    </row>
    <row r="796" spans="1:36">
      <c r="A796" t="s">
        <v>439</v>
      </c>
      <c r="B796" s="63">
        <v>14</v>
      </c>
      <c r="C796" s="63">
        <v>53</v>
      </c>
      <c r="D796">
        <f t="shared" si="64"/>
        <v>1.23109</v>
      </c>
      <c r="E796">
        <f t="shared" si="70"/>
        <v>1.2408600000000001</v>
      </c>
      <c r="F796">
        <f t="shared" si="70"/>
        <v>1.1395900000000001</v>
      </c>
      <c r="G796">
        <f t="shared" si="70"/>
        <v>1.13005</v>
      </c>
      <c r="H796">
        <f t="shared" si="70"/>
        <v>1.1312199999999999</v>
      </c>
      <c r="I796">
        <f t="shared" si="70"/>
        <v>1.10528</v>
      </c>
      <c r="J796">
        <f t="shared" si="70"/>
        <v>1.0808800000000001</v>
      </c>
      <c r="K796">
        <f t="shared" si="70"/>
        <v>1.06168</v>
      </c>
      <c r="L796">
        <f t="shared" si="70"/>
        <v>1.0420400000000001</v>
      </c>
      <c r="M796">
        <f t="shared" si="70"/>
        <v>1.0244599999999999</v>
      </c>
      <c r="N796">
        <f t="shared" si="70"/>
        <v>1.0082</v>
      </c>
      <c r="O796">
        <f t="shared" si="70"/>
        <v>0.99096999999999991</v>
      </c>
      <c r="P796">
        <f t="shared" si="70"/>
        <v>0.97499000000000002</v>
      </c>
      <c r="Q796">
        <f t="shared" si="70"/>
        <v>0.95910999999999991</v>
      </c>
      <c r="R796">
        <f t="shared" si="70"/>
        <v>0.94252000000000002</v>
      </c>
      <c r="S796">
        <f t="shared" si="70"/>
        <v>0.92639000000000005</v>
      </c>
      <c r="T796">
        <f t="shared" si="70"/>
        <v>0.91183000000000003</v>
      </c>
      <c r="U796">
        <f t="shared" si="70"/>
        <v>0.89705000000000001</v>
      </c>
      <c r="V796">
        <f t="shared" si="70"/>
        <v>0.88264999999999993</v>
      </c>
      <c r="W796">
        <f t="shared" si="70"/>
        <v>0.87104000000000004</v>
      </c>
      <c r="X796">
        <f t="shared" si="70"/>
        <v>0.85621000000000003</v>
      </c>
      <c r="Y796">
        <f t="shared" si="70"/>
        <v>0.84538000000000002</v>
      </c>
      <c r="Z796">
        <f t="shared" si="70"/>
        <v>0.83291999999999999</v>
      </c>
      <c r="AA796">
        <f t="shared" si="70"/>
        <v>0.82074999999999998</v>
      </c>
      <c r="AB796">
        <f t="shared" si="70"/>
        <v>0.80832000000000004</v>
      </c>
      <c r="AC796">
        <f t="shared" si="70"/>
        <v>0.79634000000000005</v>
      </c>
      <c r="AD796">
        <f t="shared" si="70"/>
        <v>0.78469999999999995</v>
      </c>
      <c r="AE796">
        <f t="shared" si="70"/>
        <v>0.77300999999999997</v>
      </c>
      <c r="AF796">
        <f t="shared" si="70"/>
        <v>0.76170000000000004</v>
      </c>
      <c r="AG796">
        <f t="shared" si="70"/>
        <v>0.75038000000000005</v>
      </c>
      <c r="AH796">
        <f t="shared" si="70"/>
        <v>0.73927000000000009</v>
      </c>
      <c r="AI796">
        <f t="shared" si="70"/>
        <v>0.72836000000000001</v>
      </c>
      <c r="AJ796">
        <f t="shared" si="70"/>
        <v>0.71755999999999998</v>
      </c>
    </row>
    <row r="797" spans="1:36">
      <c r="A797" t="s">
        <v>440</v>
      </c>
      <c r="B797" s="63">
        <v>14</v>
      </c>
      <c r="C797" s="63">
        <v>54</v>
      </c>
      <c r="D797">
        <f t="shared" si="64"/>
        <v>4.9667700000000004</v>
      </c>
      <c r="E797">
        <f t="shared" si="70"/>
        <v>4.80891</v>
      </c>
      <c r="F797">
        <f t="shared" si="70"/>
        <v>4.58209</v>
      </c>
      <c r="G797">
        <f t="shared" si="70"/>
        <v>4.5805999999999996</v>
      </c>
      <c r="H797">
        <f t="shared" si="70"/>
        <v>4.6160499999999995</v>
      </c>
      <c r="I797">
        <f t="shared" si="70"/>
        <v>4.3576600000000001</v>
      </c>
      <c r="J797">
        <f t="shared" si="70"/>
        <v>4.1695700000000002</v>
      </c>
      <c r="K797">
        <f t="shared" si="70"/>
        <v>4.0702800000000003</v>
      </c>
      <c r="L797">
        <f t="shared" si="70"/>
        <v>4.0015999999999998</v>
      </c>
      <c r="M797">
        <f t="shared" si="70"/>
        <v>3.9588799999999997</v>
      </c>
      <c r="N797">
        <f t="shared" si="70"/>
        <v>3.9345599999999998</v>
      </c>
      <c r="O797">
        <f t="shared" si="70"/>
        <v>3.9129700000000001</v>
      </c>
      <c r="P797">
        <f t="shared" si="70"/>
        <v>3.8980000000000001</v>
      </c>
      <c r="Q797">
        <f t="shared" si="70"/>
        <v>3.89025</v>
      </c>
      <c r="R797">
        <f t="shared" si="70"/>
        <v>3.88652</v>
      </c>
      <c r="S797">
        <f t="shared" si="70"/>
        <v>3.8874899999999997</v>
      </c>
      <c r="T797">
        <f t="shared" si="70"/>
        <v>3.8953199999999999</v>
      </c>
      <c r="U797">
        <f t="shared" si="70"/>
        <v>3.90456</v>
      </c>
      <c r="V797">
        <f t="shared" si="70"/>
        <v>3.9149400000000001</v>
      </c>
      <c r="W797">
        <f t="shared" si="70"/>
        <v>3.9361999999999999</v>
      </c>
      <c r="X797">
        <f t="shared" si="70"/>
        <v>3.9466900000000003</v>
      </c>
      <c r="Y797">
        <f t="shared" si="70"/>
        <v>3.9784700000000002</v>
      </c>
      <c r="Z797">
        <f t="shared" si="70"/>
        <v>3.9977499999999999</v>
      </c>
      <c r="AA797">
        <f t="shared" si="70"/>
        <v>4.0186000000000002</v>
      </c>
      <c r="AB797">
        <f t="shared" si="70"/>
        <v>4.0383300000000002</v>
      </c>
      <c r="AC797">
        <f t="shared" si="70"/>
        <v>4.0582899999999995</v>
      </c>
      <c r="AD797">
        <f t="shared" si="70"/>
        <v>4.08155</v>
      </c>
      <c r="AE797">
        <f t="shared" si="70"/>
        <v>4.1068699999999998</v>
      </c>
      <c r="AF797">
        <f t="shared" si="70"/>
        <v>4.1334600000000004</v>
      </c>
      <c r="AG797">
        <f t="shared" si="70"/>
        <v>4.1557300000000001</v>
      </c>
      <c r="AH797">
        <f t="shared" si="70"/>
        <v>4.1769999999999996</v>
      </c>
      <c r="AI797">
        <f t="shared" si="70"/>
        <v>4.1944800000000004</v>
      </c>
      <c r="AJ797">
        <f t="shared" si="70"/>
        <v>4.2077600000000004</v>
      </c>
    </row>
    <row r="798" spans="1:36">
      <c r="A798" t="s">
        <v>441</v>
      </c>
      <c r="B798" s="63">
        <v>14</v>
      </c>
      <c r="C798" s="63">
        <v>55</v>
      </c>
      <c r="D798">
        <f t="shared" si="64"/>
        <v>0.43706</v>
      </c>
      <c r="E798">
        <f t="shared" si="70"/>
        <v>0.45633000000000001</v>
      </c>
      <c r="F798">
        <f t="shared" si="70"/>
        <v>0.40444000000000002</v>
      </c>
      <c r="G798">
        <f t="shared" si="70"/>
        <v>0.35821999999999998</v>
      </c>
      <c r="H798">
        <f t="shared" si="70"/>
        <v>0.37966</v>
      </c>
      <c r="I798">
        <f t="shared" si="70"/>
        <v>0.41095000000000004</v>
      </c>
      <c r="J798">
        <f t="shared" si="70"/>
        <v>0.41320999999999997</v>
      </c>
      <c r="K798">
        <f t="shared" si="70"/>
        <v>0.41909000000000002</v>
      </c>
      <c r="L798">
        <f t="shared" si="70"/>
        <v>0.42932999999999999</v>
      </c>
      <c r="M798">
        <f t="shared" si="70"/>
        <v>0.43623000000000001</v>
      </c>
      <c r="N798">
        <f t="shared" si="70"/>
        <v>0.44257000000000002</v>
      </c>
      <c r="O798">
        <f t="shared" si="70"/>
        <v>0.44658000000000003</v>
      </c>
      <c r="P798">
        <f t="shared" si="70"/>
        <v>0.44696000000000002</v>
      </c>
      <c r="Q798">
        <f t="shared" si="70"/>
        <v>0.45368999999999998</v>
      </c>
      <c r="R798">
        <f t="shared" si="70"/>
        <v>0.45817000000000002</v>
      </c>
      <c r="S798">
        <f t="shared" si="70"/>
        <v>0.46335999999999999</v>
      </c>
      <c r="T798">
        <f t="shared" si="70"/>
        <v>0.46601000000000004</v>
      </c>
      <c r="U798">
        <f t="shared" si="70"/>
        <v>0.46998000000000001</v>
      </c>
      <c r="V798">
        <f t="shared" si="70"/>
        <v>0.47575000000000001</v>
      </c>
      <c r="W798">
        <f t="shared" si="70"/>
        <v>0.47955999999999999</v>
      </c>
      <c r="X798">
        <f t="shared" si="70"/>
        <v>0.48219000000000001</v>
      </c>
      <c r="Y798">
        <f t="shared" si="70"/>
        <v>0.48065999999999998</v>
      </c>
      <c r="Z798">
        <f t="shared" si="70"/>
        <v>0.47816999999999998</v>
      </c>
      <c r="AA798">
        <f t="shared" si="70"/>
        <v>0.47640000000000005</v>
      </c>
      <c r="AB798">
        <f t="shared" si="70"/>
        <v>0.47799999999999998</v>
      </c>
      <c r="AC798">
        <f t="shared" si="70"/>
        <v>0.47946</v>
      </c>
      <c r="AD798">
        <f t="shared" si="70"/>
        <v>0.48062000000000005</v>
      </c>
      <c r="AE798">
        <f t="shared" si="70"/>
        <v>0.48214999999999997</v>
      </c>
      <c r="AF798">
        <f t="shared" si="70"/>
        <v>0.48360000000000003</v>
      </c>
      <c r="AG798">
        <f t="shared" si="70"/>
        <v>0.48526999999999998</v>
      </c>
      <c r="AH798">
        <f t="shared" si="70"/>
        <v>0.48732999999999999</v>
      </c>
      <c r="AI798">
        <f t="shared" si="70"/>
        <v>0.48919000000000001</v>
      </c>
      <c r="AJ798">
        <f t="shared" si="70"/>
        <v>0.49069999999999997</v>
      </c>
    </row>
    <row r="801" spans="1:36">
      <c r="A801" t="s">
        <v>500</v>
      </c>
      <c r="B801" t="s">
        <v>481</v>
      </c>
      <c r="C801" t="s">
        <v>482</v>
      </c>
    </row>
    <row r="802" spans="1:36">
      <c r="A802" t="s">
        <v>386</v>
      </c>
      <c r="B802" t="s">
        <v>474</v>
      </c>
      <c r="C802" t="s">
        <v>476</v>
      </c>
    </row>
    <row r="803" spans="1:36">
      <c r="A803" t="s">
        <v>387</v>
      </c>
      <c r="B803" s="63">
        <v>15</v>
      </c>
      <c r="C803" s="63">
        <v>100</v>
      </c>
      <c r="D803">
        <f>D278+D336+D394</f>
        <v>233.47591</v>
      </c>
      <c r="E803">
        <f t="shared" ref="E803:AJ811" si="71">E278+E336+E394</f>
        <v>236.27235000000002</v>
      </c>
      <c r="F803">
        <f t="shared" si="71"/>
        <v>241.55241999999998</v>
      </c>
      <c r="G803">
        <f t="shared" si="71"/>
        <v>224.85001</v>
      </c>
      <c r="H803">
        <f t="shared" si="71"/>
        <v>222.4897</v>
      </c>
      <c r="I803">
        <f t="shared" si="71"/>
        <v>223.60826</v>
      </c>
      <c r="J803">
        <f t="shared" si="71"/>
        <v>226.58450999999999</v>
      </c>
      <c r="K803">
        <f t="shared" si="71"/>
        <v>232.76591000000002</v>
      </c>
      <c r="L803">
        <f t="shared" si="71"/>
        <v>239.03733</v>
      </c>
      <c r="M803">
        <f t="shared" si="71"/>
        <v>244.19740999999999</v>
      </c>
      <c r="N803">
        <f t="shared" si="71"/>
        <v>249.31058999999999</v>
      </c>
      <c r="O803">
        <f t="shared" si="71"/>
        <v>253.59639000000001</v>
      </c>
      <c r="P803">
        <f t="shared" si="71"/>
        <v>257.31981000000002</v>
      </c>
      <c r="Q803">
        <f t="shared" si="71"/>
        <v>261.16278</v>
      </c>
      <c r="R803">
        <f t="shared" si="71"/>
        <v>264.48732999999999</v>
      </c>
      <c r="S803">
        <f t="shared" si="71"/>
        <v>267.39863000000003</v>
      </c>
      <c r="T803">
        <f t="shared" si="71"/>
        <v>270.37054999999998</v>
      </c>
      <c r="U803">
        <f t="shared" si="71"/>
        <v>273.38138000000004</v>
      </c>
      <c r="V803">
        <f t="shared" si="71"/>
        <v>276.72541000000001</v>
      </c>
      <c r="W803">
        <f t="shared" si="71"/>
        <v>279.89594999999997</v>
      </c>
      <c r="X803">
        <f t="shared" si="71"/>
        <v>283.06673999999998</v>
      </c>
      <c r="Y803">
        <f t="shared" si="71"/>
        <v>286.27199999999999</v>
      </c>
      <c r="Z803">
        <f t="shared" si="71"/>
        <v>289.32848999999999</v>
      </c>
      <c r="AA803">
        <f t="shared" si="71"/>
        <v>292.36034999999998</v>
      </c>
      <c r="AB803">
        <f t="shared" si="71"/>
        <v>295.57004000000001</v>
      </c>
      <c r="AC803">
        <f t="shared" si="71"/>
        <v>298.79920000000004</v>
      </c>
      <c r="AD803">
        <f t="shared" si="71"/>
        <v>301.97901999999999</v>
      </c>
      <c r="AE803">
        <f t="shared" si="71"/>
        <v>305.01985000000002</v>
      </c>
      <c r="AF803">
        <f t="shared" si="71"/>
        <v>307.94049000000001</v>
      </c>
      <c r="AG803">
        <f t="shared" si="71"/>
        <v>310.8596</v>
      </c>
      <c r="AH803">
        <f t="shared" si="71"/>
        <v>313.81051000000002</v>
      </c>
      <c r="AI803">
        <f t="shared" si="71"/>
        <v>316.71577000000002</v>
      </c>
      <c r="AJ803">
        <f t="shared" si="71"/>
        <v>319.65836999999999</v>
      </c>
    </row>
    <row r="804" spans="1:36">
      <c r="A804" t="s">
        <v>388</v>
      </c>
      <c r="B804" s="63">
        <v>15</v>
      </c>
      <c r="C804" s="63">
        <v>2</v>
      </c>
      <c r="D804">
        <f t="shared" ref="D804:S857" si="72">D279+D337+D395</f>
        <v>21.092349999999996</v>
      </c>
      <c r="E804">
        <f t="shared" si="72"/>
        <v>21.711089999999999</v>
      </c>
      <c r="F804">
        <f t="shared" si="72"/>
        <v>23.327489999999997</v>
      </c>
      <c r="G804">
        <f t="shared" si="72"/>
        <v>21.182559999999999</v>
      </c>
      <c r="H804">
        <f t="shared" si="72"/>
        <v>21.544800000000002</v>
      </c>
      <c r="I804">
        <f t="shared" si="72"/>
        <v>23.21442</v>
      </c>
      <c r="J804">
        <f t="shared" si="72"/>
        <v>23.671199999999999</v>
      </c>
      <c r="K804">
        <f t="shared" si="72"/>
        <v>24.363</v>
      </c>
      <c r="L804">
        <f t="shared" si="72"/>
        <v>25.073639999999997</v>
      </c>
      <c r="M804">
        <f t="shared" si="72"/>
        <v>25.680240000000001</v>
      </c>
      <c r="N804">
        <f t="shared" si="72"/>
        <v>26.300020000000004</v>
      </c>
      <c r="O804">
        <f t="shared" si="72"/>
        <v>26.923290000000001</v>
      </c>
      <c r="P804">
        <f t="shared" si="72"/>
        <v>27.43684</v>
      </c>
      <c r="Q804">
        <f t="shared" si="72"/>
        <v>28.001449999999998</v>
      </c>
      <c r="R804">
        <f t="shared" si="72"/>
        <v>28.544779999999999</v>
      </c>
      <c r="S804">
        <f t="shared" si="72"/>
        <v>29.076970000000003</v>
      </c>
      <c r="T804">
        <f t="shared" si="71"/>
        <v>29.624339999999997</v>
      </c>
      <c r="U804">
        <f t="shared" si="71"/>
        <v>30.124009999999998</v>
      </c>
      <c r="V804">
        <f t="shared" si="71"/>
        <v>30.683729999999997</v>
      </c>
      <c r="W804">
        <f t="shared" si="71"/>
        <v>31.14875</v>
      </c>
      <c r="X804">
        <f t="shared" si="71"/>
        <v>31.604979999999998</v>
      </c>
      <c r="Y804">
        <f t="shared" si="71"/>
        <v>32.049779999999998</v>
      </c>
      <c r="Z804">
        <f t="shared" si="71"/>
        <v>32.451239999999999</v>
      </c>
      <c r="AA804">
        <f t="shared" si="71"/>
        <v>32.846890000000002</v>
      </c>
      <c r="AB804">
        <f t="shared" si="71"/>
        <v>33.292259999999999</v>
      </c>
      <c r="AC804">
        <f t="shared" si="71"/>
        <v>33.728059999999999</v>
      </c>
      <c r="AD804">
        <f t="shared" si="71"/>
        <v>34.138570000000001</v>
      </c>
      <c r="AE804">
        <f t="shared" si="71"/>
        <v>34.533380000000001</v>
      </c>
      <c r="AF804">
        <f t="shared" si="71"/>
        <v>34.919109999999996</v>
      </c>
      <c r="AG804">
        <f t="shared" si="71"/>
        <v>35.29316</v>
      </c>
      <c r="AH804">
        <f t="shared" si="71"/>
        <v>35.67747</v>
      </c>
      <c r="AI804">
        <f t="shared" si="71"/>
        <v>36.064129999999999</v>
      </c>
      <c r="AJ804">
        <f t="shared" si="71"/>
        <v>36.448389999999996</v>
      </c>
    </row>
    <row r="805" spans="1:36">
      <c r="A805" t="s">
        <v>389</v>
      </c>
      <c r="B805" s="63">
        <v>15</v>
      </c>
      <c r="C805" s="63">
        <v>3</v>
      </c>
      <c r="D805">
        <f t="shared" si="72"/>
        <v>20.668880000000001</v>
      </c>
      <c r="E805">
        <f t="shared" si="71"/>
        <v>20.87067</v>
      </c>
      <c r="F805">
        <f t="shared" si="71"/>
        <v>21.74391</v>
      </c>
      <c r="G805">
        <f t="shared" si="71"/>
        <v>21.802810000000001</v>
      </c>
      <c r="H805">
        <f t="shared" si="71"/>
        <v>21.646000000000001</v>
      </c>
      <c r="I805">
        <f t="shared" si="71"/>
        <v>20.75027</v>
      </c>
      <c r="J805">
        <f t="shared" si="71"/>
        <v>19.876649999999998</v>
      </c>
      <c r="K805">
        <f t="shared" si="71"/>
        <v>19.861469999999997</v>
      </c>
      <c r="L805">
        <f t="shared" si="71"/>
        <v>19.98995</v>
      </c>
      <c r="M805">
        <f t="shared" si="71"/>
        <v>20.122869999999999</v>
      </c>
      <c r="N805">
        <f t="shared" si="71"/>
        <v>20.306850000000001</v>
      </c>
      <c r="O805">
        <f t="shared" si="71"/>
        <v>20.475650000000002</v>
      </c>
      <c r="P805">
        <f t="shared" si="71"/>
        <v>20.626380000000001</v>
      </c>
      <c r="Q805">
        <f t="shared" si="71"/>
        <v>20.810369999999999</v>
      </c>
      <c r="R805">
        <f t="shared" si="71"/>
        <v>21.02497</v>
      </c>
      <c r="S805">
        <f t="shared" si="71"/>
        <v>21.241669999999999</v>
      </c>
      <c r="T805">
        <f t="shared" si="71"/>
        <v>21.440429999999999</v>
      </c>
      <c r="U805">
        <f t="shared" si="71"/>
        <v>21.654290000000003</v>
      </c>
      <c r="V805">
        <f t="shared" si="71"/>
        <v>21.917159999999999</v>
      </c>
      <c r="W805">
        <f t="shared" si="71"/>
        <v>22.116070000000001</v>
      </c>
      <c r="X805">
        <f t="shared" si="71"/>
        <v>22.291879999999999</v>
      </c>
      <c r="Y805">
        <f t="shared" si="71"/>
        <v>22.50244</v>
      </c>
      <c r="Z805">
        <f t="shared" si="71"/>
        <v>22.66394</v>
      </c>
      <c r="AA805">
        <f t="shared" si="71"/>
        <v>22.819220000000001</v>
      </c>
      <c r="AB805">
        <f t="shared" si="71"/>
        <v>22.99258</v>
      </c>
      <c r="AC805">
        <f t="shared" si="71"/>
        <v>23.164709999999999</v>
      </c>
      <c r="AD805">
        <f t="shared" si="71"/>
        <v>23.319969999999998</v>
      </c>
      <c r="AE805">
        <f t="shared" si="71"/>
        <v>23.461550000000003</v>
      </c>
      <c r="AF805">
        <f t="shared" si="71"/>
        <v>23.599129999999999</v>
      </c>
      <c r="AG805">
        <f t="shared" si="71"/>
        <v>23.723739999999999</v>
      </c>
      <c r="AH805">
        <f t="shared" si="71"/>
        <v>23.850949999999997</v>
      </c>
      <c r="AI805">
        <f t="shared" si="71"/>
        <v>23.979500000000002</v>
      </c>
      <c r="AJ805">
        <f t="shared" si="71"/>
        <v>24.104410000000001</v>
      </c>
    </row>
    <row r="806" spans="1:36">
      <c r="A806" t="s">
        <v>390</v>
      </c>
      <c r="B806" s="63">
        <v>15</v>
      </c>
      <c r="C806" s="63">
        <v>4</v>
      </c>
      <c r="D806">
        <f t="shared" si="72"/>
        <v>110.64153</v>
      </c>
      <c r="E806">
        <f t="shared" si="71"/>
        <v>111.54473000000002</v>
      </c>
      <c r="F806">
        <f t="shared" si="71"/>
        <v>112.88112999999998</v>
      </c>
      <c r="G806">
        <f t="shared" si="71"/>
        <v>99.790790000000015</v>
      </c>
      <c r="H806">
        <f t="shared" si="71"/>
        <v>97.167370000000005</v>
      </c>
      <c r="I806">
        <f t="shared" si="71"/>
        <v>99.865350000000007</v>
      </c>
      <c r="J806">
        <f t="shared" si="71"/>
        <v>105.74987999999999</v>
      </c>
      <c r="K806">
        <f t="shared" si="71"/>
        <v>110.87197</v>
      </c>
      <c r="L806">
        <f t="shared" si="71"/>
        <v>114.42262000000001</v>
      </c>
      <c r="M806">
        <f t="shared" si="71"/>
        <v>116.92300999999999</v>
      </c>
      <c r="N806">
        <f t="shared" si="71"/>
        <v>119.14983000000001</v>
      </c>
      <c r="O806">
        <f t="shared" si="71"/>
        <v>121.03354</v>
      </c>
      <c r="P806">
        <f t="shared" si="71"/>
        <v>122.68539000000001</v>
      </c>
      <c r="Q806">
        <f t="shared" si="71"/>
        <v>124.15294</v>
      </c>
      <c r="R806">
        <f t="shared" si="71"/>
        <v>125.45348</v>
      </c>
      <c r="S806">
        <f t="shared" si="71"/>
        <v>126.76137</v>
      </c>
      <c r="T806">
        <f t="shared" si="71"/>
        <v>128.09846999999999</v>
      </c>
      <c r="U806">
        <f t="shared" si="71"/>
        <v>129.31921</v>
      </c>
      <c r="V806">
        <f t="shared" si="71"/>
        <v>130.66475</v>
      </c>
      <c r="W806">
        <f t="shared" si="71"/>
        <v>132.00745999999998</v>
      </c>
      <c r="X806">
        <f t="shared" si="71"/>
        <v>133.32236</v>
      </c>
      <c r="Y806">
        <f t="shared" si="71"/>
        <v>134.65970999999999</v>
      </c>
      <c r="Z806">
        <f t="shared" si="71"/>
        <v>135.92687000000001</v>
      </c>
      <c r="AA806">
        <f t="shared" si="71"/>
        <v>137.19837000000001</v>
      </c>
      <c r="AB806">
        <f t="shared" si="71"/>
        <v>138.47828999999999</v>
      </c>
      <c r="AC806">
        <f t="shared" si="71"/>
        <v>139.76208</v>
      </c>
      <c r="AD806">
        <f t="shared" si="71"/>
        <v>141.01773</v>
      </c>
      <c r="AE806">
        <f t="shared" si="71"/>
        <v>142.23137</v>
      </c>
      <c r="AF806">
        <f t="shared" si="71"/>
        <v>143.43898999999999</v>
      </c>
      <c r="AG806">
        <f t="shared" si="71"/>
        <v>144.59560999999999</v>
      </c>
      <c r="AH806">
        <f t="shared" si="71"/>
        <v>145.76012999999998</v>
      </c>
      <c r="AI806">
        <f t="shared" si="71"/>
        <v>146.95956000000001</v>
      </c>
      <c r="AJ806">
        <f t="shared" si="71"/>
        <v>148.18997999999999</v>
      </c>
    </row>
    <row r="807" spans="1:36">
      <c r="A807" t="s">
        <v>391</v>
      </c>
      <c r="B807" s="63">
        <v>15</v>
      </c>
      <c r="C807" s="63">
        <v>5</v>
      </c>
      <c r="D807">
        <f t="shared" si="72"/>
        <v>81.073149999999998</v>
      </c>
      <c r="E807">
        <f t="shared" si="71"/>
        <v>82.145849999999996</v>
      </c>
      <c r="F807">
        <f t="shared" si="71"/>
        <v>83.599890000000002</v>
      </c>
      <c r="G807">
        <f t="shared" si="71"/>
        <v>82.073830000000001</v>
      </c>
      <c r="H807">
        <f t="shared" si="71"/>
        <v>82.131529999999998</v>
      </c>
      <c r="I807">
        <f t="shared" si="71"/>
        <v>79.778199999999998</v>
      </c>
      <c r="J807">
        <f t="shared" si="71"/>
        <v>77.286779999999993</v>
      </c>
      <c r="K807">
        <f t="shared" si="71"/>
        <v>77.669460000000001</v>
      </c>
      <c r="L807">
        <f t="shared" si="71"/>
        <v>79.551130000000001</v>
      </c>
      <c r="M807">
        <f t="shared" si="71"/>
        <v>81.471280000000007</v>
      </c>
      <c r="N807">
        <f t="shared" si="71"/>
        <v>83.553879999999992</v>
      </c>
      <c r="O807">
        <f t="shared" si="71"/>
        <v>85.163909999999987</v>
      </c>
      <c r="P807">
        <f t="shared" si="71"/>
        <v>86.571200000000005</v>
      </c>
      <c r="Q807">
        <f t="shared" si="71"/>
        <v>88.19802</v>
      </c>
      <c r="R807">
        <f t="shared" si="71"/>
        <v>89.464100000000002</v>
      </c>
      <c r="S807">
        <f t="shared" si="71"/>
        <v>90.318629999999999</v>
      </c>
      <c r="T807">
        <f t="shared" si="71"/>
        <v>91.207300000000004</v>
      </c>
      <c r="U807">
        <f t="shared" si="71"/>
        <v>92.283860000000004</v>
      </c>
      <c r="V807">
        <f t="shared" si="71"/>
        <v>93.459769999999992</v>
      </c>
      <c r="W807">
        <f t="shared" si="71"/>
        <v>94.623670000000004</v>
      </c>
      <c r="X807">
        <f t="shared" si="71"/>
        <v>95.847540000000009</v>
      </c>
      <c r="Y807">
        <f t="shared" si="71"/>
        <v>97.060069999999996</v>
      </c>
      <c r="Z807">
        <f t="shared" si="71"/>
        <v>98.286439999999999</v>
      </c>
      <c r="AA807">
        <f t="shared" si="71"/>
        <v>99.49584999999999</v>
      </c>
      <c r="AB807">
        <f t="shared" si="71"/>
        <v>100.80692000000001</v>
      </c>
      <c r="AC807">
        <f t="shared" si="71"/>
        <v>102.14435</v>
      </c>
      <c r="AD807">
        <f t="shared" si="71"/>
        <v>103.50278</v>
      </c>
      <c r="AE807">
        <f t="shared" si="71"/>
        <v>104.79354000000001</v>
      </c>
      <c r="AF807">
        <f t="shared" si="71"/>
        <v>105.98328000000001</v>
      </c>
      <c r="AG807">
        <f t="shared" si="71"/>
        <v>107.24708999999999</v>
      </c>
      <c r="AH807">
        <f t="shared" si="71"/>
        <v>108.52198</v>
      </c>
      <c r="AI807">
        <f t="shared" si="71"/>
        <v>109.71257</v>
      </c>
      <c r="AJ807">
        <f t="shared" si="71"/>
        <v>110.91559000000001</v>
      </c>
    </row>
    <row r="808" spans="1:36">
      <c r="A808" t="s">
        <v>392</v>
      </c>
      <c r="B808" s="63">
        <v>15</v>
      </c>
      <c r="C808" s="63">
        <v>6</v>
      </c>
      <c r="D808">
        <f t="shared" si="72"/>
        <v>63.922930000000001</v>
      </c>
      <c r="E808">
        <f t="shared" si="71"/>
        <v>62.738740000000007</v>
      </c>
      <c r="F808">
        <f t="shared" si="71"/>
        <v>59.051169999999999</v>
      </c>
      <c r="G808">
        <f t="shared" si="71"/>
        <v>58.103609999999996</v>
      </c>
      <c r="H808">
        <f t="shared" si="71"/>
        <v>57.340549999999993</v>
      </c>
      <c r="I808">
        <f t="shared" si="71"/>
        <v>54.765029999999996</v>
      </c>
      <c r="J808">
        <f t="shared" si="71"/>
        <v>52.831940000000003</v>
      </c>
      <c r="K808">
        <f t="shared" si="71"/>
        <v>50.847459999999998</v>
      </c>
      <c r="L808">
        <f t="shared" si="71"/>
        <v>49.41601</v>
      </c>
      <c r="M808">
        <f t="shared" si="71"/>
        <v>48.194069999999996</v>
      </c>
      <c r="N808">
        <f t="shared" si="71"/>
        <v>47.041300000000007</v>
      </c>
      <c r="O808">
        <f t="shared" si="71"/>
        <v>46.04665</v>
      </c>
      <c r="P808">
        <f t="shared" si="71"/>
        <v>45.255710000000001</v>
      </c>
      <c r="Q808">
        <f t="shared" si="71"/>
        <v>44.484770000000005</v>
      </c>
      <c r="R808">
        <f t="shared" si="71"/>
        <v>43.787939999999999</v>
      </c>
      <c r="S808">
        <f t="shared" si="71"/>
        <v>43.125440000000005</v>
      </c>
      <c r="T808">
        <f t="shared" si="71"/>
        <v>42.482150000000004</v>
      </c>
      <c r="U808">
        <f t="shared" si="71"/>
        <v>41.815379999999998</v>
      </c>
      <c r="V808">
        <f t="shared" si="71"/>
        <v>41.139089999999996</v>
      </c>
      <c r="W808">
        <f t="shared" si="71"/>
        <v>40.570030000000003</v>
      </c>
      <c r="X808">
        <f t="shared" si="71"/>
        <v>40.014150000000001</v>
      </c>
      <c r="Y808">
        <f t="shared" si="71"/>
        <v>39.380310000000001</v>
      </c>
      <c r="Z808">
        <f t="shared" si="71"/>
        <v>38.803960000000004</v>
      </c>
      <c r="AA808">
        <f t="shared" si="71"/>
        <v>38.2881</v>
      </c>
      <c r="AB808">
        <f t="shared" si="71"/>
        <v>37.748170000000002</v>
      </c>
      <c r="AC808">
        <f t="shared" si="71"/>
        <v>37.254130000000004</v>
      </c>
      <c r="AD808">
        <f t="shared" si="71"/>
        <v>36.800139999999999</v>
      </c>
      <c r="AE808">
        <f t="shared" si="71"/>
        <v>36.360669999999999</v>
      </c>
      <c r="AF808">
        <f t="shared" si="71"/>
        <v>35.948560000000001</v>
      </c>
      <c r="AG808">
        <f t="shared" si="71"/>
        <v>35.582809999999995</v>
      </c>
      <c r="AH808">
        <f t="shared" si="71"/>
        <v>35.432469999999995</v>
      </c>
      <c r="AI808">
        <f t="shared" si="71"/>
        <v>35.321019999999997</v>
      </c>
      <c r="AJ808">
        <f t="shared" si="71"/>
        <v>35.198180000000001</v>
      </c>
    </row>
    <row r="809" spans="1:36">
      <c r="A809" t="s">
        <v>393</v>
      </c>
      <c r="B809" s="63">
        <v>15</v>
      </c>
      <c r="C809" s="63">
        <v>7</v>
      </c>
      <c r="D809">
        <f t="shared" si="72"/>
        <v>33.944289999999995</v>
      </c>
      <c r="E809">
        <f t="shared" si="71"/>
        <v>33.255420000000001</v>
      </c>
      <c r="F809">
        <f t="shared" si="71"/>
        <v>31.186109999999999</v>
      </c>
      <c r="G809">
        <f t="shared" si="71"/>
        <v>34.133299999999998</v>
      </c>
      <c r="H809">
        <f t="shared" si="71"/>
        <v>33.996090000000002</v>
      </c>
      <c r="I809">
        <f t="shared" si="71"/>
        <v>31.456289999999999</v>
      </c>
      <c r="J809">
        <f t="shared" si="71"/>
        <v>29.753220000000002</v>
      </c>
      <c r="K809">
        <f t="shared" si="71"/>
        <v>30.171959999999999</v>
      </c>
      <c r="L809">
        <f t="shared" si="71"/>
        <v>30.840790000000002</v>
      </c>
      <c r="M809">
        <f t="shared" si="71"/>
        <v>31.302479999999999</v>
      </c>
      <c r="N809">
        <f t="shared" si="71"/>
        <v>31.765370000000001</v>
      </c>
      <c r="O809">
        <f t="shared" si="71"/>
        <v>32.202570000000001</v>
      </c>
      <c r="P809">
        <f t="shared" si="71"/>
        <v>32.532170000000001</v>
      </c>
      <c r="Q809">
        <f t="shared" si="71"/>
        <v>32.922310000000003</v>
      </c>
      <c r="R809">
        <f t="shared" si="71"/>
        <v>33.315889999999996</v>
      </c>
      <c r="S809">
        <f t="shared" si="71"/>
        <v>33.608930000000001</v>
      </c>
      <c r="T809">
        <f t="shared" si="71"/>
        <v>33.767429999999997</v>
      </c>
      <c r="U809">
        <f t="shared" si="71"/>
        <v>33.940190000000001</v>
      </c>
      <c r="V809">
        <f t="shared" si="71"/>
        <v>34.079720000000002</v>
      </c>
      <c r="W809">
        <f t="shared" si="71"/>
        <v>34.060879999999997</v>
      </c>
      <c r="X809">
        <f t="shared" si="71"/>
        <v>33.935369999999999</v>
      </c>
      <c r="Y809">
        <f t="shared" si="71"/>
        <v>33.75656</v>
      </c>
      <c r="Z809">
        <f t="shared" si="71"/>
        <v>33.540930000000003</v>
      </c>
      <c r="AA809">
        <f t="shared" si="71"/>
        <v>33.329140000000002</v>
      </c>
      <c r="AB809">
        <f t="shared" si="71"/>
        <v>33.134540000000001</v>
      </c>
      <c r="AC809">
        <f t="shared" si="71"/>
        <v>32.943249999999999</v>
      </c>
      <c r="AD809">
        <f t="shared" si="71"/>
        <v>32.743690000000001</v>
      </c>
      <c r="AE809">
        <f t="shared" si="71"/>
        <v>32.526479999999999</v>
      </c>
      <c r="AF809">
        <f t="shared" si="71"/>
        <v>32.284929999999996</v>
      </c>
      <c r="AG809">
        <f t="shared" si="71"/>
        <v>32.043280000000003</v>
      </c>
      <c r="AH809">
        <f t="shared" si="71"/>
        <v>31.814360000000001</v>
      </c>
      <c r="AI809">
        <f t="shared" si="71"/>
        <v>31.57395</v>
      </c>
      <c r="AJ809">
        <f t="shared" si="71"/>
        <v>31.332599999999999</v>
      </c>
    </row>
    <row r="810" spans="1:36">
      <c r="A810" t="s">
        <v>394</v>
      </c>
      <c r="B810" s="63">
        <v>15</v>
      </c>
      <c r="C810" s="63">
        <v>8</v>
      </c>
      <c r="D810">
        <f t="shared" si="72"/>
        <v>43.947030000000005</v>
      </c>
      <c r="E810">
        <f t="shared" si="71"/>
        <v>42.22148</v>
      </c>
      <c r="F810">
        <f t="shared" si="71"/>
        <v>44.65719</v>
      </c>
      <c r="G810">
        <f t="shared" si="71"/>
        <v>46.933089999999993</v>
      </c>
      <c r="H810">
        <f t="shared" si="71"/>
        <v>45.277629999999995</v>
      </c>
      <c r="I810">
        <f t="shared" si="71"/>
        <v>44.53501</v>
      </c>
      <c r="J810">
        <f t="shared" si="71"/>
        <v>45.750390000000003</v>
      </c>
      <c r="K810">
        <f t="shared" si="71"/>
        <v>47.096209999999999</v>
      </c>
      <c r="L810">
        <f t="shared" si="71"/>
        <v>46.144220000000004</v>
      </c>
      <c r="M810">
        <f t="shared" si="71"/>
        <v>45.597999999999999</v>
      </c>
      <c r="N810">
        <f t="shared" si="71"/>
        <v>46.401679999999999</v>
      </c>
      <c r="O810">
        <f t="shared" si="71"/>
        <v>47.502929999999999</v>
      </c>
      <c r="P810">
        <f t="shared" si="71"/>
        <v>48.194240000000001</v>
      </c>
      <c r="Q810">
        <f t="shared" si="71"/>
        <v>48.684920000000005</v>
      </c>
      <c r="R810">
        <f t="shared" si="71"/>
        <v>49.323059999999998</v>
      </c>
      <c r="S810">
        <f t="shared" si="71"/>
        <v>50.182980000000001</v>
      </c>
      <c r="T810">
        <f t="shared" si="71"/>
        <v>50.886810000000004</v>
      </c>
      <c r="U810">
        <f t="shared" si="71"/>
        <v>51.240360000000003</v>
      </c>
      <c r="V810">
        <f t="shared" si="71"/>
        <v>50.37218</v>
      </c>
      <c r="W810">
        <f t="shared" si="71"/>
        <v>49.518910000000005</v>
      </c>
      <c r="X810">
        <f t="shared" si="71"/>
        <v>48.804070000000003</v>
      </c>
      <c r="Y810">
        <f t="shared" si="71"/>
        <v>48.544429999999998</v>
      </c>
      <c r="Z810">
        <f t="shared" si="71"/>
        <v>48.201389999999996</v>
      </c>
      <c r="AA810">
        <f t="shared" si="71"/>
        <v>48.788429999999998</v>
      </c>
      <c r="AB810">
        <f t="shared" si="71"/>
        <v>49.653120000000001</v>
      </c>
      <c r="AC810">
        <f t="shared" si="71"/>
        <v>50.350899999999996</v>
      </c>
      <c r="AD810">
        <f t="shared" si="71"/>
        <v>50.855369999999994</v>
      </c>
      <c r="AE810">
        <f t="shared" si="71"/>
        <v>51.067409999999995</v>
      </c>
      <c r="AF810">
        <f t="shared" si="71"/>
        <v>51.200479999999999</v>
      </c>
      <c r="AG810">
        <f t="shared" si="71"/>
        <v>51.578119999999998</v>
      </c>
      <c r="AH810">
        <f t="shared" si="71"/>
        <v>52.018360000000001</v>
      </c>
      <c r="AI810">
        <f t="shared" si="71"/>
        <v>52.513480000000001</v>
      </c>
      <c r="AJ810">
        <f t="shared" si="71"/>
        <v>53.369040000000005</v>
      </c>
    </row>
    <row r="811" spans="1:36">
      <c r="A811" t="s">
        <v>395</v>
      </c>
      <c r="B811" s="63">
        <v>15</v>
      </c>
      <c r="C811" s="63">
        <v>9</v>
      </c>
      <c r="D811">
        <f t="shared" si="72"/>
        <v>26.351610000000001</v>
      </c>
      <c r="E811">
        <f t="shared" si="71"/>
        <v>24.909669999999998</v>
      </c>
      <c r="F811">
        <f t="shared" si="71"/>
        <v>24.197779999999998</v>
      </c>
      <c r="G811">
        <f t="shared" si="71"/>
        <v>24.563510000000001</v>
      </c>
      <c r="H811">
        <f t="shared" si="71"/>
        <v>23.942339999999998</v>
      </c>
      <c r="I811">
        <f t="shared" si="71"/>
        <v>22.146830000000001</v>
      </c>
      <c r="J811">
        <f t="shared" si="71"/>
        <v>21.85173</v>
      </c>
      <c r="K811">
        <f t="shared" si="71"/>
        <v>22.368830000000003</v>
      </c>
      <c r="L811">
        <f t="shared" si="71"/>
        <v>23.10538</v>
      </c>
      <c r="M811">
        <f t="shared" si="71"/>
        <v>23.477919999999997</v>
      </c>
      <c r="N811">
        <f t="shared" si="71"/>
        <v>23.540800000000004</v>
      </c>
      <c r="O811">
        <f t="shared" si="71"/>
        <v>23.889690000000002</v>
      </c>
      <c r="P811">
        <f t="shared" si="71"/>
        <v>24.15981</v>
      </c>
      <c r="Q811">
        <f t="shared" si="71"/>
        <v>24.47146</v>
      </c>
      <c r="R811">
        <f t="shared" si="71"/>
        <v>25.097560000000001</v>
      </c>
      <c r="S811">
        <f t="shared" ref="E811:AJ819" si="73">S286+S344+S402</f>
        <v>25.366869999999999</v>
      </c>
      <c r="T811">
        <f t="shared" si="73"/>
        <v>25.682600000000001</v>
      </c>
      <c r="U811">
        <f t="shared" si="73"/>
        <v>26.228000000000002</v>
      </c>
      <c r="V811">
        <f t="shared" si="73"/>
        <v>26.864599999999999</v>
      </c>
      <c r="W811">
        <f t="shared" si="73"/>
        <v>27.473990000000001</v>
      </c>
      <c r="X811">
        <f t="shared" si="73"/>
        <v>28.268730000000001</v>
      </c>
      <c r="Y811">
        <f t="shared" si="73"/>
        <v>28.98011</v>
      </c>
      <c r="Z811">
        <f t="shared" si="73"/>
        <v>29.461190000000002</v>
      </c>
      <c r="AA811">
        <f t="shared" si="73"/>
        <v>30.240600000000001</v>
      </c>
      <c r="AB811">
        <f t="shared" si="73"/>
        <v>31.044999999999998</v>
      </c>
      <c r="AC811">
        <f t="shared" si="73"/>
        <v>31.609189999999998</v>
      </c>
      <c r="AD811">
        <f t="shared" si="73"/>
        <v>32.193300000000001</v>
      </c>
      <c r="AE811">
        <f t="shared" si="73"/>
        <v>32.590849999999996</v>
      </c>
      <c r="AF811">
        <f t="shared" si="73"/>
        <v>33.049199999999999</v>
      </c>
      <c r="AG811">
        <f t="shared" si="73"/>
        <v>33.654629999999997</v>
      </c>
      <c r="AH811">
        <f t="shared" si="73"/>
        <v>34.317300000000003</v>
      </c>
      <c r="AI811">
        <f t="shared" si="73"/>
        <v>34.748350000000002</v>
      </c>
      <c r="AJ811">
        <f t="shared" si="73"/>
        <v>35.83361</v>
      </c>
    </row>
    <row r="812" spans="1:36">
      <c r="A812" t="s">
        <v>396</v>
      </c>
      <c r="B812" s="63">
        <v>15</v>
      </c>
      <c r="C812" s="63">
        <v>10</v>
      </c>
      <c r="D812">
        <f t="shared" si="72"/>
        <v>68.722250000000003</v>
      </c>
      <c r="E812">
        <f t="shared" si="73"/>
        <v>69.670540000000003</v>
      </c>
      <c r="F812">
        <f t="shared" si="73"/>
        <v>66.513020000000012</v>
      </c>
      <c r="G812">
        <f t="shared" si="73"/>
        <v>64.975880000000004</v>
      </c>
      <c r="H812">
        <f t="shared" si="73"/>
        <v>58.400620000000004</v>
      </c>
      <c r="I812">
        <f t="shared" si="73"/>
        <v>55.681970000000007</v>
      </c>
      <c r="J812">
        <f t="shared" si="73"/>
        <v>54.909579999999998</v>
      </c>
      <c r="K812">
        <f t="shared" si="73"/>
        <v>55.5</v>
      </c>
      <c r="L812">
        <f t="shared" si="73"/>
        <v>55.960039999999999</v>
      </c>
      <c r="M812">
        <f t="shared" si="73"/>
        <v>56.339179999999999</v>
      </c>
      <c r="N812">
        <f t="shared" si="73"/>
        <v>56.495049999999999</v>
      </c>
      <c r="O812">
        <f t="shared" si="73"/>
        <v>56.700630000000004</v>
      </c>
      <c r="P812">
        <f t="shared" si="73"/>
        <v>56.895580000000002</v>
      </c>
      <c r="Q812">
        <f t="shared" si="73"/>
        <v>57.397469999999998</v>
      </c>
      <c r="R812">
        <f t="shared" si="73"/>
        <v>57.962440000000001</v>
      </c>
      <c r="S812">
        <f t="shared" si="73"/>
        <v>58.45478</v>
      </c>
      <c r="T812">
        <f t="shared" si="73"/>
        <v>58.917100000000005</v>
      </c>
      <c r="U812">
        <f t="shared" si="73"/>
        <v>59.542929999999998</v>
      </c>
      <c r="V812">
        <f t="shared" si="73"/>
        <v>60.058720000000001</v>
      </c>
      <c r="W812">
        <f t="shared" si="73"/>
        <v>60.648219999999995</v>
      </c>
      <c r="X812">
        <f t="shared" si="73"/>
        <v>61.511839999999999</v>
      </c>
      <c r="Y812">
        <f t="shared" si="73"/>
        <v>62.35266</v>
      </c>
      <c r="Z812">
        <f t="shared" si="73"/>
        <v>63.133040000000008</v>
      </c>
      <c r="AA812">
        <f t="shared" si="73"/>
        <v>64.052499999999995</v>
      </c>
      <c r="AB812">
        <f t="shared" si="73"/>
        <v>64.766809999999992</v>
      </c>
      <c r="AC812">
        <f t="shared" si="73"/>
        <v>65.93732</v>
      </c>
      <c r="AD812">
        <f t="shared" si="73"/>
        <v>67.184359999999998</v>
      </c>
      <c r="AE812">
        <f t="shared" si="73"/>
        <v>68.515500000000003</v>
      </c>
      <c r="AF812">
        <f t="shared" si="73"/>
        <v>69.706639999999993</v>
      </c>
      <c r="AG812">
        <f t="shared" si="73"/>
        <v>70.723219999999998</v>
      </c>
      <c r="AH812">
        <f t="shared" si="73"/>
        <v>71.575400000000002</v>
      </c>
      <c r="AI812">
        <f t="shared" si="73"/>
        <v>72.129180000000005</v>
      </c>
      <c r="AJ812">
        <f t="shared" si="73"/>
        <v>72.870850000000004</v>
      </c>
    </row>
    <row r="813" spans="1:36">
      <c r="A813" t="s">
        <v>397</v>
      </c>
      <c r="B813" s="63">
        <v>15</v>
      </c>
      <c r="C813" s="63">
        <v>11</v>
      </c>
      <c r="D813">
        <f t="shared" si="72"/>
        <v>37.798519999999996</v>
      </c>
      <c r="E813">
        <f t="shared" si="73"/>
        <v>38.489280000000001</v>
      </c>
      <c r="F813">
        <f t="shared" si="73"/>
        <v>35.80883</v>
      </c>
      <c r="G813">
        <f t="shared" si="73"/>
        <v>33.403030000000001</v>
      </c>
      <c r="H813">
        <f t="shared" si="73"/>
        <v>30.164439999999999</v>
      </c>
      <c r="I813">
        <f t="shared" si="73"/>
        <v>29.233600000000003</v>
      </c>
      <c r="J813">
        <f t="shared" si="73"/>
        <v>28.21753</v>
      </c>
      <c r="K813">
        <f t="shared" si="73"/>
        <v>28.262639999999998</v>
      </c>
      <c r="L813">
        <f t="shared" si="73"/>
        <v>28.167470000000002</v>
      </c>
      <c r="M813">
        <f t="shared" si="73"/>
        <v>28.092130000000004</v>
      </c>
      <c r="N813">
        <f t="shared" si="73"/>
        <v>27.787190000000002</v>
      </c>
      <c r="O813">
        <f t="shared" si="73"/>
        <v>27.560980000000001</v>
      </c>
      <c r="P813">
        <f t="shared" si="73"/>
        <v>27.437750000000001</v>
      </c>
      <c r="Q813">
        <f t="shared" si="73"/>
        <v>27.585070000000002</v>
      </c>
      <c r="R813">
        <f t="shared" si="73"/>
        <v>27.76388</v>
      </c>
      <c r="S813">
        <f t="shared" si="73"/>
        <v>27.960940000000001</v>
      </c>
      <c r="T813">
        <f t="shared" si="73"/>
        <v>28.098979999999997</v>
      </c>
      <c r="U813">
        <f t="shared" si="73"/>
        <v>28.361509999999999</v>
      </c>
      <c r="V813">
        <f t="shared" si="73"/>
        <v>28.546789999999998</v>
      </c>
      <c r="W813">
        <f t="shared" si="73"/>
        <v>28.790849999999999</v>
      </c>
      <c r="X813">
        <f t="shared" si="73"/>
        <v>29.278770000000002</v>
      </c>
      <c r="Y813">
        <f t="shared" si="73"/>
        <v>29.770299999999999</v>
      </c>
      <c r="Z813">
        <f t="shared" si="73"/>
        <v>30.196480000000001</v>
      </c>
      <c r="AA813">
        <f t="shared" si="73"/>
        <v>30.699920000000002</v>
      </c>
      <c r="AB813">
        <f t="shared" si="73"/>
        <v>31.041090000000001</v>
      </c>
      <c r="AC813">
        <f t="shared" si="73"/>
        <v>31.849629999999998</v>
      </c>
      <c r="AD813">
        <f t="shared" si="73"/>
        <v>32.731960000000001</v>
      </c>
      <c r="AE813">
        <f t="shared" si="73"/>
        <v>33.6693</v>
      </c>
      <c r="AF813">
        <f t="shared" si="73"/>
        <v>34.44341</v>
      </c>
      <c r="AG813">
        <f t="shared" si="73"/>
        <v>35.030570000000004</v>
      </c>
      <c r="AH813">
        <f t="shared" si="73"/>
        <v>35.506309999999999</v>
      </c>
      <c r="AI813">
        <f t="shared" si="73"/>
        <v>35.675429999999999</v>
      </c>
      <c r="AJ813">
        <f t="shared" si="73"/>
        <v>35.95355</v>
      </c>
    </row>
    <row r="814" spans="1:36">
      <c r="A814" t="s">
        <v>398</v>
      </c>
      <c r="B814" s="63">
        <v>15</v>
      </c>
      <c r="C814" s="63">
        <v>12</v>
      </c>
      <c r="D814">
        <f t="shared" si="72"/>
        <v>18.105830000000001</v>
      </c>
      <c r="E814">
        <f t="shared" si="73"/>
        <v>17.924039999999998</v>
      </c>
      <c r="F814">
        <f t="shared" si="73"/>
        <v>18.465109999999999</v>
      </c>
      <c r="G814">
        <f t="shared" si="73"/>
        <v>17.975570000000001</v>
      </c>
      <c r="H814">
        <f t="shared" si="73"/>
        <v>15.72166</v>
      </c>
      <c r="I814">
        <f t="shared" si="73"/>
        <v>14.77411</v>
      </c>
      <c r="J814">
        <f t="shared" si="73"/>
        <v>15.03393</v>
      </c>
      <c r="K814">
        <f t="shared" si="73"/>
        <v>15.422900000000002</v>
      </c>
      <c r="L814">
        <f t="shared" si="73"/>
        <v>15.816760000000002</v>
      </c>
      <c r="M814">
        <f t="shared" si="73"/>
        <v>16.123759999999997</v>
      </c>
      <c r="N814">
        <f t="shared" si="73"/>
        <v>16.422800000000002</v>
      </c>
      <c r="O814">
        <f t="shared" si="73"/>
        <v>16.683579999999999</v>
      </c>
      <c r="P814">
        <f t="shared" si="73"/>
        <v>16.881270000000001</v>
      </c>
      <c r="Q814">
        <f t="shared" si="73"/>
        <v>17.0854</v>
      </c>
      <c r="R814">
        <f t="shared" si="73"/>
        <v>17.303599999999999</v>
      </c>
      <c r="S814">
        <f t="shared" si="73"/>
        <v>17.48076</v>
      </c>
      <c r="T814">
        <f t="shared" si="73"/>
        <v>17.66112</v>
      </c>
      <c r="U814">
        <f t="shared" si="73"/>
        <v>17.868220000000001</v>
      </c>
      <c r="V814">
        <f t="shared" si="73"/>
        <v>18.05603</v>
      </c>
      <c r="W814">
        <f t="shared" si="73"/>
        <v>18.23705</v>
      </c>
      <c r="X814">
        <f t="shared" si="73"/>
        <v>18.449639999999999</v>
      </c>
      <c r="Y814">
        <f t="shared" si="73"/>
        <v>18.643910000000002</v>
      </c>
      <c r="Z814">
        <f t="shared" si="73"/>
        <v>18.84939</v>
      </c>
      <c r="AA814">
        <f t="shared" si="73"/>
        <v>19.091699999999999</v>
      </c>
      <c r="AB814">
        <f t="shared" si="73"/>
        <v>19.29899</v>
      </c>
      <c r="AC814">
        <f t="shared" si="73"/>
        <v>19.492800000000003</v>
      </c>
      <c r="AD814">
        <f t="shared" si="73"/>
        <v>19.692439999999998</v>
      </c>
      <c r="AE814">
        <f t="shared" si="73"/>
        <v>19.91949</v>
      </c>
      <c r="AF814">
        <f t="shared" si="73"/>
        <v>20.172370000000001</v>
      </c>
      <c r="AG814">
        <f t="shared" si="73"/>
        <v>20.433049999999998</v>
      </c>
      <c r="AH814">
        <f t="shared" si="73"/>
        <v>20.66</v>
      </c>
      <c r="AI814">
        <f t="shared" si="73"/>
        <v>20.898800000000001</v>
      </c>
      <c r="AJ814">
        <f t="shared" si="73"/>
        <v>21.18046</v>
      </c>
    </row>
    <row r="815" spans="1:36">
      <c r="A815" t="s">
        <v>399</v>
      </c>
      <c r="B815" s="63">
        <v>15</v>
      </c>
      <c r="C815" s="63">
        <v>13</v>
      </c>
      <c r="D815">
        <f t="shared" si="72"/>
        <v>12.8179</v>
      </c>
      <c r="E815">
        <f t="shared" si="73"/>
        <v>13.257210000000001</v>
      </c>
      <c r="F815">
        <f t="shared" si="73"/>
        <v>12.23907</v>
      </c>
      <c r="G815">
        <f t="shared" si="73"/>
        <v>13.597290000000001</v>
      </c>
      <c r="H815">
        <f t="shared" si="73"/>
        <v>12.514519999999999</v>
      </c>
      <c r="I815">
        <f t="shared" si="73"/>
        <v>11.67427</v>
      </c>
      <c r="J815">
        <f t="shared" si="73"/>
        <v>11.65813</v>
      </c>
      <c r="K815">
        <f t="shared" si="73"/>
        <v>11.814449999999999</v>
      </c>
      <c r="L815">
        <f t="shared" si="73"/>
        <v>11.975820000000001</v>
      </c>
      <c r="M815">
        <f t="shared" si="73"/>
        <v>12.123279999999999</v>
      </c>
      <c r="N815">
        <f t="shared" si="73"/>
        <v>12.28506</v>
      </c>
      <c r="O815">
        <f t="shared" si="73"/>
        <v>12.45608</v>
      </c>
      <c r="P815">
        <f t="shared" si="73"/>
        <v>12.576560000000001</v>
      </c>
      <c r="Q815">
        <f t="shared" si="73"/>
        <v>12.727</v>
      </c>
      <c r="R815">
        <f t="shared" si="73"/>
        <v>12.894970000000001</v>
      </c>
      <c r="S815">
        <f t="shared" si="73"/>
        <v>13.0131</v>
      </c>
      <c r="T815">
        <f t="shared" si="73"/>
        <v>13.15701</v>
      </c>
      <c r="U815">
        <f t="shared" si="73"/>
        <v>13.31321</v>
      </c>
      <c r="V815">
        <f t="shared" si="73"/>
        <v>13.455880000000001</v>
      </c>
      <c r="W815">
        <f t="shared" si="73"/>
        <v>13.620329999999999</v>
      </c>
      <c r="X815">
        <f t="shared" si="73"/>
        <v>13.783439999999999</v>
      </c>
      <c r="Y815">
        <f t="shared" si="73"/>
        <v>13.93845</v>
      </c>
      <c r="Z815">
        <f t="shared" si="73"/>
        <v>14.087160000000001</v>
      </c>
      <c r="AA815">
        <f t="shared" si="73"/>
        <v>14.26088</v>
      </c>
      <c r="AB815">
        <f t="shared" si="73"/>
        <v>14.426749999999998</v>
      </c>
      <c r="AC815">
        <f t="shared" si="73"/>
        <v>14.59488</v>
      </c>
      <c r="AD815">
        <f t="shared" si="73"/>
        <v>14.75995</v>
      </c>
      <c r="AE815">
        <f t="shared" si="73"/>
        <v>14.92671</v>
      </c>
      <c r="AF815">
        <f t="shared" si="73"/>
        <v>15.09085</v>
      </c>
      <c r="AG815">
        <f t="shared" si="73"/>
        <v>15.259589999999999</v>
      </c>
      <c r="AH815">
        <f t="shared" si="73"/>
        <v>15.4091</v>
      </c>
      <c r="AI815">
        <f t="shared" si="73"/>
        <v>15.554939999999998</v>
      </c>
      <c r="AJ815">
        <f t="shared" si="73"/>
        <v>15.73685</v>
      </c>
    </row>
    <row r="816" spans="1:36">
      <c r="A816" t="s">
        <v>400</v>
      </c>
      <c r="B816" s="63">
        <v>15</v>
      </c>
      <c r="C816" s="63">
        <v>14</v>
      </c>
      <c r="D816">
        <f t="shared" si="72"/>
        <v>21.524010000000001</v>
      </c>
      <c r="E816">
        <f t="shared" si="73"/>
        <v>20.66854</v>
      </c>
      <c r="F816">
        <f t="shared" si="73"/>
        <v>18.843049999999998</v>
      </c>
      <c r="G816">
        <f t="shared" si="73"/>
        <v>18.665680000000002</v>
      </c>
      <c r="H816">
        <f t="shared" si="73"/>
        <v>18.3125</v>
      </c>
      <c r="I816">
        <f t="shared" si="73"/>
        <v>17.554020000000001</v>
      </c>
      <c r="J816">
        <f t="shared" si="73"/>
        <v>17.28304</v>
      </c>
      <c r="K816">
        <f t="shared" si="73"/>
        <v>17.368479999999998</v>
      </c>
      <c r="L816">
        <f t="shared" si="73"/>
        <v>17.40202</v>
      </c>
      <c r="M816">
        <f t="shared" si="73"/>
        <v>17.473690000000001</v>
      </c>
      <c r="N816">
        <f t="shared" si="73"/>
        <v>17.73236</v>
      </c>
      <c r="O816">
        <f t="shared" si="73"/>
        <v>18.03032</v>
      </c>
      <c r="P816">
        <f t="shared" si="73"/>
        <v>18.363430000000001</v>
      </c>
      <c r="Q816">
        <f t="shared" si="73"/>
        <v>18.718530000000001</v>
      </c>
      <c r="R816">
        <f t="shared" si="73"/>
        <v>18.854930000000003</v>
      </c>
      <c r="S816">
        <f t="shared" si="73"/>
        <v>18.853290000000001</v>
      </c>
      <c r="T816">
        <f t="shared" si="73"/>
        <v>18.868459999999999</v>
      </c>
      <c r="U816">
        <f t="shared" si="73"/>
        <v>18.887160000000002</v>
      </c>
      <c r="V816">
        <f t="shared" si="73"/>
        <v>18.829689999999999</v>
      </c>
      <c r="W816">
        <f t="shared" si="73"/>
        <v>18.786369999999998</v>
      </c>
      <c r="X816">
        <f t="shared" si="73"/>
        <v>18.773899999999998</v>
      </c>
      <c r="Y816">
        <f t="shared" si="73"/>
        <v>18.744780000000002</v>
      </c>
      <c r="Z816">
        <f t="shared" si="73"/>
        <v>18.850210000000001</v>
      </c>
      <c r="AA816">
        <f t="shared" si="73"/>
        <v>18.89967</v>
      </c>
      <c r="AB816">
        <f t="shared" si="73"/>
        <v>18.785589999999999</v>
      </c>
      <c r="AC816">
        <f t="shared" si="73"/>
        <v>18.799410000000002</v>
      </c>
      <c r="AD816">
        <f t="shared" si="73"/>
        <v>18.835560000000001</v>
      </c>
      <c r="AE816">
        <f t="shared" si="73"/>
        <v>19.044319999999999</v>
      </c>
      <c r="AF816">
        <f t="shared" si="73"/>
        <v>19.242179999999998</v>
      </c>
      <c r="AG816">
        <f t="shared" si="73"/>
        <v>19.4132</v>
      </c>
      <c r="AH816">
        <f t="shared" si="73"/>
        <v>19.525910000000003</v>
      </c>
      <c r="AI816">
        <f t="shared" si="73"/>
        <v>19.746130000000001</v>
      </c>
      <c r="AJ816">
        <f t="shared" si="73"/>
        <v>19.946740000000002</v>
      </c>
    </row>
    <row r="817" spans="1:36">
      <c r="A817" t="s">
        <v>401</v>
      </c>
      <c r="B817" s="63">
        <v>15</v>
      </c>
      <c r="C817" s="63">
        <v>15</v>
      </c>
      <c r="D817">
        <f t="shared" si="72"/>
        <v>23.427590000000002</v>
      </c>
      <c r="E817">
        <f t="shared" si="73"/>
        <v>21.928339999999999</v>
      </c>
      <c r="F817">
        <f t="shared" si="73"/>
        <v>20.29148</v>
      </c>
      <c r="G817">
        <f t="shared" si="73"/>
        <v>21.208019999999998</v>
      </c>
      <c r="H817">
        <f t="shared" si="73"/>
        <v>22.385370000000002</v>
      </c>
      <c r="I817">
        <f t="shared" si="73"/>
        <v>25.17061</v>
      </c>
      <c r="J817">
        <f t="shared" si="73"/>
        <v>23.48837</v>
      </c>
      <c r="K817">
        <f t="shared" si="73"/>
        <v>23.47587</v>
      </c>
      <c r="L817">
        <f t="shared" si="73"/>
        <v>24.575949999999999</v>
      </c>
      <c r="M817">
        <f t="shared" si="73"/>
        <v>24.036850000000001</v>
      </c>
      <c r="N817">
        <f t="shared" si="73"/>
        <v>23.897829999999999</v>
      </c>
      <c r="O817">
        <f t="shared" si="73"/>
        <v>24.123370000000001</v>
      </c>
      <c r="P817">
        <f t="shared" si="73"/>
        <v>24.023520000000001</v>
      </c>
      <c r="Q817">
        <f t="shared" si="73"/>
        <v>24.091189999999997</v>
      </c>
      <c r="R817">
        <f t="shared" si="73"/>
        <v>24.212129999999998</v>
      </c>
      <c r="S817">
        <f t="shared" si="73"/>
        <v>24.318860000000001</v>
      </c>
      <c r="T817">
        <f t="shared" si="73"/>
        <v>24.354240000000001</v>
      </c>
      <c r="U817">
        <f t="shared" si="73"/>
        <v>24.38025</v>
      </c>
      <c r="V817">
        <f t="shared" si="73"/>
        <v>24.4664</v>
      </c>
      <c r="W817">
        <f t="shared" si="73"/>
        <v>24.52317</v>
      </c>
      <c r="X817">
        <f t="shared" si="73"/>
        <v>24.46462</v>
      </c>
      <c r="Y817">
        <f t="shared" si="73"/>
        <v>24.593820000000001</v>
      </c>
      <c r="Z817">
        <f t="shared" si="73"/>
        <v>24.648260000000001</v>
      </c>
      <c r="AA817">
        <f t="shared" si="73"/>
        <v>24.601179999999999</v>
      </c>
      <c r="AB817">
        <f t="shared" si="73"/>
        <v>24.613680000000002</v>
      </c>
      <c r="AC817">
        <f t="shared" si="73"/>
        <v>24.603400000000001</v>
      </c>
      <c r="AD817">
        <f t="shared" si="73"/>
        <v>24.735309999999998</v>
      </c>
      <c r="AE817">
        <f t="shared" si="73"/>
        <v>24.85877</v>
      </c>
      <c r="AF817">
        <f t="shared" si="73"/>
        <v>24.843510000000002</v>
      </c>
      <c r="AG817">
        <f t="shared" si="73"/>
        <v>24.785219999999999</v>
      </c>
      <c r="AH817">
        <f t="shared" si="73"/>
        <v>24.70468</v>
      </c>
      <c r="AI817">
        <f t="shared" si="73"/>
        <v>24.604179999999999</v>
      </c>
      <c r="AJ817">
        <f t="shared" si="73"/>
        <v>24.442299999999999</v>
      </c>
    </row>
    <row r="818" spans="1:36">
      <c r="A818" t="s">
        <v>402</v>
      </c>
      <c r="B818" s="63">
        <v>15</v>
      </c>
      <c r="C818" s="63">
        <v>16</v>
      </c>
      <c r="D818">
        <f t="shared" si="72"/>
        <v>107.64828</v>
      </c>
      <c r="E818">
        <f t="shared" si="73"/>
        <v>111.52794</v>
      </c>
      <c r="F818">
        <f t="shared" si="73"/>
        <v>99.959630000000004</v>
      </c>
      <c r="G818">
        <f t="shared" si="73"/>
        <v>74.103999999999999</v>
      </c>
      <c r="H818">
        <f t="shared" si="73"/>
        <v>70.392700000000005</v>
      </c>
      <c r="I818">
        <f t="shared" si="73"/>
        <v>97.49045000000001</v>
      </c>
      <c r="J818">
        <f t="shared" si="73"/>
        <v>88.830939999999998</v>
      </c>
      <c r="K818">
        <f t="shared" si="73"/>
        <v>91.352380000000011</v>
      </c>
      <c r="L818">
        <f t="shared" si="73"/>
        <v>91.719989999999996</v>
      </c>
      <c r="M818">
        <f t="shared" si="73"/>
        <v>89.899540000000002</v>
      </c>
      <c r="N818">
        <f t="shared" si="73"/>
        <v>88.777179999999987</v>
      </c>
      <c r="O818">
        <f t="shared" si="73"/>
        <v>87.666719999999998</v>
      </c>
      <c r="P818">
        <f t="shared" si="73"/>
        <v>86.888239999999996</v>
      </c>
      <c r="Q818">
        <f t="shared" si="73"/>
        <v>86.704090000000008</v>
      </c>
      <c r="R818">
        <f t="shared" si="73"/>
        <v>87.057590000000005</v>
      </c>
      <c r="S818">
        <f t="shared" si="73"/>
        <v>87.501689999999996</v>
      </c>
      <c r="T818">
        <f t="shared" si="73"/>
        <v>87.462459999999993</v>
      </c>
      <c r="U818">
        <f t="shared" si="73"/>
        <v>87.308899999999994</v>
      </c>
      <c r="V818">
        <f t="shared" si="73"/>
        <v>87.899679999999989</v>
      </c>
      <c r="W818">
        <f t="shared" si="73"/>
        <v>88.088880000000003</v>
      </c>
      <c r="X818">
        <f t="shared" si="73"/>
        <v>88.65016</v>
      </c>
      <c r="Y818">
        <f t="shared" si="73"/>
        <v>89.889350000000007</v>
      </c>
      <c r="Z818">
        <f t="shared" si="73"/>
        <v>90.444810000000004</v>
      </c>
      <c r="AA818">
        <f t="shared" si="73"/>
        <v>90.891970000000001</v>
      </c>
      <c r="AB818">
        <f t="shared" si="73"/>
        <v>91.05274</v>
      </c>
      <c r="AC818">
        <f t="shared" si="73"/>
        <v>91.707449999999994</v>
      </c>
      <c r="AD818">
        <f t="shared" si="73"/>
        <v>93.518830000000008</v>
      </c>
      <c r="AE818">
        <f t="shared" si="73"/>
        <v>94.848479999999995</v>
      </c>
      <c r="AF818">
        <f t="shared" si="73"/>
        <v>95.52718999999999</v>
      </c>
      <c r="AG818">
        <f t="shared" si="73"/>
        <v>95.636150000000001</v>
      </c>
      <c r="AH818">
        <f t="shared" si="73"/>
        <v>95.424149999999997</v>
      </c>
      <c r="AI818">
        <f t="shared" si="73"/>
        <v>94.551420000000007</v>
      </c>
      <c r="AJ818">
        <f t="shared" si="73"/>
        <v>93.497019999999992</v>
      </c>
    </row>
    <row r="819" spans="1:36">
      <c r="A819" t="s">
        <v>403</v>
      </c>
      <c r="B819" s="63">
        <v>15</v>
      </c>
      <c r="C819" s="63">
        <v>17</v>
      </c>
      <c r="D819">
        <f t="shared" si="72"/>
        <v>1.1686399999999999</v>
      </c>
      <c r="E819">
        <f t="shared" si="73"/>
        <v>0.90539000000000003</v>
      </c>
      <c r="F819">
        <f t="shared" si="73"/>
        <v>0.9708</v>
      </c>
      <c r="G819">
        <f t="shared" si="73"/>
        <v>1.10029</v>
      </c>
      <c r="H819">
        <f t="shared" si="73"/>
        <v>1.1972200000000002</v>
      </c>
      <c r="I819">
        <f t="shared" si="73"/>
        <v>1.1820200000000001</v>
      </c>
      <c r="J819">
        <f t="shared" si="73"/>
        <v>1.3609200000000001</v>
      </c>
      <c r="K819">
        <f t="shared" si="73"/>
        <v>1.3340399999999999</v>
      </c>
      <c r="L819">
        <f t="shared" si="73"/>
        <v>1.3524500000000002</v>
      </c>
      <c r="M819">
        <f t="shared" si="73"/>
        <v>1.3811399999999998</v>
      </c>
      <c r="N819">
        <f t="shared" si="73"/>
        <v>1.40598</v>
      </c>
      <c r="O819">
        <f t="shared" si="73"/>
        <v>1.4460500000000001</v>
      </c>
      <c r="P819">
        <f t="shared" si="73"/>
        <v>1.464</v>
      </c>
      <c r="Q819">
        <f t="shared" si="73"/>
        <v>1.49457</v>
      </c>
      <c r="R819">
        <f t="shared" ref="E819:AJ827" si="74">R294+R352+R410</f>
        <v>1.48794</v>
      </c>
      <c r="S819">
        <f t="shared" si="74"/>
        <v>1.44834</v>
      </c>
      <c r="T819">
        <f t="shared" si="74"/>
        <v>1.4803500000000001</v>
      </c>
      <c r="U819">
        <f t="shared" si="74"/>
        <v>1.5116700000000001</v>
      </c>
      <c r="V819">
        <f t="shared" si="74"/>
        <v>1.4922500000000001</v>
      </c>
      <c r="W819">
        <f t="shared" si="74"/>
        <v>1.4806900000000001</v>
      </c>
      <c r="X819">
        <f t="shared" si="74"/>
        <v>1.5111000000000001</v>
      </c>
      <c r="Y819">
        <f t="shared" si="74"/>
        <v>1.5186999999999999</v>
      </c>
      <c r="Z819">
        <f t="shared" si="74"/>
        <v>1.4901900000000001</v>
      </c>
      <c r="AA819">
        <f t="shared" si="74"/>
        <v>1.4692400000000001</v>
      </c>
      <c r="AB819">
        <f t="shared" si="74"/>
        <v>1.4807000000000001</v>
      </c>
      <c r="AC819">
        <f t="shared" si="74"/>
        <v>1.4788600000000001</v>
      </c>
      <c r="AD819">
        <f t="shared" si="74"/>
        <v>1.47641</v>
      </c>
      <c r="AE819">
        <f t="shared" si="74"/>
        <v>1.48522</v>
      </c>
      <c r="AF819">
        <f t="shared" si="74"/>
        <v>1.49227</v>
      </c>
      <c r="AG819">
        <f t="shared" si="74"/>
        <v>1.4940199999999999</v>
      </c>
      <c r="AH819">
        <f t="shared" si="74"/>
        <v>1.53522</v>
      </c>
      <c r="AI819">
        <f t="shared" si="74"/>
        <v>1.54555</v>
      </c>
      <c r="AJ819">
        <f t="shared" si="74"/>
        <v>1.5713299999999999</v>
      </c>
    </row>
    <row r="820" spans="1:36">
      <c r="A820" t="s">
        <v>404</v>
      </c>
      <c r="B820" s="63">
        <v>15</v>
      </c>
      <c r="C820" s="63">
        <v>18</v>
      </c>
      <c r="D820">
        <f t="shared" si="72"/>
        <v>62.874499999999998</v>
      </c>
      <c r="E820">
        <f t="shared" si="74"/>
        <v>59.336300000000001</v>
      </c>
      <c r="F820">
        <f t="shared" si="74"/>
        <v>55.263729999999995</v>
      </c>
      <c r="G820">
        <f t="shared" si="74"/>
        <v>44.38165</v>
      </c>
      <c r="H820">
        <f t="shared" si="74"/>
        <v>43.217150000000004</v>
      </c>
      <c r="I820">
        <f t="shared" si="74"/>
        <v>55.655650000000001</v>
      </c>
      <c r="J820">
        <f t="shared" si="74"/>
        <v>70.220290000000006</v>
      </c>
      <c r="K820">
        <f t="shared" si="74"/>
        <v>74.470359999999999</v>
      </c>
      <c r="L820">
        <f t="shared" si="74"/>
        <v>68.562880000000007</v>
      </c>
      <c r="M820">
        <f t="shared" si="74"/>
        <v>62.155239999999992</v>
      </c>
      <c r="N820">
        <f t="shared" si="74"/>
        <v>60.967470000000006</v>
      </c>
      <c r="O820">
        <f t="shared" si="74"/>
        <v>63.630610000000004</v>
      </c>
      <c r="P820">
        <f t="shared" si="74"/>
        <v>66.620710000000003</v>
      </c>
      <c r="Q820">
        <f t="shared" si="74"/>
        <v>68.123660000000001</v>
      </c>
      <c r="R820">
        <f t="shared" si="74"/>
        <v>67.997079999999997</v>
      </c>
      <c r="S820">
        <f t="shared" si="74"/>
        <v>67.374440000000007</v>
      </c>
      <c r="T820">
        <f t="shared" si="74"/>
        <v>67.473190000000002</v>
      </c>
      <c r="U820">
        <f t="shared" si="74"/>
        <v>68.817720000000008</v>
      </c>
      <c r="V820">
        <f t="shared" si="74"/>
        <v>70.437269999999998</v>
      </c>
      <c r="W820">
        <f t="shared" si="74"/>
        <v>71.852450000000005</v>
      </c>
      <c r="X820">
        <f t="shared" si="74"/>
        <v>73.369540000000001</v>
      </c>
      <c r="Y820">
        <f t="shared" si="74"/>
        <v>74.743359999999996</v>
      </c>
      <c r="Z820">
        <f t="shared" si="74"/>
        <v>76.174149999999997</v>
      </c>
      <c r="AA820">
        <f t="shared" si="74"/>
        <v>77.943680000000001</v>
      </c>
      <c r="AB820">
        <f t="shared" si="74"/>
        <v>79.481639999999999</v>
      </c>
      <c r="AC820">
        <f t="shared" si="74"/>
        <v>81.87988</v>
      </c>
      <c r="AD820">
        <f t="shared" si="74"/>
        <v>84.137470000000008</v>
      </c>
      <c r="AE820">
        <f t="shared" si="74"/>
        <v>86.243449999999996</v>
      </c>
      <c r="AF820">
        <f t="shared" si="74"/>
        <v>87.888370000000009</v>
      </c>
      <c r="AG820">
        <f t="shared" si="74"/>
        <v>89.473659999999995</v>
      </c>
      <c r="AH820">
        <f t="shared" si="74"/>
        <v>91.016649999999998</v>
      </c>
      <c r="AI820">
        <f t="shared" si="74"/>
        <v>92.065889999999996</v>
      </c>
      <c r="AJ820">
        <f t="shared" si="74"/>
        <v>93.364990000000006</v>
      </c>
    </row>
    <row r="821" spans="1:36">
      <c r="A821" t="s">
        <v>405</v>
      </c>
      <c r="B821" s="63">
        <v>15</v>
      </c>
      <c r="C821" s="63">
        <v>19</v>
      </c>
      <c r="D821">
        <f t="shared" si="72"/>
        <v>17.456320000000002</v>
      </c>
      <c r="E821">
        <f t="shared" si="74"/>
        <v>18.149419999999999</v>
      </c>
      <c r="F821">
        <f t="shared" si="74"/>
        <v>18.238</v>
      </c>
      <c r="G821">
        <f t="shared" si="74"/>
        <v>16.553100000000001</v>
      </c>
      <c r="H821">
        <f t="shared" si="74"/>
        <v>16.270780000000002</v>
      </c>
      <c r="I821">
        <f t="shared" si="74"/>
        <v>18.197130000000001</v>
      </c>
      <c r="J821">
        <f t="shared" si="74"/>
        <v>20.066299999999998</v>
      </c>
      <c r="K821">
        <f t="shared" si="74"/>
        <v>21.289439999999999</v>
      </c>
      <c r="L821">
        <f t="shared" si="74"/>
        <v>22.665559999999999</v>
      </c>
      <c r="M821">
        <f t="shared" si="74"/>
        <v>23.566410000000001</v>
      </c>
      <c r="N821">
        <f t="shared" si="74"/>
        <v>24.166029999999999</v>
      </c>
      <c r="O821">
        <f t="shared" si="74"/>
        <v>24.745640000000002</v>
      </c>
      <c r="P821">
        <f t="shared" si="74"/>
        <v>25.236699999999999</v>
      </c>
      <c r="Q821">
        <f t="shared" si="74"/>
        <v>25.794050000000002</v>
      </c>
      <c r="R821">
        <f t="shared" si="74"/>
        <v>26.46827</v>
      </c>
      <c r="S821">
        <f t="shared" si="74"/>
        <v>26.951099999999997</v>
      </c>
      <c r="T821">
        <f t="shared" si="74"/>
        <v>27.429860000000001</v>
      </c>
      <c r="U821">
        <f t="shared" si="74"/>
        <v>27.98424</v>
      </c>
      <c r="V821">
        <f t="shared" si="74"/>
        <v>28.549219999999998</v>
      </c>
      <c r="W821">
        <f t="shared" si="74"/>
        <v>28.919550000000001</v>
      </c>
      <c r="X821">
        <f t="shared" si="74"/>
        <v>29.466180000000001</v>
      </c>
      <c r="Y821">
        <f t="shared" si="74"/>
        <v>29.70269</v>
      </c>
      <c r="Z821">
        <f t="shared" si="74"/>
        <v>29.934910000000002</v>
      </c>
      <c r="AA821">
        <f t="shared" si="74"/>
        <v>30.349289999999996</v>
      </c>
      <c r="AB821">
        <f t="shared" si="74"/>
        <v>30.528309999999998</v>
      </c>
      <c r="AC821">
        <f t="shared" si="74"/>
        <v>30.761060000000001</v>
      </c>
      <c r="AD821">
        <f t="shared" si="74"/>
        <v>30.89396</v>
      </c>
      <c r="AE821">
        <f t="shared" si="74"/>
        <v>30.972679999999997</v>
      </c>
      <c r="AF821">
        <f t="shared" si="74"/>
        <v>31.007469999999998</v>
      </c>
      <c r="AG821">
        <f t="shared" si="74"/>
        <v>31.11392</v>
      </c>
      <c r="AH821">
        <f t="shared" si="74"/>
        <v>31.154900000000001</v>
      </c>
      <c r="AI821">
        <f t="shared" si="74"/>
        <v>31.115450000000003</v>
      </c>
      <c r="AJ821">
        <f t="shared" si="74"/>
        <v>31.201169999999998</v>
      </c>
    </row>
    <row r="822" spans="1:36">
      <c r="A822" t="s">
        <v>406</v>
      </c>
      <c r="B822" s="63">
        <v>15</v>
      </c>
      <c r="C822" s="63">
        <v>20</v>
      </c>
      <c r="D822">
        <f t="shared" si="72"/>
        <v>127.17042000000001</v>
      </c>
      <c r="E822">
        <f t="shared" si="74"/>
        <v>129.20463999999998</v>
      </c>
      <c r="F822">
        <f t="shared" si="74"/>
        <v>125.30759</v>
      </c>
      <c r="G822">
        <f t="shared" si="74"/>
        <v>132.67391000000001</v>
      </c>
      <c r="H822">
        <f t="shared" si="74"/>
        <v>135.6943</v>
      </c>
      <c r="I822">
        <f t="shared" si="74"/>
        <v>140.44263999999998</v>
      </c>
      <c r="J822">
        <f t="shared" si="74"/>
        <v>142.35122000000001</v>
      </c>
      <c r="K822">
        <f t="shared" si="74"/>
        <v>145.60631000000001</v>
      </c>
      <c r="L822">
        <f t="shared" si="74"/>
        <v>149.28322</v>
      </c>
      <c r="M822">
        <f t="shared" si="74"/>
        <v>152.84009</v>
      </c>
      <c r="N822">
        <f t="shared" si="74"/>
        <v>156.26149000000001</v>
      </c>
      <c r="O822">
        <f t="shared" si="74"/>
        <v>159.78194999999999</v>
      </c>
      <c r="P822">
        <f t="shared" si="74"/>
        <v>162.98045999999999</v>
      </c>
      <c r="Q822">
        <f t="shared" si="74"/>
        <v>166.3295</v>
      </c>
      <c r="R822">
        <f t="shared" si="74"/>
        <v>169.85000000000002</v>
      </c>
      <c r="S822">
        <f t="shared" si="74"/>
        <v>173.39756</v>
      </c>
      <c r="T822">
        <f t="shared" si="74"/>
        <v>177.04696000000001</v>
      </c>
      <c r="U822">
        <f t="shared" si="74"/>
        <v>180.99507</v>
      </c>
      <c r="V822">
        <f t="shared" si="74"/>
        <v>185.50457</v>
      </c>
      <c r="W822">
        <f t="shared" si="74"/>
        <v>190.02892</v>
      </c>
      <c r="X822">
        <f t="shared" si="74"/>
        <v>194.77936</v>
      </c>
      <c r="Y822">
        <f t="shared" si="74"/>
        <v>199.57289000000003</v>
      </c>
      <c r="Z822">
        <f t="shared" si="74"/>
        <v>204.44723999999999</v>
      </c>
      <c r="AA822">
        <f t="shared" si="74"/>
        <v>209.67185000000001</v>
      </c>
      <c r="AB822">
        <f t="shared" si="74"/>
        <v>215.49271000000002</v>
      </c>
      <c r="AC822">
        <f t="shared" si="74"/>
        <v>221.25954000000002</v>
      </c>
      <c r="AD822">
        <f t="shared" si="74"/>
        <v>227.34814</v>
      </c>
      <c r="AE822">
        <f t="shared" si="74"/>
        <v>233.18345000000002</v>
      </c>
      <c r="AF822">
        <f t="shared" si="74"/>
        <v>238.90728999999999</v>
      </c>
      <c r="AG822">
        <f t="shared" si="74"/>
        <v>244.71586000000002</v>
      </c>
      <c r="AH822">
        <f t="shared" si="74"/>
        <v>250.44198000000003</v>
      </c>
      <c r="AI822">
        <f t="shared" si="74"/>
        <v>255.85805999999999</v>
      </c>
      <c r="AJ822">
        <f t="shared" si="74"/>
        <v>261.33044999999998</v>
      </c>
    </row>
    <row r="823" spans="1:36">
      <c r="A823" t="s">
        <v>407</v>
      </c>
      <c r="B823" s="63">
        <v>15</v>
      </c>
      <c r="C823" s="63">
        <v>21</v>
      </c>
      <c r="D823">
        <f t="shared" si="72"/>
        <v>57.902970000000003</v>
      </c>
      <c r="E823">
        <f t="shared" si="74"/>
        <v>61.057070000000003</v>
      </c>
      <c r="F823">
        <f t="shared" si="74"/>
        <v>60.933389999999996</v>
      </c>
      <c r="G823">
        <f t="shared" si="74"/>
        <v>64.765439999999998</v>
      </c>
      <c r="H823">
        <f t="shared" si="74"/>
        <v>66.976820000000004</v>
      </c>
      <c r="I823">
        <f t="shared" si="74"/>
        <v>69.848620000000011</v>
      </c>
      <c r="J823">
        <f t="shared" si="74"/>
        <v>71.167360000000002</v>
      </c>
      <c r="K823">
        <f t="shared" si="74"/>
        <v>73.085129999999992</v>
      </c>
      <c r="L823">
        <f t="shared" si="74"/>
        <v>75.33699</v>
      </c>
      <c r="M823">
        <f t="shared" si="74"/>
        <v>77.788009999999986</v>
      </c>
      <c r="N823">
        <f t="shared" si="74"/>
        <v>80.366979999999998</v>
      </c>
      <c r="O823">
        <f t="shared" si="74"/>
        <v>82.971829999999997</v>
      </c>
      <c r="P823">
        <f t="shared" si="74"/>
        <v>85.486349999999987</v>
      </c>
      <c r="Q823">
        <f t="shared" si="74"/>
        <v>88.038120000000006</v>
      </c>
      <c r="R823">
        <f t="shared" si="74"/>
        <v>90.746960000000001</v>
      </c>
      <c r="S823">
        <f t="shared" si="74"/>
        <v>93.424120000000002</v>
      </c>
      <c r="T823">
        <f t="shared" si="74"/>
        <v>96.149720000000002</v>
      </c>
      <c r="U823">
        <f t="shared" si="74"/>
        <v>99.130420000000001</v>
      </c>
      <c r="V823">
        <f t="shared" si="74"/>
        <v>102.41137000000001</v>
      </c>
      <c r="W823">
        <f t="shared" si="74"/>
        <v>105.77304000000001</v>
      </c>
      <c r="X823">
        <f t="shared" si="74"/>
        <v>109.30772000000002</v>
      </c>
      <c r="Y823">
        <f t="shared" si="74"/>
        <v>112.90886</v>
      </c>
      <c r="Z823">
        <f t="shared" si="74"/>
        <v>116.60195</v>
      </c>
      <c r="AA823">
        <f t="shared" si="74"/>
        <v>120.67198</v>
      </c>
      <c r="AB823">
        <f t="shared" si="74"/>
        <v>125.14115</v>
      </c>
      <c r="AC823">
        <f t="shared" si="74"/>
        <v>129.54056</v>
      </c>
      <c r="AD823">
        <f t="shared" si="74"/>
        <v>134.12711999999999</v>
      </c>
      <c r="AE823">
        <f t="shared" si="74"/>
        <v>138.70151999999999</v>
      </c>
      <c r="AF823">
        <f t="shared" si="74"/>
        <v>143.15877</v>
      </c>
      <c r="AG823">
        <f t="shared" si="74"/>
        <v>147.88753</v>
      </c>
      <c r="AH823">
        <f t="shared" si="74"/>
        <v>152.43503999999999</v>
      </c>
      <c r="AI823">
        <f t="shared" si="74"/>
        <v>156.54812000000001</v>
      </c>
      <c r="AJ823">
        <f t="shared" si="74"/>
        <v>160.59177</v>
      </c>
    </row>
    <row r="824" spans="1:36">
      <c r="A824" t="s">
        <v>408</v>
      </c>
      <c r="B824" s="63">
        <v>15</v>
      </c>
      <c r="C824" s="63">
        <v>22</v>
      </c>
      <c r="D824">
        <f t="shared" si="72"/>
        <v>13.084759999999999</v>
      </c>
      <c r="E824">
        <f t="shared" si="74"/>
        <v>12.443380000000001</v>
      </c>
      <c r="F824">
        <f t="shared" si="74"/>
        <v>11.804029999999999</v>
      </c>
      <c r="G824">
        <f t="shared" si="74"/>
        <v>12.453199999999999</v>
      </c>
      <c r="H824">
        <f t="shared" si="74"/>
        <v>12.87313</v>
      </c>
      <c r="I824">
        <f t="shared" si="74"/>
        <v>13.200379999999999</v>
      </c>
      <c r="J824">
        <f t="shared" si="74"/>
        <v>14.158619999999999</v>
      </c>
      <c r="K824">
        <f t="shared" si="74"/>
        <v>15.11506</v>
      </c>
      <c r="L824">
        <f t="shared" si="74"/>
        <v>15.916830000000001</v>
      </c>
      <c r="M824">
        <f t="shared" si="74"/>
        <v>16.534849999999999</v>
      </c>
      <c r="N824">
        <f t="shared" si="74"/>
        <v>17.11121</v>
      </c>
      <c r="O824">
        <f t="shared" si="74"/>
        <v>17.674710000000001</v>
      </c>
      <c r="P824">
        <f t="shared" si="74"/>
        <v>18.130969999999998</v>
      </c>
      <c r="Q824">
        <f t="shared" si="74"/>
        <v>18.65016</v>
      </c>
      <c r="R824">
        <f t="shared" si="74"/>
        <v>19.119299999999999</v>
      </c>
      <c r="S824">
        <f t="shared" si="74"/>
        <v>19.528109999999998</v>
      </c>
      <c r="T824">
        <f t="shared" si="74"/>
        <v>19.94613</v>
      </c>
      <c r="U824">
        <f t="shared" si="74"/>
        <v>20.35557</v>
      </c>
      <c r="V824">
        <f t="shared" si="74"/>
        <v>20.777200000000001</v>
      </c>
      <c r="W824">
        <f t="shared" si="74"/>
        <v>21.150220000000001</v>
      </c>
      <c r="X824">
        <f t="shared" si="74"/>
        <v>21.455979999999997</v>
      </c>
      <c r="Y824">
        <f t="shared" si="74"/>
        <v>21.68422</v>
      </c>
      <c r="Z824">
        <f t="shared" si="74"/>
        <v>21.945430000000002</v>
      </c>
      <c r="AA824">
        <f t="shared" si="74"/>
        <v>22.142049999999998</v>
      </c>
      <c r="AB824">
        <f t="shared" si="74"/>
        <v>22.45448</v>
      </c>
      <c r="AC824">
        <f t="shared" si="74"/>
        <v>22.826459999999997</v>
      </c>
      <c r="AD824">
        <f t="shared" si="74"/>
        <v>23.198320000000002</v>
      </c>
      <c r="AE824">
        <f t="shared" si="74"/>
        <v>23.588729999999998</v>
      </c>
      <c r="AF824">
        <f t="shared" si="74"/>
        <v>24.00102</v>
      </c>
      <c r="AG824">
        <f t="shared" si="74"/>
        <v>24.361730000000001</v>
      </c>
      <c r="AH824">
        <f t="shared" si="74"/>
        <v>24.653820000000003</v>
      </c>
      <c r="AI824">
        <f t="shared" si="74"/>
        <v>24.971910000000001</v>
      </c>
      <c r="AJ824">
        <f t="shared" si="74"/>
        <v>25.330570000000002</v>
      </c>
    </row>
    <row r="825" spans="1:36">
      <c r="A825" t="s">
        <v>409</v>
      </c>
      <c r="B825" s="63">
        <v>15</v>
      </c>
      <c r="C825" s="63">
        <v>23</v>
      </c>
      <c r="D825">
        <f t="shared" si="72"/>
        <v>29.034200000000002</v>
      </c>
      <c r="E825">
        <f t="shared" si="74"/>
        <v>29.801759999999998</v>
      </c>
      <c r="F825">
        <f t="shared" si="74"/>
        <v>28.244299999999999</v>
      </c>
      <c r="G825">
        <f t="shared" si="74"/>
        <v>31.188420000000001</v>
      </c>
      <c r="H825">
        <f t="shared" si="74"/>
        <v>30.831710000000001</v>
      </c>
      <c r="I825">
        <f t="shared" si="74"/>
        <v>32.641560000000005</v>
      </c>
      <c r="J825">
        <f t="shared" si="74"/>
        <v>32.426919999999996</v>
      </c>
      <c r="K825">
        <f t="shared" si="74"/>
        <v>32.545169999999999</v>
      </c>
      <c r="L825">
        <f t="shared" si="74"/>
        <v>32.963639999999998</v>
      </c>
      <c r="M825">
        <f t="shared" si="74"/>
        <v>33.372520000000002</v>
      </c>
      <c r="N825">
        <f t="shared" si="74"/>
        <v>33.541490000000003</v>
      </c>
      <c r="O825">
        <f t="shared" si="74"/>
        <v>33.832090000000001</v>
      </c>
      <c r="P825">
        <f t="shared" si="74"/>
        <v>34.013780000000004</v>
      </c>
      <c r="Q825">
        <f t="shared" si="74"/>
        <v>34.250810000000001</v>
      </c>
      <c r="R825">
        <f t="shared" si="74"/>
        <v>34.489330000000002</v>
      </c>
      <c r="S825">
        <f t="shared" si="74"/>
        <v>34.776409999999998</v>
      </c>
      <c r="T825">
        <f t="shared" si="74"/>
        <v>35.14564</v>
      </c>
      <c r="U825">
        <f t="shared" si="74"/>
        <v>35.51003</v>
      </c>
      <c r="V825">
        <f t="shared" si="74"/>
        <v>36.076430000000002</v>
      </c>
      <c r="W825">
        <f t="shared" si="74"/>
        <v>36.610230000000001</v>
      </c>
      <c r="X825">
        <f t="shared" si="74"/>
        <v>37.171030000000002</v>
      </c>
      <c r="Y825">
        <f t="shared" si="74"/>
        <v>37.797429999999999</v>
      </c>
      <c r="Z825">
        <f t="shared" si="74"/>
        <v>38.364689999999996</v>
      </c>
      <c r="AA825">
        <f t="shared" si="74"/>
        <v>38.929400000000001</v>
      </c>
      <c r="AB825">
        <f t="shared" si="74"/>
        <v>39.625549999999997</v>
      </c>
      <c r="AC825">
        <f t="shared" si="74"/>
        <v>40.271850000000001</v>
      </c>
      <c r="AD825">
        <f t="shared" si="74"/>
        <v>40.860410000000002</v>
      </c>
      <c r="AE825">
        <f t="shared" si="74"/>
        <v>41.408709999999999</v>
      </c>
      <c r="AF825">
        <f t="shared" si="74"/>
        <v>41.920460000000006</v>
      </c>
      <c r="AG825">
        <f t="shared" si="74"/>
        <v>42.346860000000007</v>
      </c>
      <c r="AH825">
        <f t="shared" si="74"/>
        <v>42.910799999999995</v>
      </c>
      <c r="AI825">
        <f t="shared" si="74"/>
        <v>43.490399999999994</v>
      </c>
      <c r="AJ825">
        <f t="shared" si="74"/>
        <v>43.963740000000001</v>
      </c>
    </row>
    <row r="826" spans="1:36">
      <c r="A826" t="s">
        <v>410</v>
      </c>
      <c r="B826" s="63">
        <v>15</v>
      </c>
      <c r="C826" s="63">
        <v>24</v>
      </c>
      <c r="D826">
        <f t="shared" si="72"/>
        <v>27.148499999999999</v>
      </c>
      <c r="E826">
        <f t="shared" si="74"/>
        <v>25.902429999999999</v>
      </c>
      <c r="F826">
        <f t="shared" si="74"/>
        <v>24.325859999999999</v>
      </c>
      <c r="G826">
        <f t="shared" si="74"/>
        <v>24.266860000000001</v>
      </c>
      <c r="H826">
        <f t="shared" si="74"/>
        <v>25.012640000000001</v>
      </c>
      <c r="I826">
        <f t="shared" si="74"/>
        <v>24.752090000000003</v>
      </c>
      <c r="J826">
        <f t="shared" si="74"/>
        <v>24.598330000000001</v>
      </c>
      <c r="K826">
        <f t="shared" si="74"/>
        <v>24.860960000000002</v>
      </c>
      <c r="L826">
        <f t="shared" si="74"/>
        <v>25.065739999999998</v>
      </c>
      <c r="M826">
        <f t="shared" si="74"/>
        <v>25.14471</v>
      </c>
      <c r="N826">
        <f t="shared" si="74"/>
        <v>25.24183</v>
      </c>
      <c r="O826">
        <f t="shared" si="74"/>
        <v>25.303339999999999</v>
      </c>
      <c r="P826">
        <f t="shared" si="74"/>
        <v>25.349360000000001</v>
      </c>
      <c r="Q826">
        <f t="shared" si="74"/>
        <v>25.3904</v>
      </c>
      <c r="R826">
        <f t="shared" si="74"/>
        <v>25.494399999999999</v>
      </c>
      <c r="S826">
        <f t="shared" si="74"/>
        <v>25.66892</v>
      </c>
      <c r="T826">
        <f t="shared" si="74"/>
        <v>25.805480000000003</v>
      </c>
      <c r="U826">
        <f t="shared" si="74"/>
        <v>25.99907</v>
      </c>
      <c r="V826">
        <f t="shared" si="74"/>
        <v>26.239570000000001</v>
      </c>
      <c r="W826">
        <f t="shared" si="74"/>
        <v>26.495440000000002</v>
      </c>
      <c r="X826">
        <f t="shared" si="74"/>
        <v>26.844639999999998</v>
      </c>
      <c r="Y826">
        <f t="shared" si="74"/>
        <v>27.182369999999999</v>
      </c>
      <c r="Z826">
        <f t="shared" si="74"/>
        <v>27.53518</v>
      </c>
      <c r="AA826">
        <f t="shared" si="74"/>
        <v>27.928439999999998</v>
      </c>
      <c r="AB826">
        <f t="shared" si="74"/>
        <v>28.271519999999999</v>
      </c>
      <c r="AC826">
        <f t="shared" si="74"/>
        <v>28.620690000000003</v>
      </c>
      <c r="AD826">
        <f t="shared" si="74"/>
        <v>29.162300000000002</v>
      </c>
      <c r="AE826">
        <f t="shared" si="74"/>
        <v>29.484490000000001</v>
      </c>
      <c r="AF826">
        <f t="shared" si="74"/>
        <v>29.827079999999999</v>
      </c>
      <c r="AG826">
        <f t="shared" si="74"/>
        <v>30.11975</v>
      </c>
      <c r="AH826">
        <f t="shared" si="74"/>
        <v>30.442340000000002</v>
      </c>
      <c r="AI826">
        <f t="shared" si="74"/>
        <v>30.847629999999999</v>
      </c>
      <c r="AJ826">
        <f t="shared" si="74"/>
        <v>31.444380000000002</v>
      </c>
    </row>
    <row r="827" spans="1:36">
      <c r="A827" t="s">
        <v>411</v>
      </c>
      <c r="B827" s="63">
        <v>15</v>
      </c>
      <c r="C827" s="63">
        <v>25</v>
      </c>
      <c r="D827">
        <f t="shared" si="72"/>
        <v>441.63142999999997</v>
      </c>
      <c r="E827">
        <f t="shared" si="74"/>
        <v>442.16456999999997</v>
      </c>
      <c r="F827">
        <f t="shared" si="74"/>
        <v>341.76116000000002</v>
      </c>
      <c r="G827">
        <f t="shared" si="74"/>
        <v>336.85158000000001</v>
      </c>
      <c r="H827">
        <f t="shared" si="74"/>
        <v>341.39497999999998</v>
      </c>
      <c r="I827">
        <f t="shared" si="74"/>
        <v>386.20931000000002</v>
      </c>
      <c r="J827">
        <f t="shared" si="74"/>
        <v>389.72753</v>
      </c>
      <c r="K827">
        <f t="shared" si="74"/>
        <v>391.35572000000002</v>
      </c>
      <c r="L827">
        <f t="shared" si="74"/>
        <v>387.61745999999999</v>
      </c>
      <c r="M827">
        <f t="shared" si="74"/>
        <v>382.52651000000003</v>
      </c>
      <c r="N827">
        <f t="shared" si="74"/>
        <v>380.14596</v>
      </c>
      <c r="O827">
        <f t="shared" si="74"/>
        <v>379.78622999999999</v>
      </c>
      <c r="P827">
        <f t="shared" si="74"/>
        <v>379.17959000000002</v>
      </c>
      <c r="Q827">
        <f t="shared" ref="E827:AJ835" si="75">Q302+Q360+Q418</f>
        <v>378.42668000000003</v>
      </c>
      <c r="R827">
        <f t="shared" si="75"/>
        <v>376.82065999999998</v>
      </c>
      <c r="S827">
        <f t="shared" si="75"/>
        <v>376.17121999999995</v>
      </c>
      <c r="T827">
        <f t="shared" si="75"/>
        <v>374.85572000000002</v>
      </c>
      <c r="U827">
        <f t="shared" si="75"/>
        <v>374.11041999999998</v>
      </c>
      <c r="V827">
        <f t="shared" si="75"/>
        <v>373.70947999999999</v>
      </c>
      <c r="W827">
        <f t="shared" si="75"/>
        <v>373.23815999999999</v>
      </c>
      <c r="X827">
        <f t="shared" si="75"/>
        <v>373.79716999999999</v>
      </c>
      <c r="Y827">
        <f t="shared" si="75"/>
        <v>374.34983999999997</v>
      </c>
      <c r="Z827">
        <f t="shared" si="75"/>
        <v>374.83438999999998</v>
      </c>
      <c r="AA827">
        <f t="shared" si="75"/>
        <v>375.89236</v>
      </c>
      <c r="AB827">
        <f t="shared" si="75"/>
        <v>377.08306000000005</v>
      </c>
      <c r="AC827">
        <f t="shared" si="75"/>
        <v>378.72915</v>
      </c>
      <c r="AD827">
        <f t="shared" si="75"/>
        <v>380.84165999999999</v>
      </c>
      <c r="AE827">
        <f t="shared" si="75"/>
        <v>383.0806</v>
      </c>
      <c r="AF827">
        <f t="shared" si="75"/>
        <v>384.71852000000001</v>
      </c>
      <c r="AG827">
        <f t="shared" si="75"/>
        <v>386.79608999999999</v>
      </c>
      <c r="AH827">
        <f t="shared" si="75"/>
        <v>387.87754999999999</v>
      </c>
      <c r="AI827">
        <f t="shared" si="75"/>
        <v>389.70247999999998</v>
      </c>
      <c r="AJ827">
        <f t="shared" si="75"/>
        <v>392.34926999999999</v>
      </c>
    </row>
    <row r="828" spans="1:36">
      <c r="A828" t="s">
        <v>412</v>
      </c>
      <c r="B828" s="63">
        <v>15</v>
      </c>
      <c r="C828" s="63">
        <v>26</v>
      </c>
      <c r="D828">
        <f t="shared" si="72"/>
        <v>20.517229999999998</v>
      </c>
      <c r="E828">
        <f t="shared" si="75"/>
        <v>20.32189</v>
      </c>
      <c r="F828">
        <f t="shared" si="75"/>
        <v>19.746259999999999</v>
      </c>
      <c r="G828">
        <f t="shared" si="75"/>
        <v>15.572279999999999</v>
      </c>
      <c r="H828">
        <f t="shared" si="75"/>
        <v>14.525640000000001</v>
      </c>
      <c r="I828">
        <f t="shared" si="75"/>
        <v>15.989519999999999</v>
      </c>
      <c r="J828">
        <f t="shared" si="75"/>
        <v>17.342689999999997</v>
      </c>
      <c r="K828">
        <f t="shared" si="75"/>
        <v>17.683630000000001</v>
      </c>
      <c r="L828">
        <f t="shared" si="75"/>
        <v>17.801650000000002</v>
      </c>
      <c r="M828">
        <f t="shared" si="75"/>
        <v>17.877849999999999</v>
      </c>
      <c r="N828">
        <f t="shared" si="75"/>
        <v>17.945970000000003</v>
      </c>
      <c r="O828">
        <f t="shared" si="75"/>
        <v>18.118549999999999</v>
      </c>
      <c r="P828">
        <f t="shared" si="75"/>
        <v>18.29148</v>
      </c>
      <c r="Q828">
        <f t="shared" si="75"/>
        <v>18.477460000000001</v>
      </c>
      <c r="R828">
        <f t="shared" si="75"/>
        <v>18.54636</v>
      </c>
      <c r="S828">
        <f t="shared" si="75"/>
        <v>18.649619999999999</v>
      </c>
      <c r="T828">
        <f t="shared" si="75"/>
        <v>18.729469999999999</v>
      </c>
      <c r="U828">
        <f t="shared" si="75"/>
        <v>18.863700000000001</v>
      </c>
      <c r="V828">
        <f t="shared" si="75"/>
        <v>18.955880000000001</v>
      </c>
      <c r="W828">
        <f t="shared" si="75"/>
        <v>19.113320000000002</v>
      </c>
      <c r="X828">
        <f t="shared" si="75"/>
        <v>19.171489999999999</v>
      </c>
      <c r="Y828">
        <f t="shared" si="75"/>
        <v>19.3597</v>
      </c>
      <c r="Z828">
        <f t="shared" si="75"/>
        <v>19.618679999999998</v>
      </c>
      <c r="AA828">
        <f t="shared" si="75"/>
        <v>19.837730000000001</v>
      </c>
      <c r="AB828">
        <f t="shared" si="75"/>
        <v>19.93891</v>
      </c>
      <c r="AC828">
        <f t="shared" si="75"/>
        <v>20.081710000000001</v>
      </c>
      <c r="AD828">
        <f t="shared" si="75"/>
        <v>20.230440000000002</v>
      </c>
      <c r="AE828">
        <f t="shared" si="75"/>
        <v>20.405639999999998</v>
      </c>
      <c r="AF828">
        <f t="shared" si="75"/>
        <v>20.589869999999998</v>
      </c>
      <c r="AG828">
        <f t="shared" si="75"/>
        <v>20.764019999999999</v>
      </c>
      <c r="AH828">
        <f t="shared" si="75"/>
        <v>20.869450000000001</v>
      </c>
      <c r="AI828">
        <f t="shared" si="75"/>
        <v>20.99099</v>
      </c>
      <c r="AJ828">
        <f t="shared" si="75"/>
        <v>21.20692</v>
      </c>
    </row>
    <row r="829" spans="1:36">
      <c r="A829" t="s">
        <v>413</v>
      </c>
      <c r="B829" s="63">
        <v>15</v>
      </c>
      <c r="C829" s="63">
        <v>27</v>
      </c>
      <c r="D829">
        <f t="shared" si="72"/>
        <v>87.367710000000002</v>
      </c>
      <c r="E829">
        <f t="shared" si="75"/>
        <v>86.552130000000005</v>
      </c>
      <c r="F829">
        <f t="shared" si="75"/>
        <v>82.327770000000001</v>
      </c>
      <c r="G829">
        <f t="shared" si="75"/>
        <v>76.931669999999997</v>
      </c>
      <c r="H829">
        <f t="shared" si="75"/>
        <v>74.430239999999998</v>
      </c>
      <c r="I829">
        <f t="shared" si="75"/>
        <v>81.45150000000001</v>
      </c>
      <c r="J829">
        <f t="shared" si="75"/>
        <v>85.98836</v>
      </c>
      <c r="K829">
        <f t="shared" si="75"/>
        <v>88.243499999999997</v>
      </c>
      <c r="L829">
        <f t="shared" si="75"/>
        <v>90.929699999999997</v>
      </c>
      <c r="M829">
        <f t="shared" si="75"/>
        <v>92.979489999999998</v>
      </c>
      <c r="N829">
        <f t="shared" si="75"/>
        <v>94.740109999999987</v>
      </c>
      <c r="O829">
        <f t="shared" si="75"/>
        <v>96.771710000000013</v>
      </c>
      <c r="P829">
        <f t="shared" si="75"/>
        <v>98.693659999999994</v>
      </c>
      <c r="Q829">
        <f t="shared" si="75"/>
        <v>101.05927</v>
      </c>
      <c r="R829">
        <f t="shared" si="75"/>
        <v>103.73277999999999</v>
      </c>
      <c r="S829">
        <f t="shared" si="75"/>
        <v>106.04179999999999</v>
      </c>
      <c r="T829">
        <f t="shared" si="75"/>
        <v>108.27930000000001</v>
      </c>
      <c r="U829">
        <f t="shared" si="75"/>
        <v>111.13848999999999</v>
      </c>
      <c r="V829">
        <f t="shared" si="75"/>
        <v>113.86927</v>
      </c>
      <c r="W829">
        <f t="shared" si="75"/>
        <v>116.54983000000001</v>
      </c>
      <c r="X829">
        <f t="shared" si="75"/>
        <v>119.57433999999999</v>
      </c>
      <c r="Y829">
        <f t="shared" si="75"/>
        <v>122.24451999999999</v>
      </c>
      <c r="Z829">
        <f t="shared" si="75"/>
        <v>124.78932</v>
      </c>
      <c r="AA829">
        <f t="shared" si="75"/>
        <v>127.84878</v>
      </c>
      <c r="AB829">
        <f t="shared" si="75"/>
        <v>130.67282</v>
      </c>
      <c r="AC829">
        <f t="shared" si="75"/>
        <v>133.85012</v>
      </c>
      <c r="AD829">
        <f t="shared" si="75"/>
        <v>136.81276</v>
      </c>
      <c r="AE829">
        <f t="shared" si="75"/>
        <v>139.57966999999999</v>
      </c>
      <c r="AF829">
        <f t="shared" si="75"/>
        <v>142.31058999999999</v>
      </c>
      <c r="AG829">
        <f t="shared" si="75"/>
        <v>145.23267999999999</v>
      </c>
      <c r="AH829">
        <f t="shared" si="75"/>
        <v>148.06849</v>
      </c>
      <c r="AI829">
        <f t="shared" si="75"/>
        <v>150.67999</v>
      </c>
      <c r="AJ829">
        <f t="shared" si="75"/>
        <v>153.97838000000002</v>
      </c>
    </row>
    <row r="830" spans="1:36">
      <c r="A830" t="s">
        <v>414</v>
      </c>
      <c r="B830" s="63">
        <v>15</v>
      </c>
      <c r="C830" s="63">
        <v>28</v>
      </c>
      <c r="D830">
        <f t="shared" si="72"/>
        <v>7.671079999999999</v>
      </c>
      <c r="E830">
        <f t="shared" si="75"/>
        <v>7.5935199999999998</v>
      </c>
      <c r="F830">
        <f t="shared" si="75"/>
        <v>7.1922700000000006</v>
      </c>
      <c r="G830">
        <f t="shared" si="75"/>
        <v>7.1681599999999994</v>
      </c>
      <c r="H830">
        <f t="shared" si="75"/>
        <v>7.1814</v>
      </c>
      <c r="I830">
        <f t="shared" si="75"/>
        <v>6.8888100000000003</v>
      </c>
      <c r="J830">
        <f t="shared" si="75"/>
        <v>6.6994600000000002</v>
      </c>
      <c r="K830">
        <f t="shared" si="75"/>
        <v>6.6157500000000002</v>
      </c>
      <c r="L830">
        <f t="shared" si="75"/>
        <v>6.5562399999999998</v>
      </c>
      <c r="M830">
        <f t="shared" si="75"/>
        <v>6.5296399999999997</v>
      </c>
      <c r="N830">
        <f t="shared" si="75"/>
        <v>6.52759</v>
      </c>
      <c r="O830">
        <f t="shared" si="75"/>
        <v>6.53369</v>
      </c>
      <c r="P830">
        <f t="shared" si="75"/>
        <v>6.5437200000000004</v>
      </c>
      <c r="Q830">
        <f t="shared" si="75"/>
        <v>6.5737299999999994</v>
      </c>
      <c r="R830">
        <f t="shared" si="75"/>
        <v>6.6009700000000002</v>
      </c>
      <c r="S830">
        <f t="shared" si="75"/>
        <v>6.6315200000000001</v>
      </c>
      <c r="T830">
        <f t="shared" si="75"/>
        <v>6.6715</v>
      </c>
      <c r="U830">
        <f t="shared" si="75"/>
        <v>6.7163199999999996</v>
      </c>
      <c r="V830">
        <f t="shared" si="75"/>
        <v>6.7653400000000001</v>
      </c>
      <c r="W830">
        <f t="shared" si="75"/>
        <v>6.8140099999999997</v>
      </c>
      <c r="X830">
        <f t="shared" si="75"/>
        <v>6.8702999999999994</v>
      </c>
      <c r="Y830">
        <f t="shared" si="75"/>
        <v>6.9387600000000003</v>
      </c>
      <c r="Z830">
        <f t="shared" si="75"/>
        <v>7.0012600000000003</v>
      </c>
      <c r="AA830">
        <f t="shared" si="75"/>
        <v>7.0652299999999997</v>
      </c>
      <c r="AB830">
        <f t="shared" si="75"/>
        <v>7.127460000000001</v>
      </c>
      <c r="AC830">
        <f t="shared" si="75"/>
        <v>7.18912</v>
      </c>
      <c r="AD830">
        <f t="shared" si="75"/>
        <v>7.2557</v>
      </c>
      <c r="AE830">
        <f t="shared" si="75"/>
        <v>7.3278800000000004</v>
      </c>
      <c r="AF830">
        <f t="shared" si="75"/>
        <v>7.40238</v>
      </c>
      <c r="AG830">
        <f t="shared" si="75"/>
        <v>7.4713299999999991</v>
      </c>
      <c r="AH830">
        <f t="shared" si="75"/>
        <v>7.5390100000000002</v>
      </c>
      <c r="AI830">
        <f t="shared" si="75"/>
        <v>7.6013399999999995</v>
      </c>
      <c r="AJ830">
        <f t="shared" si="75"/>
        <v>7.6588999999999992</v>
      </c>
    </row>
    <row r="831" spans="1:36">
      <c r="A831" t="s">
        <v>415</v>
      </c>
      <c r="B831" s="63">
        <v>15</v>
      </c>
      <c r="C831" s="63">
        <v>29</v>
      </c>
      <c r="D831">
        <f t="shared" si="72"/>
        <v>1.6641599999999999</v>
      </c>
      <c r="E831">
        <f t="shared" si="75"/>
        <v>1.6803999999999997</v>
      </c>
      <c r="F831">
        <f t="shared" si="75"/>
        <v>1.43981</v>
      </c>
      <c r="G831">
        <f t="shared" si="75"/>
        <v>1.44597</v>
      </c>
      <c r="H831">
        <f t="shared" si="75"/>
        <v>1.3392200000000001</v>
      </c>
      <c r="I831">
        <f t="shared" si="75"/>
        <v>1.2897399999999999</v>
      </c>
      <c r="J831">
        <f t="shared" si="75"/>
        <v>1.2566600000000001</v>
      </c>
      <c r="K831">
        <f t="shared" si="75"/>
        <v>1.2403200000000001</v>
      </c>
      <c r="L831">
        <f t="shared" si="75"/>
        <v>1.2273100000000001</v>
      </c>
      <c r="M831">
        <f t="shared" si="75"/>
        <v>1.2224699999999999</v>
      </c>
      <c r="N831">
        <f t="shared" si="75"/>
        <v>1.22245</v>
      </c>
      <c r="O831">
        <f t="shared" si="75"/>
        <v>1.2195800000000001</v>
      </c>
      <c r="P831">
        <f t="shared" si="75"/>
        <v>1.2193000000000001</v>
      </c>
      <c r="Q831">
        <f t="shared" si="75"/>
        <v>1.2237800000000001</v>
      </c>
      <c r="R831">
        <f t="shared" si="75"/>
        <v>1.2258800000000001</v>
      </c>
      <c r="S831">
        <f t="shared" si="75"/>
        <v>1.2266300000000001</v>
      </c>
      <c r="T831">
        <f t="shared" si="75"/>
        <v>1.2316500000000001</v>
      </c>
      <c r="U831">
        <f t="shared" si="75"/>
        <v>1.2336900000000002</v>
      </c>
      <c r="V831">
        <f t="shared" si="75"/>
        <v>1.238</v>
      </c>
      <c r="W831">
        <f t="shared" si="75"/>
        <v>1.24173</v>
      </c>
      <c r="X831">
        <f t="shared" si="75"/>
        <v>1.24451</v>
      </c>
      <c r="Y831">
        <f t="shared" si="75"/>
        <v>1.2499</v>
      </c>
      <c r="Z831">
        <f t="shared" si="75"/>
        <v>1.2586200000000001</v>
      </c>
      <c r="AA831">
        <f t="shared" si="75"/>
        <v>1.26766</v>
      </c>
      <c r="AB831">
        <f t="shared" si="75"/>
        <v>1.2730000000000001</v>
      </c>
      <c r="AC831">
        <f t="shared" si="75"/>
        <v>1.2784500000000001</v>
      </c>
      <c r="AD831">
        <f t="shared" si="75"/>
        <v>1.28447</v>
      </c>
      <c r="AE831">
        <f t="shared" si="75"/>
        <v>1.29125</v>
      </c>
      <c r="AF831">
        <f t="shared" si="75"/>
        <v>1.2986</v>
      </c>
      <c r="AG831">
        <f t="shared" si="75"/>
        <v>1.3053900000000001</v>
      </c>
      <c r="AH831">
        <f t="shared" si="75"/>
        <v>1.3114999999999999</v>
      </c>
      <c r="AI831">
        <f t="shared" si="75"/>
        <v>1.3168000000000002</v>
      </c>
      <c r="AJ831">
        <f t="shared" si="75"/>
        <v>1.32134</v>
      </c>
    </row>
    <row r="832" spans="1:36">
      <c r="A832" t="s">
        <v>416</v>
      </c>
      <c r="B832" s="63">
        <v>15</v>
      </c>
      <c r="C832" s="63">
        <v>30</v>
      </c>
      <c r="D832">
        <f t="shared" si="72"/>
        <v>3.0121500000000001</v>
      </c>
      <c r="E832">
        <f t="shared" si="75"/>
        <v>3.0854300000000001</v>
      </c>
      <c r="F832">
        <f t="shared" si="75"/>
        <v>3.11633</v>
      </c>
      <c r="G832">
        <f t="shared" si="75"/>
        <v>3.3049600000000003</v>
      </c>
      <c r="H832">
        <f t="shared" si="75"/>
        <v>3.5662099999999999</v>
      </c>
      <c r="I832">
        <f t="shared" si="75"/>
        <v>3.62026</v>
      </c>
      <c r="J832">
        <f t="shared" si="75"/>
        <v>3.6992500000000001</v>
      </c>
      <c r="K832">
        <f t="shared" si="75"/>
        <v>3.8076399999999997</v>
      </c>
      <c r="L832">
        <f t="shared" si="75"/>
        <v>3.9338699999999998</v>
      </c>
      <c r="M832">
        <f t="shared" si="75"/>
        <v>4.0554899999999998</v>
      </c>
      <c r="N832">
        <f t="shared" si="75"/>
        <v>4.1655300000000004</v>
      </c>
      <c r="O832">
        <f t="shared" si="75"/>
        <v>4.2645299999999997</v>
      </c>
      <c r="P832">
        <f t="shared" si="75"/>
        <v>4.36822</v>
      </c>
      <c r="Q832">
        <f t="shared" si="75"/>
        <v>4.4673400000000001</v>
      </c>
      <c r="R832">
        <f t="shared" si="75"/>
        <v>4.5727199999999995</v>
      </c>
      <c r="S832">
        <f t="shared" si="75"/>
        <v>4.6749799999999997</v>
      </c>
      <c r="T832">
        <f t="shared" si="75"/>
        <v>4.7719199999999997</v>
      </c>
      <c r="U832">
        <f t="shared" si="75"/>
        <v>4.8618899999999998</v>
      </c>
      <c r="V832">
        <f t="shared" si="75"/>
        <v>4.9615600000000004</v>
      </c>
      <c r="W832">
        <f t="shared" si="75"/>
        <v>5.0622600000000002</v>
      </c>
      <c r="X832">
        <f t="shared" si="75"/>
        <v>5.1390799999999999</v>
      </c>
      <c r="Y832">
        <f t="shared" si="75"/>
        <v>5.2135499999999997</v>
      </c>
      <c r="Z832">
        <f t="shared" si="75"/>
        <v>5.2725399999999993</v>
      </c>
      <c r="AA832">
        <f t="shared" si="75"/>
        <v>5.3347200000000008</v>
      </c>
      <c r="AB832">
        <f t="shared" si="75"/>
        <v>5.4072899999999997</v>
      </c>
      <c r="AC832">
        <f t="shared" si="75"/>
        <v>5.4830699999999997</v>
      </c>
      <c r="AD832">
        <f t="shared" si="75"/>
        <v>5.5614999999999997</v>
      </c>
      <c r="AE832">
        <f t="shared" si="75"/>
        <v>5.6448599999999995</v>
      </c>
      <c r="AF832">
        <f t="shared" si="75"/>
        <v>5.7360799999999994</v>
      </c>
      <c r="AG832">
        <f t="shared" si="75"/>
        <v>5.8301400000000001</v>
      </c>
      <c r="AH832">
        <f t="shared" si="75"/>
        <v>5.9283999999999999</v>
      </c>
      <c r="AI832">
        <f t="shared" si="75"/>
        <v>6.0293000000000001</v>
      </c>
      <c r="AJ832">
        <f t="shared" si="75"/>
        <v>6.1306099999999999</v>
      </c>
    </row>
    <row r="833" spans="1:36">
      <c r="A833" t="s">
        <v>417</v>
      </c>
      <c r="B833" s="63">
        <v>15</v>
      </c>
      <c r="C833" s="63">
        <v>31</v>
      </c>
      <c r="D833">
        <f t="shared" si="72"/>
        <v>0.88179999999999992</v>
      </c>
      <c r="E833">
        <f t="shared" si="75"/>
        <v>0.93077999999999994</v>
      </c>
      <c r="F833">
        <f t="shared" si="75"/>
        <v>0.83915999999999991</v>
      </c>
      <c r="G833">
        <f t="shared" si="75"/>
        <v>0.75259999999999994</v>
      </c>
      <c r="H833">
        <f t="shared" si="75"/>
        <v>0.80363000000000007</v>
      </c>
      <c r="I833">
        <f t="shared" si="75"/>
        <v>0.88671999999999995</v>
      </c>
      <c r="J833">
        <f t="shared" si="75"/>
        <v>0.90446000000000004</v>
      </c>
      <c r="K833">
        <f t="shared" si="75"/>
        <v>0.92910000000000004</v>
      </c>
      <c r="L833">
        <f t="shared" si="75"/>
        <v>0.96391999999999989</v>
      </c>
      <c r="M833">
        <f t="shared" si="75"/>
        <v>0.98761999999999994</v>
      </c>
      <c r="N833">
        <f t="shared" si="75"/>
        <v>1.0128300000000001</v>
      </c>
      <c r="O833">
        <f t="shared" si="75"/>
        <v>1.03542</v>
      </c>
      <c r="P833">
        <f t="shared" si="75"/>
        <v>1.0627</v>
      </c>
      <c r="Q833">
        <f t="shared" si="75"/>
        <v>1.09287</v>
      </c>
      <c r="R833">
        <f t="shared" si="75"/>
        <v>1.10863</v>
      </c>
      <c r="S833">
        <f t="shared" si="75"/>
        <v>1.12941</v>
      </c>
      <c r="T833">
        <f t="shared" si="75"/>
        <v>1.15828</v>
      </c>
      <c r="U833">
        <f t="shared" si="75"/>
        <v>1.17828</v>
      </c>
      <c r="V833">
        <f t="shared" si="75"/>
        <v>1.2047099999999999</v>
      </c>
      <c r="W833">
        <f t="shared" si="75"/>
        <v>1.23908</v>
      </c>
      <c r="X833">
        <f t="shared" si="75"/>
        <v>1.2501099999999998</v>
      </c>
      <c r="Y833">
        <f t="shared" si="75"/>
        <v>1.2777099999999999</v>
      </c>
      <c r="Z833">
        <f t="shared" si="75"/>
        <v>1.3045599999999999</v>
      </c>
      <c r="AA833">
        <f t="shared" si="75"/>
        <v>1.3345099999999999</v>
      </c>
      <c r="AB833">
        <f t="shared" si="75"/>
        <v>1.3603399999999999</v>
      </c>
      <c r="AC833">
        <f t="shared" si="75"/>
        <v>1.3880400000000002</v>
      </c>
      <c r="AD833">
        <f t="shared" si="75"/>
        <v>1.4173100000000001</v>
      </c>
      <c r="AE833">
        <f t="shared" si="75"/>
        <v>1.4475899999999999</v>
      </c>
      <c r="AF833">
        <f t="shared" si="75"/>
        <v>1.4825599999999999</v>
      </c>
      <c r="AG833">
        <f t="shared" si="75"/>
        <v>1.5177</v>
      </c>
      <c r="AH833">
        <f t="shared" si="75"/>
        <v>1.55305</v>
      </c>
      <c r="AI833">
        <f t="shared" si="75"/>
        <v>1.5894300000000001</v>
      </c>
      <c r="AJ833">
        <f t="shared" si="75"/>
        <v>1.6261700000000001</v>
      </c>
    </row>
    <row r="834" spans="1:36">
      <c r="A834" t="s">
        <v>418</v>
      </c>
      <c r="B834" s="63">
        <v>15</v>
      </c>
      <c r="C834" s="63">
        <v>32</v>
      </c>
      <c r="D834">
        <f t="shared" si="72"/>
        <v>30.855530000000002</v>
      </c>
      <c r="E834">
        <f t="shared" si="75"/>
        <v>31.493190000000002</v>
      </c>
      <c r="F834">
        <f t="shared" si="75"/>
        <v>30.579209999999996</v>
      </c>
      <c r="G834">
        <f t="shared" si="75"/>
        <v>31.348569999999999</v>
      </c>
      <c r="H834">
        <f t="shared" si="75"/>
        <v>31.50122</v>
      </c>
      <c r="I834">
        <f t="shared" si="75"/>
        <v>32.035890000000002</v>
      </c>
      <c r="J834">
        <f t="shared" si="75"/>
        <v>32.19764</v>
      </c>
      <c r="K834">
        <f t="shared" si="75"/>
        <v>32.839840000000002</v>
      </c>
      <c r="L834">
        <f t="shared" si="75"/>
        <v>33.683889999999998</v>
      </c>
      <c r="M834">
        <f t="shared" si="75"/>
        <v>34.199349999999995</v>
      </c>
      <c r="N834">
        <f t="shared" si="75"/>
        <v>34.615349999999999</v>
      </c>
      <c r="O834">
        <f t="shared" si="75"/>
        <v>35.046729999999997</v>
      </c>
      <c r="P834">
        <f t="shared" si="75"/>
        <v>35.554949999999998</v>
      </c>
      <c r="Q834">
        <f t="shared" si="75"/>
        <v>36.175250000000005</v>
      </c>
      <c r="R834">
        <f t="shared" si="75"/>
        <v>36.655090000000001</v>
      </c>
      <c r="S834">
        <f t="shared" si="75"/>
        <v>37.103909999999999</v>
      </c>
      <c r="T834">
        <f t="shared" si="75"/>
        <v>37.574169999999995</v>
      </c>
      <c r="U834">
        <f t="shared" si="75"/>
        <v>38.063360000000003</v>
      </c>
      <c r="V834">
        <f t="shared" si="75"/>
        <v>38.610730000000004</v>
      </c>
      <c r="W834">
        <f t="shared" si="75"/>
        <v>39.097659999999998</v>
      </c>
      <c r="X834">
        <f t="shared" si="75"/>
        <v>39.335129999999999</v>
      </c>
      <c r="Y834">
        <f t="shared" si="75"/>
        <v>39.481200000000001</v>
      </c>
      <c r="Z834">
        <f t="shared" si="75"/>
        <v>39.668430000000001</v>
      </c>
      <c r="AA834">
        <f t="shared" si="75"/>
        <v>39.970359999999999</v>
      </c>
      <c r="AB834">
        <f t="shared" si="75"/>
        <v>40.39864</v>
      </c>
      <c r="AC834">
        <f t="shared" si="75"/>
        <v>40.734110000000001</v>
      </c>
      <c r="AD834">
        <f t="shared" si="75"/>
        <v>41.016930000000002</v>
      </c>
      <c r="AE834">
        <f t="shared" si="75"/>
        <v>41.408950000000004</v>
      </c>
      <c r="AF834">
        <f t="shared" si="75"/>
        <v>41.866120000000002</v>
      </c>
      <c r="AG834">
        <f t="shared" si="75"/>
        <v>42.33117</v>
      </c>
      <c r="AH834">
        <f t="shared" si="75"/>
        <v>42.804770000000005</v>
      </c>
      <c r="AI834">
        <f t="shared" si="75"/>
        <v>43.275970000000001</v>
      </c>
      <c r="AJ834">
        <f t="shared" si="75"/>
        <v>43.742720000000006</v>
      </c>
    </row>
    <row r="835" spans="1:36">
      <c r="A835" t="s">
        <v>419</v>
      </c>
      <c r="B835" s="63">
        <v>15</v>
      </c>
      <c r="C835" s="63">
        <v>33</v>
      </c>
      <c r="D835">
        <f t="shared" si="72"/>
        <v>48.672139999999999</v>
      </c>
      <c r="E835">
        <f t="shared" si="75"/>
        <v>46.200730000000007</v>
      </c>
      <c r="F835">
        <f t="shared" si="75"/>
        <v>42.67774</v>
      </c>
      <c r="G835">
        <f t="shared" si="75"/>
        <v>38.262599999999999</v>
      </c>
      <c r="H835">
        <f t="shared" si="75"/>
        <v>38.714560000000006</v>
      </c>
      <c r="I835">
        <f t="shared" si="75"/>
        <v>37.993490000000001</v>
      </c>
      <c r="J835">
        <f t="shared" si="75"/>
        <v>38.137729999999998</v>
      </c>
      <c r="K835">
        <f t="shared" si="75"/>
        <v>38.607410000000002</v>
      </c>
      <c r="L835">
        <f t="shared" si="75"/>
        <v>40.261359999999996</v>
      </c>
      <c r="M835">
        <f t="shared" si="75"/>
        <v>40.510240000000003</v>
      </c>
      <c r="N835">
        <f t="shared" si="75"/>
        <v>40.547780000000003</v>
      </c>
      <c r="O835">
        <f t="shared" si="75"/>
        <v>41.062370000000001</v>
      </c>
      <c r="P835">
        <f t="shared" ref="E835:AJ843" si="76">P310+P368+P426</f>
        <v>41.264479999999999</v>
      </c>
      <c r="Q835">
        <f t="shared" si="76"/>
        <v>41.512180000000001</v>
      </c>
      <c r="R835">
        <f t="shared" si="76"/>
        <v>42.2395</v>
      </c>
      <c r="S835">
        <f t="shared" si="76"/>
        <v>42.350660000000005</v>
      </c>
      <c r="T835">
        <f t="shared" si="76"/>
        <v>42.569249999999997</v>
      </c>
      <c r="U835">
        <f t="shared" si="76"/>
        <v>43.231450000000002</v>
      </c>
      <c r="V835">
        <f t="shared" si="76"/>
        <v>43.65757</v>
      </c>
      <c r="W835">
        <f t="shared" si="76"/>
        <v>44.466930000000005</v>
      </c>
      <c r="X835">
        <f t="shared" si="76"/>
        <v>45.463700000000003</v>
      </c>
      <c r="Y835">
        <f t="shared" si="76"/>
        <v>46.265389999999996</v>
      </c>
      <c r="Z835">
        <f t="shared" si="76"/>
        <v>46.792200000000001</v>
      </c>
      <c r="AA835">
        <f t="shared" si="76"/>
        <v>47.751150000000003</v>
      </c>
      <c r="AB835">
        <f t="shared" si="76"/>
        <v>48.708410000000001</v>
      </c>
      <c r="AC835">
        <f t="shared" si="76"/>
        <v>49.913690000000003</v>
      </c>
      <c r="AD835">
        <f t="shared" si="76"/>
        <v>51.119630000000001</v>
      </c>
      <c r="AE835">
        <f t="shared" si="76"/>
        <v>52.307899999999997</v>
      </c>
      <c r="AF835">
        <f t="shared" si="76"/>
        <v>53.140120000000003</v>
      </c>
      <c r="AG835">
        <f t="shared" si="76"/>
        <v>53.928760000000004</v>
      </c>
      <c r="AH835">
        <f t="shared" si="76"/>
        <v>55.035769999999999</v>
      </c>
      <c r="AI835">
        <f t="shared" si="76"/>
        <v>55.879460000000002</v>
      </c>
      <c r="AJ835">
        <f t="shared" si="76"/>
        <v>56.954179999999994</v>
      </c>
    </row>
    <row r="836" spans="1:36">
      <c r="A836" t="s">
        <v>420</v>
      </c>
      <c r="B836" s="63">
        <v>15</v>
      </c>
      <c r="C836" s="63">
        <v>34</v>
      </c>
      <c r="D836">
        <f t="shared" si="72"/>
        <v>15.18638</v>
      </c>
      <c r="E836">
        <f t="shared" si="76"/>
        <v>14.589589999999999</v>
      </c>
      <c r="F836">
        <f t="shared" si="76"/>
        <v>12.927210000000001</v>
      </c>
      <c r="G836">
        <f t="shared" si="76"/>
        <v>13.88927</v>
      </c>
      <c r="H836">
        <f t="shared" si="76"/>
        <v>13.99558</v>
      </c>
      <c r="I836">
        <f t="shared" si="76"/>
        <v>13.46795</v>
      </c>
      <c r="J836">
        <f t="shared" si="76"/>
        <v>13.3269</v>
      </c>
      <c r="K836">
        <f t="shared" si="76"/>
        <v>13.172140000000001</v>
      </c>
      <c r="L836">
        <f t="shared" si="76"/>
        <v>13.147829999999999</v>
      </c>
      <c r="M836">
        <f t="shared" si="76"/>
        <v>13.259020000000001</v>
      </c>
      <c r="N836">
        <f t="shared" si="76"/>
        <v>13.3401</v>
      </c>
      <c r="O836">
        <f t="shared" si="76"/>
        <v>13.4521</v>
      </c>
      <c r="P836">
        <f t="shared" si="76"/>
        <v>13.57546</v>
      </c>
      <c r="Q836">
        <f t="shared" si="76"/>
        <v>13.709660000000001</v>
      </c>
      <c r="R836">
        <f t="shared" si="76"/>
        <v>13.850239999999999</v>
      </c>
      <c r="S836">
        <f t="shared" si="76"/>
        <v>14.017660000000001</v>
      </c>
      <c r="T836">
        <f t="shared" si="76"/>
        <v>14.2117</v>
      </c>
      <c r="U836">
        <f t="shared" si="76"/>
        <v>14.41907</v>
      </c>
      <c r="V836">
        <f t="shared" si="76"/>
        <v>14.648569999999999</v>
      </c>
      <c r="W836">
        <f t="shared" si="76"/>
        <v>14.88157</v>
      </c>
      <c r="X836">
        <f t="shared" si="76"/>
        <v>15.106109999999999</v>
      </c>
      <c r="Y836">
        <f t="shared" si="76"/>
        <v>15.332599999999999</v>
      </c>
      <c r="Z836">
        <f t="shared" si="76"/>
        <v>15.53767</v>
      </c>
      <c r="AA836">
        <f t="shared" si="76"/>
        <v>15.725999999999999</v>
      </c>
      <c r="AB836">
        <f t="shared" si="76"/>
        <v>15.89082</v>
      </c>
      <c r="AC836">
        <f t="shared" si="76"/>
        <v>16.041219999999999</v>
      </c>
      <c r="AD836">
        <f t="shared" si="76"/>
        <v>16.1843</v>
      </c>
      <c r="AE836">
        <f t="shared" si="76"/>
        <v>16.316099999999999</v>
      </c>
      <c r="AF836">
        <f t="shared" si="76"/>
        <v>16.434910000000002</v>
      </c>
      <c r="AG836">
        <f t="shared" si="76"/>
        <v>16.534649999999999</v>
      </c>
      <c r="AH836">
        <f t="shared" si="76"/>
        <v>16.6205</v>
      </c>
      <c r="AI836">
        <f t="shared" si="76"/>
        <v>16.69051</v>
      </c>
      <c r="AJ836">
        <f t="shared" si="76"/>
        <v>16.745930000000001</v>
      </c>
    </row>
    <row r="837" spans="1:36">
      <c r="A837" t="s">
        <v>421</v>
      </c>
      <c r="B837" s="63">
        <v>15</v>
      </c>
      <c r="C837" s="63">
        <v>35</v>
      </c>
      <c r="D837">
        <f t="shared" si="72"/>
        <v>18.64132</v>
      </c>
      <c r="E837">
        <f t="shared" si="76"/>
        <v>18.252800000000001</v>
      </c>
      <c r="F837">
        <f t="shared" si="76"/>
        <v>16.175129999999999</v>
      </c>
      <c r="G837">
        <f t="shared" si="76"/>
        <v>16.760649999999998</v>
      </c>
      <c r="H837">
        <f t="shared" si="76"/>
        <v>17.639480000000002</v>
      </c>
      <c r="I837">
        <f t="shared" si="76"/>
        <v>17.17848</v>
      </c>
      <c r="J837">
        <f t="shared" si="76"/>
        <v>17.224819999999998</v>
      </c>
      <c r="K837">
        <f t="shared" si="76"/>
        <v>17.430489999999999</v>
      </c>
      <c r="L837">
        <f t="shared" si="76"/>
        <v>17.478559999999998</v>
      </c>
      <c r="M837">
        <f t="shared" si="76"/>
        <v>17.649999999999999</v>
      </c>
      <c r="N837">
        <f t="shared" si="76"/>
        <v>17.820650000000001</v>
      </c>
      <c r="O837">
        <f t="shared" si="76"/>
        <v>17.934229999999999</v>
      </c>
      <c r="P837">
        <f t="shared" si="76"/>
        <v>18.016390000000001</v>
      </c>
      <c r="Q837">
        <f t="shared" si="76"/>
        <v>18.121200000000002</v>
      </c>
      <c r="R837">
        <f t="shared" si="76"/>
        <v>18.228760000000001</v>
      </c>
      <c r="S837">
        <f t="shared" si="76"/>
        <v>18.343</v>
      </c>
      <c r="T837">
        <f t="shared" si="76"/>
        <v>18.456150000000001</v>
      </c>
      <c r="U837">
        <f t="shared" si="76"/>
        <v>18.57058</v>
      </c>
      <c r="V837">
        <f t="shared" si="76"/>
        <v>18.672240000000002</v>
      </c>
      <c r="W837">
        <f t="shared" si="76"/>
        <v>18.777809999999999</v>
      </c>
      <c r="X837">
        <f t="shared" si="76"/>
        <v>18.885939999999998</v>
      </c>
      <c r="Y837">
        <f t="shared" si="76"/>
        <v>18.991630000000001</v>
      </c>
      <c r="Z837">
        <f t="shared" si="76"/>
        <v>19.133610000000001</v>
      </c>
      <c r="AA837">
        <f t="shared" si="76"/>
        <v>19.27702</v>
      </c>
      <c r="AB837">
        <f t="shared" si="76"/>
        <v>19.388339999999999</v>
      </c>
      <c r="AC837">
        <f t="shared" si="76"/>
        <v>19.496929999999999</v>
      </c>
      <c r="AD837">
        <f t="shared" si="76"/>
        <v>19.615119999999997</v>
      </c>
      <c r="AE837">
        <f t="shared" si="76"/>
        <v>19.740850000000002</v>
      </c>
      <c r="AF837">
        <f t="shared" si="76"/>
        <v>19.866299999999999</v>
      </c>
      <c r="AG837">
        <f t="shared" si="76"/>
        <v>19.985289999999999</v>
      </c>
      <c r="AH837">
        <f t="shared" si="76"/>
        <v>20.094139999999999</v>
      </c>
      <c r="AI837">
        <f t="shared" si="76"/>
        <v>20.19473</v>
      </c>
      <c r="AJ837">
        <f t="shared" si="76"/>
        <v>20.28979</v>
      </c>
    </row>
    <row r="838" spans="1:36">
      <c r="A838" t="s">
        <v>422</v>
      </c>
      <c r="B838" s="63">
        <v>15</v>
      </c>
      <c r="C838" s="63">
        <v>36</v>
      </c>
      <c r="D838">
        <f t="shared" si="72"/>
        <v>110.87174</v>
      </c>
      <c r="E838">
        <f t="shared" si="76"/>
        <v>111.23053</v>
      </c>
      <c r="F838">
        <f t="shared" si="76"/>
        <v>102.1845</v>
      </c>
      <c r="G838">
        <f t="shared" si="76"/>
        <v>103.1652</v>
      </c>
      <c r="H838">
        <f t="shared" si="76"/>
        <v>100.91686999999999</v>
      </c>
      <c r="I838">
        <f t="shared" si="76"/>
        <v>101.38598999999999</v>
      </c>
      <c r="J838">
        <f t="shared" si="76"/>
        <v>104.29793000000001</v>
      </c>
      <c r="K838">
        <f t="shared" si="76"/>
        <v>107.56264</v>
      </c>
      <c r="L838">
        <f t="shared" si="76"/>
        <v>111.21563</v>
      </c>
      <c r="M838">
        <f t="shared" si="76"/>
        <v>113.54312999999999</v>
      </c>
      <c r="N838">
        <f t="shared" si="76"/>
        <v>114.88535999999999</v>
      </c>
      <c r="O838">
        <f t="shared" si="76"/>
        <v>116.60101</v>
      </c>
      <c r="P838">
        <f t="shared" si="76"/>
        <v>118.19521</v>
      </c>
      <c r="Q838">
        <f t="shared" si="76"/>
        <v>120.41146999999999</v>
      </c>
      <c r="R838">
        <f t="shared" si="76"/>
        <v>123.4169</v>
      </c>
      <c r="S838">
        <f t="shared" si="76"/>
        <v>125.94828000000001</v>
      </c>
      <c r="T838">
        <f t="shared" si="76"/>
        <v>128.39392000000001</v>
      </c>
      <c r="U838">
        <f t="shared" si="76"/>
        <v>131.90233000000001</v>
      </c>
      <c r="V838">
        <f t="shared" si="76"/>
        <v>135.62377000000001</v>
      </c>
      <c r="W838">
        <f t="shared" si="76"/>
        <v>139.12342999999998</v>
      </c>
      <c r="X838">
        <f t="shared" si="76"/>
        <v>143.25698</v>
      </c>
      <c r="Y838">
        <f t="shared" si="76"/>
        <v>146.32123999999999</v>
      </c>
      <c r="Z838">
        <f t="shared" si="76"/>
        <v>148.67023</v>
      </c>
      <c r="AA838">
        <f t="shared" si="76"/>
        <v>152.00403999999997</v>
      </c>
      <c r="AB838">
        <f t="shared" si="76"/>
        <v>154.80758</v>
      </c>
      <c r="AC838">
        <f t="shared" si="76"/>
        <v>157.91699</v>
      </c>
      <c r="AD838">
        <f t="shared" si="76"/>
        <v>160.47325999999998</v>
      </c>
      <c r="AE838">
        <f t="shared" si="76"/>
        <v>162.28222</v>
      </c>
      <c r="AF838">
        <f t="shared" si="76"/>
        <v>163.65595000000002</v>
      </c>
      <c r="AG838">
        <f t="shared" si="76"/>
        <v>165.17171000000002</v>
      </c>
      <c r="AH838">
        <f t="shared" si="76"/>
        <v>166.47127</v>
      </c>
      <c r="AI838">
        <f t="shared" si="76"/>
        <v>167.02500000000001</v>
      </c>
      <c r="AJ838">
        <f t="shared" si="76"/>
        <v>169.43107000000001</v>
      </c>
    </row>
    <row r="839" spans="1:36">
      <c r="A839" t="s">
        <v>423</v>
      </c>
      <c r="B839" s="63">
        <v>15</v>
      </c>
      <c r="C839" s="63">
        <v>37</v>
      </c>
      <c r="D839">
        <f t="shared" si="72"/>
        <v>113.48057</v>
      </c>
      <c r="E839">
        <f t="shared" si="76"/>
        <v>113.09714</v>
      </c>
      <c r="F839">
        <f t="shared" si="76"/>
        <v>101.07942</v>
      </c>
      <c r="G839">
        <f t="shared" si="76"/>
        <v>112.11089</v>
      </c>
      <c r="H839">
        <f t="shared" si="76"/>
        <v>113.99211</v>
      </c>
      <c r="I839">
        <f t="shared" si="76"/>
        <v>114.18434999999999</v>
      </c>
      <c r="J839">
        <f t="shared" si="76"/>
        <v>114.49637999999999</v>
      </c>
      <c r="K839">
        <f t="shared" si="76"/>
        <v>117.70161999999999</v>
      </c>
      <c r="L839">
        <f t="shared" si="76"/>
        <v>121.64500000000001</v>
      </c>
      <c r="M839">
        <f t="shared" si="76"/>
        <v>125.23396</v>
      </c>
      <c r="N839">
        <f t="shared" si="76"/>
        <v>127.58104</v>
      </c>
      <c r="O839">
        <f t="shared" si="76"/>
        <v>130.60437999999999</v>
      </c>
      <c r="P839">
        <f t="shared" si="76"/>
        <v>133.5438</v>
      </c>
      <c r="Q839">
        <f t="shared" si="76"/>
        <v>136.5701</v>
      </c>
      <c r="R839">
        <f t="shared" si="76"/>
        <v>140.65257000000003</v>
      </c>
      <c r="S839">
        <f t="shared" si="76"/>
        <v>144.03530000000001</v>
      </c>
      <c r="T839">
        <f t="shared" si="76"/>
        <v>147.52859999999998</v>
      </c>
      <c r="U839">
        <f t="shared" si="76"/>
        <v>151.54611</v>
      </c>
      <c r="V839">
        <f t="shared" si="76"/>
        <v>155.50578999999999</v>
      </c>
      <c r="W839">
        <f t="shared" si="76"/>
        <v>158.86914999999999</v>
      </c>
      <c r="X839">
        <f t="shared" si="76"/>
        <v>162.22998999999999</v>
      </c>
      <c r="Y839">
        <f t="shared" si="76"/>
        <v>165.37277</v>
      </c>
      <c r="Z839">
        <f t="shared" si="76"/>
        <v>167.86770000000001</v>
      </c>
      <c r="AA839">
        <f t="shared" si="76"/>
        <v>170.74979999999999</v>
      </c>
      <c r="AB839">
        <f t="shared" si="76"/>
        <v>173.68759</v>
      </c>
      <c r="AC839">
        <f t="shared" si="76"/>
        <v>176.25236000000001</v>
      </c>
      <c r="AD839">
        <f t="shared" si="76"/>
        <v>178.80221999999998</v>
      </c>
      <c r="AE839">
        <f t="shared" si="76"/>
        <v>181.01506999999998</v>
      </c>
      <c r="AF839">
        <f t="shared" si="76"/>
        <v>183.67197999999999</v>
      </c>
      <c r="AG839">
        <f t="shared" si="76"/>
        <v>186.4426</v>
      </c>
      <c r="AH839">
        <f t="shared" si="76"/>
        <v>189.39952</v>
      </c>
      <c r="AI839">
        <f t="shared" si="76"/>
        <v>191.77099000000001</v>
      </c>
      <c r="AJ839">
        <f t="shared" si="76"/>
        <v>195.2236</v>
      </c>
    </row>
    <row r="840" spans="1:36">
      <c r="A840" t="s">
        <v>424</v>
      </c>
      <c r="B840" s="63">
        <v>15</v>
      </c>
      <c r="C840" s="63">
        <v>38</v>
      </c>
      <c r="D840">
        <f t="shared" si="72"/>
        <v>88.889219999999995</v>
      </c>
      <c r="E840">
        <f t="shared" si="76"/>
        <v>90.007059999999996</v>
      </c>
      <c r="F840">
        <f t="shared" si="76"/>
        <v>90.199359999999999</v>
      </c>
      <c r="G840">
        <f t="shared" si="76"/>
        <v>95.341030000000003</v>
      </c>
      <c r="H840">
        <f t="shared" si="76"/>
        <v>95.266729999999995</v>
      </c>
      <c r="I840">
        <f t="shared" si="76"/>
        <v>96.266829999999999</v>
      </c>
      <c r="J840">
        <f t="shared" si="76"/>
        <v>100.36284000000001</v>
      </c>
      <c r="K840">
        <f t="shared" si="76"/>
        <v>103.90626</v>
      </c>
      <c r="L840">
        <f t="shared" si="76"/>
        <v>109.17692</v>
      </c>
      <c r="M840">
        <f t="shared" si="76"/>
        <v>113.61063</v>
      </c>
      <c r="N840">
        <f t="shared" si="76"/>
        <v>117.68251000000001</v>
      </c>
      <c r="O840">
        <f t="shared" si="76"/>
        <v>121.21884</v>
      </c>
      <c r="P840">
        <f t="shared" si="76"/>
        <v>124.33568</v>
      </c>
      <c r="Q840">
        <f t="shared" si="76"/>
        <v>127.81702999999999</v>
      </c>
      <c r="R840">
        <f t="shared" si="76"/>
        <v>131.22131000000002</v>
      </c>
      <c r="S840">
        <f t="shared" si="76"/>
        <v>134.32333</v>
      </c>
      <c r="T840">
        <f t="shared" si="76"/>
        <v>137.87053</v>
      </c>
      <c r="U840">
        <f t="shared" si="76"/>
        <v>141.58087</v>
      </c>
      <c r="V840">
        <f t="shared" si="76"/>
        <v>145.58564000000001</v>
      </c>
      <c r="W840">
        <f t="shared" si="76"/>
        <v>149.91033999999999</v>
      </c>
      <c r="X840">
        <f t="shared" si="76"/>
        <v>154.63542000000001</v>
      </c>
      <c r="Y840">
        <f t="shared" si="76"/>
        <v>159.29121000000001</v>
      </c>
      <c r="Z840">
        <f t="shared" si="76"/>
        <v>164.30096000000003</v>
      </c>
      <c r="AA840">
        <f t="shared" si="76"/>
        <v>169.26882000000001</v>
      </c>
      <c r="AB840">
        <f t="shared" si="76"/>
        <v>173.84881000000001</v>
      </c>
      <c r="AC840">
        <f t="shared" si="76"/>
        <v>178.75567000000001</v>
      </c>
      <c r="AD840">
        <f t="shared" si="76"/>
        <v>183.67608999999999</v>
      </c>
      <c r="AE840">
        <f t="shared" si="76"/>
        <v>188.49555000000001</v>
      </c>
      <c r="AF840">
        <f t="shared" si="76"/>
        <v>193.32431</v>
      </c>
      <c r="AG840">
        <f t="shared" si="76"/>
        <v>198.25595999999999</v>
      </c>
      <c r="AH840">
        <f t="shared" si="76"/>
        <v>203.22989000000001</v>
      </c>
      <c r="AI840">
        <f t="shared" si="76"/>
        <v>208.75981000000002</v>
      </c>
      <c r="AJ840">
        <f t="shared" si="76"/>
        <v>214.82791</v>
      </c>
    </row>
    <row r="841" spans="1:36">
      <c r="A841" t="s">
        <v>425</v>
      </c>
      <c r="B841" s="63">
        <v>15</v>
      </c>
      <c r="C841" s="63">
        <v>39</v>
      </c>
      <c r="D841">
        <f t="shared" si="72"/>
        <v>354.76011</v>
      </c>
      <c r="E841">
        <f t="shared" si="76"/>
        <v>353.83537999999999</v>
      </c>
      <c r="F841">
        <f t="shared" si="76"/>
        <v>305.37250999999998</v>
      </c>
      <c r="G841">
        <f t="shared" si="76"/>
        <v>340.17618000000004</v>
      </c>
      <c r="H841">
        <f t="shared" si="76"/>
        <v>387.44498999999996</v>
      </c>
      <c r="I841">
        <f t="shared" si="76"/>
        <v>417.91309000000007</v>
      </c>
      <c r="J841">
        <f t="shared" si="76"/>
        <v>450.96751</v>
      </c>
      <c r="K841">
        <f t="shared" si="76"/>
        <v>456.20490000000001</v>
      </c>
      <c r="L841">
        <f t="shared" si="76"/>
        <v>463.60086000000001</v>
      </c>
      <c r="M841">
        <f t="shared" si="76"/>
        <v>467.97620000000006</v>
      </c>
      <c r="N841">
        <f t="shared" si="76"/>
        <v>473.05412999999999</v>
      </c>
      <c r="O841">
        <f t="shared" si="76"/>
        <v>477.89731999999998</v>
      </c>
      <c r="P841">
        <f t="shared" si="76"/>
        <v>485.74418000000003</v>
      </c>
      <c r="Q841">
        <f t="shared" si="76"/>
        <v>491.28728000000001</v>
      </c>
      <c r="R841">
        <f t="shared" si="76"/>
        <v>504.15496999999999</v>
      </c>
      <c r="S841">
        <f t="shared" si="76"/>
        <v>518.63743999999997</v>
      </c>
      <c r="T841">
        <f t="shared" si="76"/>
        <v>527.34577999999999</v>
      </c>
      <c r="U841">
        <f t="shared" si="76"/>
        <v>535.54868999999997</v>
      </c>
      <c r="V841">
        <f t="shared" si="76"/>
        <v>541.95492000000002</v>
      </c>
      <c r="W841">
        <f t="shared" si="76"/>
        <v>546.03307999999993</v>
      </c>
      <c r="X841">
        <f t="shared" si="76"/>
        <v>550.60302999999999</v>
      </c>
      <c r="Y841">
        <f t="shared" si="76"/>
        <v>554.61535000000003</v>
      </c>
      <c r="Z841">
        <f t="shared" si="76"/>
        <v>561.73939999999993</v>
      </c>
      <c r="AA841">
        <f t="shared" si="76"/>
        <v>571.33195999999998</v>
      </c>
      <c r="AB841">
        <f t="shared" si="76"/>
        <v>580.76853000000006</v>
      </c>
      <c r="AC841">
        <f t="shared" si="76"/>
        <v>589.98735999999997</v>
      </c>
      <c r="AD841">
        <f t="shared" si="76"/>
        <v>598.20581000000004</v>
      </c>
      <c r="AE841">
        <f t="shared" si="76"/>
        <v>606.44840999999997</v>
      </c>
      <c r="AF841">
        <f t="shared" si="76"/>
        <v>616.44969999999989</v>
      </c>
      <c r="AG841">
        <f t="shared" si="76"/>
        <v>626.57331999999997</v>
      </c>
      <c r="AH841">
        <f t="shared" si="76"/>
        <v>636.63484000000005</v>
      </c>
      <c r="AI841">
        <f t="shared" si="76"/>
        <v>646.13282000000004</v>
      </c>
      <c r="AJ841">
        <f t="shared" si="76"/>
        <v>655.87273999999991</v>
      </c>
    </row>
    <row r="842" spans="1:36">
      <c r="A842" t="s">
        <v>426</v>
      </c>
      <c r="B842" s="63">
        <v>15</v>
      </c>
      <c r="C842" s="63">
        <v>40</v>
      </c>
      <c r="D842">
        <f t="shared" si="72"/>
        <v>43.708159999999999</v>
      </c>
      <c r="E842">
        <f t="shared" si="76"/>
        <v>44.05277000000001</v>
      </c>
      <c r="F842">
        <f t="shared" si="76"/>
        <v>42.25224</v>
      </c>
      <c r="G842">
        <f t="shared" si="76"/>
        <v>44.723610000000008</v>
      </c>
      <c r="H842">
        <f t="shared" si="76"/>
        <v>43.926760000000002</v>
      </c>
      <c r="I842">
        <f t="shared" si="76"/>
        <v>43.830090000000006</v>
      </c>
      <c r="J842">
        <f t="shared" si="76"/>
        <v>43.844679999999997</v>
      </c>
      <c r="K842">
        <f t="shared" si="76"/>
        <v>45.40813</v>
      </c>
      <c r="L842">
        <f t="shared" si="76"/>
        <v>47.419550000000001</v>
      </c>
      <c r="M842">
        <f t="shared" si="76"/>
        <v>49.018810000000002</v>
      </c>
      <c r="N842">
        <f t="shared" si="76"/>
        <v>50.314360000000001</v>
      </c>
      <c r="O842">
        <f t="shared" si="76"/>
        <v>51.378480000000003</v>
      </c>
      <c r="P842">
        <f t="shared" si="76"/>
        <v>52.350300000000004</v>
      </c>
      <c r="Q842">
        <f t="shared" si="76"/>
        <v>53.016059999999996</v>
      </c>
      <c r="R842">
        <f t="shared" si="76"/>
        <v>54.191029999999998</v>
      </c>
      <c r="S842">
        <f t="shared" si="76"/>
        <v>55.640109999999993</v>
      </c>
      <c r="T842">
        <f t="shared" si="76"/>
        <v>57.145209999999999</v>
      </c>
      <c r="U842">
        <f t="shared" si="76"/>
        <v>58.800710000000002</v>
      </c>
      <c r="V842">
        <f t="shared" si="76"/>
        <v>60.51764</v>
      </c>
      <c r="W842">
        <f t="shared" si="76"/>
        <v>62.310479999999998</v>
      </c>
      <c r="X842">
        <f t="shared" si="76"/>
        <v>64.313749999999999</v>
      </c>
      <c r="Y842">
        <f t="shared" si="76"/>
        <v>66.309820000000002</v>
      </c>
      <c r="Z842">
        <f t="shared" si="76"/>
        <v>68.319649999999996</v>
      </c>
      <c r="AA842">
        <f t="shared" si="76"/>
        <v>70.417879999999997</v>
      </c>
      <c r="AB842">
        <f t="shared" si="76"/>
        <v>72.348099999999988</v>
      </c>
      <c r="AC842">
        <f t="shared" si="76"/>
        <v>74.380430000000004</v>
      </c>
      <c r="AD842">
        <f t="shared" si="76"/>
        <v>76.540530000000004</v>
      </c>
      <c r="AE842">
        <f t="shared" si="76"/>
        <v>78.804999999999993</v>
      </c>
      <c r="AF842">
        <f t="shared" si="76"/>
        <v>81.138769999999994</v>
      </c>
      <c r="AG842">
        <f t="shared" si="76"/>
        <v>83.601780000000005</v>
      </c>
      <c r="AH842">
        <f t="shared" si="76"/>
        <v>86.143339999999995</v>
      </c>
      <c r="AI842">
        <f t="shared" si="76"/>
        <v>88.746729999999999</v>
      </c>
      <c r="AJ842">
        <f t="shared" si="76"/>
        <v>91.75855</v>
      </c>
    </row>
    <row r="843" spans="1:36">
      <c r="A843" t="s">
        <v>427</v>
      </c>
      <c r="B843" s="63">
        <v>15</v>
      </c>
      <c r="C843" s="63">
        <v>41</v>
      </c>
      <c r="D843">
        <f t="shared" si="72"/>
        <v>38.110109999999999</v>
      </c>
      <c r="E843">
        <f t="shared" si="76"/>
        <v>37.336039999999997</v>
      </c>
      <c r="F843">
        <f t="shared" si="76"/>
        <v>35.555369999999996</v>
      </c>
      <c r="G843">
        <f t="shared" si="76"/>
        <v>37.037500000000001</v>
      </c>
      <c r="H843">
        <f t="shared" si="76"/>
        <v>36.814459999999997</v>
      </c>
      <c r="I843">
        <f t="shared" si="76"/>
        <v>35.445830000000001</v>
      </c>
      <c r="J843">
        <f t="shared" si="76"/>
        <v>36.189149999999998</v>
      </c>
      <c r="K843">
        <f t="shared" si="76"/>
        <v>34.776560000000003</v>
      </c>
      <c r="L843">
        <f t="shared" si="76"/>
        <v>33.848780000000005</v>
      </c>
      <c r="M843">
        <f t="shared" si="76"/>
        <v>33.292540000000002</v>
      </c>
      <c r="N843">
        <f t="shared" si="76"/>
        <v>33.382589999999993</v>
      </c>
      <c r="O843">
        <f t="shared" ref="E843:AJ851" si="77">O318+O376+O434</f>
        <v>33.784309999999998</v>
      </c>
      <c r="P843">
        <f t="shared" si="77"/>
        <v>34.326209999999996</v>
      </c>
      <c r="Q843">
        <f t="shared" si="77"/>
        <v>34.778300000000002</v>
      </c>
      <c r="R843">
        <f t="shared" si="77"/>
        <v>35.463499999999996</v>
      </c>
      <c r="S843">
        <f t="shared" si="77"/>
        <v>36.130780000000001</v>
      </c>
      <c r="T843">
        <f t="shared" si="77"/>
        <v>36.862870000000001</v>
      </c>
      <c r="U843">
        <f t="shared" si="77"/>
        <v>37.293860000000002</v>
      </c>
      <c r="V843">
        <f t="shared" si="77"/>
        <v>37.662930000000003</v>
      </c>
      <c r="W843">
        <f t="shared" si="77"/>
        <v>38.075389999999999</v>
      </c>
      <c r="X843">
        <f t="shared" si="77"/>
        <v>38.50705</v>
      </c>
      <c r="Y843">
        <f t="shared" si="77"/>
        <v>39.040370000000003</v>
      </c>
      <c r="Z843">
        <f t="shared" si="77"/>
        <v>39.672539999999998</v>
      </c>
      <c r="AA843">
        <f t="shared" si="77"/>
        <v>40.169619999999995</v>
      </c>
      <c r="AB843">
        <f t="shared" si="77"/>
        <v>40.876519999999999</v>
      </c>
      <c r="AC843">
        <f t="shared" si="77"/>
        <v>41.663400000000003</v>
      </c>
      <c r="AD843">
        <f t="shared" si="77"/>
        <v>42.423810000000003</v>
      </c>
      <c r="AE843">
        <f t="shared" si="77"/>
        <v>43.172600000000003</v>
      </c>
      <c r="AF843">
        <f t="shared" si="77"/>
        <v>43.867199999999997</v>
      </c>
      <c r="AG843">
        <f t="shared" si="77"/>
        <v>44.688880000000005</v>
      </c>
      <c r="AH843">
        <f t="shared" si="77"/>
        <v>45.573419999999999</v>
      </c>
      <c r="AI843">
        <f t="shared" si="77"/>
        <v>46.531260000000003</v>
      </c>
      <c r="AJ843">
        <f t="shared" si="77"/>
        <v>47.674750000000003</v>
      </c>
    </row>
    <row r="844" spans="1:36">
      <c r="A844" t="s">
        <v>428</v>
      </c>
      <c r="B844" s="63">
        <v>15</v>
      </c>
      <c r="C844" s="63">
        <v>42</v>
      </c>
      <c r="D844">
        <f t="shared" si="72"/>
        <v>55.274420000000006</v>
      </c>
      <c r="E844">
        <f t="shared" si="77"/>
        <v>52.375399999999999</v>
      </c>
      <c r="F844">
        <f t="shared" si="77"/>
        <v>57.361629999999998</v>
      </c>
      <c r="G844">
        <f t="shared" si="77"/>
        <v>53.425619999999995</v>
      </c>
      <c r="H844">
        <f t="shared" si="77"/>
        <v>53.447470000000003</v>
      </c>
      <c r="I844">
        <f t="shared" si="77"/>
        <v>54.373930000000001</v>
      </c>
      <c r="J844">
        <f t="shared" si="77"/>
        <v>53.925110000000004</v>
      </c>
      <c r="K844">
        <f t="shared" si="77"/>
        <v>54.432769999999998</v>
      </c>
      <c r="L844">
        <f t="shared" si="77"/>
        <v>55.157489999999996</v>
      </c>
      <c r="M844">
        <f t="shared" si="77"/>
        <v>55.726960000000005</v>
      </c>
      <c r="N844">
        <f t="shared" si="77"/>
        <v>56.19003</v>
      </c>
      <c r="O844">
        <f t="shared" si="77"/>
        <v>56.76182</v>
      </c>
      <c r="P844">
        <f t="shared" si="77"/>
        <v>57.254829999999998</v>
      </c>
      <c r="Q844">
        <f t="shared" si="77"/>
        <v>57.543570000000003</v>
      </c>
      <c r="R844">
        <f t="shared" si="77"/>
        <v>57.834109999999995</v>
      </c>
      <c r="S844">
        <f t="shared" si="77"/>
        <v>58.101329999999997</v>
      </c>
      <c r="T844">
        <f t="shared" si="77"/>
        <v>58.226860000000002</v>
      </c>
      <c r="U844">
        <f t="shared" si="77"/>
        <v>58.309379999999997</v>
      </c>
      <c r="V844">
        <f t="shared" si="77"/>
        <v>58.465359999999997</v>
      </c>
      <c r="W844">
        <f t="shared" si="77"/>
        <v>58.62735</v>
      </c>
      <c r="X844">
        <f t="shared" si="77"/>
        <v>58.808389999999996</v>
      </c>
      <c r="Y844">
        <f t="shared" si="77"/>
        <v>58.933890000000005</v>
      </c>
      <c r="Z844">
        <f t="shared" si="77"/>
        <v>58.993369999999999</v>
      </c>
      <c r="AA844">
        <f t="shared" si="77"/>
        <v>59.059039999999996</v>
      </c>
      <c r="AB844">
        <f t="shared" si="77"/>
        <v>59.156829999999999</v>
      </c>
      <c r="AC844">
        <f t="shared" si="77"/>
        <v>59.252179999999996</v>
      </c>
      <c r="AD844">
        <f t="shared" si="77"/>
        <v>59.320400000000006</v>
      </c>
      <c r="AE844">
        <f t="shared" si="77"/>
        <v>59.358040000000003</v>
      </c>
      <c r="AF844">
        <f t="shared" si="77"/>
        <v>59.373670000000004</v>
      </c>
      <c r="AG844">
        <f t="shared" si="77"/>
        <v>59.366689999999998</v>
      </c>
      <c r="AH844">
        <f t="shared" si="77"/>
        <v>59.347810000000003</v>
      </c>
      <c r="AI844">
        <f t="shared" si="77"/>
        <v>59.309090000000005</v>
      </c>
      <c r="AJ844">
        <f t="shared" si="77"/>
        <v>59.261709999999994</v>
      </c>
    </row>
    <row r="845" spans="1:36">
      <c r="A845" t="s">
        <v>429</v>
      </c>
      <c r="B845" s="63">
        <v>15</v>
      </c>
      <c r="C845" s="63">
        <v>43</v>
      </c>
      <c r="D845">
        <f t="shared" si="72"/>
        <v>80.375469999999993</v>
      </c>
      <c r="E845">
        <f t="shared" si="77"/>
        <v>82.021379999999994</v>
      </c>
      <c r="F845">
        <f t="shared" si="77"/>
        <v>83.632800000000003</v>
      </c>
      <c r="G845">
        <f t="shared" si="77"/>
        <v>82.948809999999995</v>
      </c>
      <c r="H845">
        <f t="shared" si="77"/>
        <v>79.28201</v>
      </c>
      <c r="I845">
        <f t="shared" si="77"/>
        <v>78.222700000000003</v>
      </c>
      <c r="J845">
        <f t="shared" si="77"/>
        <v>77.696119999999993</v>
      </c>
      <c r="K845">
        <f t="shared" si="77"/>
        <v>78.462000000000003</v>
      </c>
      <c r="L845">
        <f t="shared" si="77"/>
        <v>79.409580000000005</v>
      </c>
      <c r="M845">
        <f t="shared" si="77"/>
        <v>80.23751</v>
      </c>
      <c r="N845">
        <f t="shared" si="77"/>
        <v>80.951509999999999</v>
      </c>
      <c r="O845">
        <f t="shared" si="77"/>
        <v>81.759640000000005</v>
      </c>
      <c r="P845">
        <f t="shared" si="77"/>
        <v>82.493030000000005</v>
      </c>
      <c r="Q845">
        <f t="shared" si="77"/>
        <v>83.057359999999989</v>
      </c>
      <c r="R845">
        <f t="shared" si="77"/>
        <v>83.576260000000005</v>
      </c>
      <c r="S845">
        <f t="shared" si="77"/>
        <v>84.075360000000003</v>
      </c>
      <c r="T845">
        <f t="shared" si="77"/>
        <v>84.364470000000011</v>
      </c>
      <c r="U845">
        <f t="shared" si="77"/>
        <v>84.625029999999995</v>
      </c>
      <c r="V845">
        <f t="shared" si="77"/>
        <v>85.006810000000002</v>
      </c>
      <c r="W845">
        <f t="shared" si="77"/>
        <v>85.406720000000007</v>
      </c>
      <c r="X845">
        <f t="shared" si="77"/>
        <v>85.833730000000003</v>
      </c>
      <c r="Y845">
        <f t="shared" si="77"/>
        <v>86.205060000000003</v>
      </c>
      <c r="Z845">
        <f t="shared" si="77"/>
        <v>86.49315</v>
      </c>
      <c r="AA845">
        <f t="shared" si="77"/>
        <v>86.797850000000011</v>
      </c>
      <c r="AB845">
        <f t="shared" si="77"/>
        <v>87.15643</v>
      </c>
      <c r="AC845">
        <f t="shared" si="77"/>
        <v>87.52664</v>
      </c>
      <c r="AD845">
        <f t="shared" si="77"/>
        <v>87.871479999999991</v>
      </c>
      <c r="AE845">
        <f t="shared" si="77"/>
        <v>88.185940000000002</v>
      </c>
      <c r="AF845">
        <f t="shared" si="77"/>
        <v>88.484200000000001</v>
      </c>
      <c r="AG845">
        <f t="shared" si="77"/>
        <v>88.763750000000016</v>
      </c>
      <c r="AH845">
        <f t="shared" si="77"/>
        <v>89.040989999999994</v>
      </c>
      <c r="AI845">
        <f t="shared" si="77"/>
        <v>89.30104</v>
      </c>
      <c r="AJ845">
        <f t="shared" si="77"/>
        <v>89.563829999999996</v>
      </c>
    </row>
    <row r="846" spans="1:36">
      <c r="A846" t="s">
        <v>430</v>
      </c>
      <c r="B846" s="63">
        <v>15</v>
      </c>
      <c r="C846" s="63">
        <v>44</v>
      </c>
      <c r="D846">
        <f t="shared" si="72"/>
        <v>15.620000000000001</v>
      </c>
      <c r="E846">
        <f t="shared" si="77"/>
        <v>14.03792</v>
      </c>
      <c r="F846">
        <f t="shared" si="77"/>
        <v>14.145009999999999</v>
      </c>
      <c r="G846">
        <f t="shared" si="77"/>
        <v>14.972549999999998</v>
      </c>
      <c r="H846">
        <f t="shared" si="77"/>
        <v>14.80598</v>
      </c>
      <c r="I846">
        <f t="shared" si="77"/>
        <v>14.884760000000002</v>
      </c>
      <c r="J846">
        <f t="shared" si="77"/>
        <v>14.976600000000001</v>
      </c>
      <c r="K846">
        <f t="shared" si="77"/>
        <v>15.38457</v>
      </c>
      <c r="L846">
        <f t="shared" si="77"/>
        <v>16.052820000000001</v>
      </c>
      <c r="M846">
        <f t="shared" si="77"/>
        <v>16.393639999999998</v>
      </c>
      <c r="N846">
        <f t="shared" si="77"/>
        <v>16.484690000000001</v>
      </c>
      <c r="O846">
        <f t="shared" si="77"/>
        <v>16.418299999999999</v>
      </c>
      <c r="P846">
        <f t="shared" si="77"/>
        <v>16.33259</v>
      </c>
      <c r="Q846">
        <f t="shared" si="77"/>
        <v>16.337699999999998</v>
      </c>
      <c r="R846">
        <f t="shared" si="77"/>
        <v>16.381639999999997</v>
      </c>
      <c r="S846">
        <f t="shared" si="77"/>
        <v>16.517859999999999</v>
      </c>
      <c r="T846">
        <f t="shared" si="77"/>
        <v>16.393889999999999</v>
      </c>
      <c r="U846">
        <f t="shared" si="77"/>
        <v>16.16714</v>
      </c>
      <c r="V846">
        <f t="shared" si="77"/>
        <v>15.537059999999999</v>
      </c>
      <c r="W846">
        <f t="shared" si="77"/>
        <v>15.040659999999999</v>
      </c>
      <c r="X846">
        <f t="shared" si="77"/>
        <v>14.688839999999999</v>
      </c>
      <c r="Y846">
        <f t="shared" si="77"/>
        <v>14.60577</v>
      </c>
      <c r="Z846">
        <f t="shared" si="77"/>
        <v>14.50188</v>
      </c>
      <c r="AA846">
        <f t="shared" si="77"/>
        <v>14.586470000000002</v>
      </c>
      <c r="AB846">
        <f t="shared" si="77"/>
        <v>14.823789999999999</v>
      </c>
      <c r="AC846">
        <f t="shared" si="77"/>
        <v>15.00517</v>
      </c>
      <c r="AD846">
        <f t="shared" si="77"/>
        <v>15.095970000000001</v>
      </c>
      <c r="AE846">
        <f t="shared" si="77"/>
        <v>15.18159</v>
      </c>
      <c r="AF846">
        <f t="shared" si="77"/>
        <v>15.264119999999998</v>
      </c>
      <c r="AG846">
        <f t="shared" si="77"/>
        <v>15.369689999999999</v>
      </c>
      <c r="AH846">
        <f t="shared" si="77"/>
        <v>15.501519999999999</v>
      </c>
      <c r="AI846">
        <f t="shared" si="77"/>
        <v>15.63063</v>
      </c>
      <c r="AJ846">
        <f t="shared" si="77"/>
        <v>15.743279999999999</v>
      </c>
    </row>
    <row r="847" spans="1:36">
      <c r="A847" t="s">
        <v>431</v>
      </c>
      <c r="B847" s="63">
        <v>15</v>
      </c>
      <c r="C847" s="63">
        <v>45</v>
      </c>
      <c r="D847">
        <f t="shared" si="72"/>
        <v>21.11862</v>
      </c>
      <c r="E847">
        <f t="shared" si="77"/>
        <v>20.287439999999997</v>
      </c>
      <c r="F847">
        <f t="shared" si="77"/>
        <v>15.28265</v>
      </c>
      <c r="G847">
        <f t="shared" si="77"/>
        <v>15.00473</v>
      </c>
      <c r="H847">
        <f t="shared" si="77"/>
        <v>15.653919999999999</v>
      </c>
      <c r="I847">
        <f t="shared" si="77"/>
        <v>14.22241</v>
      </c>
      <c r="J847">
        <f t="shared" si="77"/>
        <v>15.515029999999999</v>
      </c>
      <c r="K847">
        <f t="shared" si="77"/>
        <v>15.05725</v>
      </c>
      <c r="L847">
        <f t="shared" si="77"/>
        <v>15.10247</v>
      </c>
      <c r="M847">
        <f t="shared" si="77"/>
        <v>14.443050000000001</v>
      </c>
      <c r="N847">
        <f t="shared" si="77"/>
        <v>13.547779999999999</v>
      </c>
      <c r="O847">
        <f t="shared" si="77"/>
        <v>12.21419</v>
      </c>
      <c r="P847">
        <f t="shared" si="77"/>
        <v>11.373469999999999</v>
      </c>
      <c r="Q847">
        <f t="shared" si="77"/>
        <v>10.98109</v>
      </c>
      <c r="R847">
        <f t="shared" si="77"/>
        <v>10.743210000000001</v>
      </c>
      <c r="S847">
        <f t="shared" si="77"/>
        <v>10.766209999999999</v>
      </c>
      <c r="T847">
        <f t="shared" si="77"/>
        <v>10.49288</v>
      </c>
      <c r="U847">
        <f t="shared" si="77"/>
        <v>10.19561</v>
      </c>
      <c r="V847">
        <f t="shared" si="77"/>
        <v>9.7706800000000005</v>
      </c>
      <c r="W847">
        <f t="shared" si="77"/>
        <v>9.6340599999999998</v>
      </c>
      <c r="X847">
        <f t="shared" si="77"/>
        <v>9.3662600000000005</v>
      </c>
      <c r="Y847">
        <f t="shared" si="77"/>
        <v>9.4651499999999995</v>
      </c>
      <c r="Z847">
        <f t="shared" si="77"/>
        <v>9.2975200000000005</v>
      </c>
      <c r="AA847">
        <f t="shared" si="77"/>
        <v>9.1920700000000011</v>
      </c>
      <c r="AB847">
        <f t="shared" si="77"/>
        <v>9.1883999999999997</v>
      </c>
      <c r="AC847">
        <f t="shared" si="77"/>
        <v>9.3046400000000009</v>
      </c>
      <c r="AD847">
        <f t="shared" si="77"/>
        <v>9.3890200000000004</v>
      </c>
      <c r="AE847">
        <f t="shared" si="77"/>
        <v>9.3704999999999998</v>
      </c>
      <c r="AF847">
        <f t="shared" si="77"/>
        <v>9.3304200000000002</v>
      </c>
      <c r="AG847">
        <f t="shared" si="77"/>
        <v>9.2711599999999983</v>
      </c>
      <c r="AH847">
        <f t="shared" si="77"/>
        <v>9.1030200000000008</v>
      </c>
      <c r="AI847">
        <f t="shared" si="77"/>
        <v>9.1730599999999995</v>
      </c>
      <c r="AJ847">
        <f t="shared" si="77"/>
        <v>9.0101200000000006</v>
      </c>
    </row>
    <row r="848" spans="1:36">
      <c r="A848" t="s">
        <v>432</v>
      </c>
      <c r="B848" s="63">
        <v>15</v>
      </c>
      <c r="C848" s="63">
        <v>46</v>
      </c>
      <c r="D848">
        <f t="shared" si="72"/>
        <v>460.25596000000002</v>
      </c>
      <c r="E848">
        <f t="shared" si="77"/>
        <v>491.07982999999996</v>
      </c>
      <c r="F848">
        <f t="shared" si="77"/>
        <v>433.56333000000001</v>
      </c>
      <c r="G848">
        <f t="shared" si="77"/>
        <v>419.84272999999996</v>
      </c>
      <c r="H848">
        <f t="shared" si="77"/>
        <v>449.85162000000003</v>
      </c>
      <c r="I848">
        <f t="shared" si="77"/>
        <v>479.85422</v>
      </c>
      <c r="J848">
        <f t="shared" si="77"/>
        <v>481.22300999999999</v>
      </c>
      <c r="K848">
        <f t="shared" si="77"/>
        <v>487.62654000000003</v>
      </c>
      <c r="L848">
        <f t="shared" si="77"/>
        <v>490.47002999999995</v>
      </c>
      <c r="M848">
        <f t="shared" si="77"/>
        <v>487.24651999999998</v>
      </c>
      <c r="N848">
        <f t="shared" si="77"/>
        <v>485.82405</v>
      </c>
      <c r="O848">
        <f t="shared" si="77"/>
        <v>482.20324999999997</v>
      </c>
      <c r="P848">
        <f t="shared" si="77"/>
        <v>479.64166999999998</v>
      </c>
      <c r="Q848">
        <f t="shared" si="77"/>
        <v>481.00536</v>
      </c>
      <c r="R848">
        <f t="shared" si="77"/>
        <v>483.73428999999999</v>
      </c>
      <c r="S848">
        <f t="shared" si="77"/>
        <v>487.96334999999999</v>
      </c>
      <c r="T848">
        <f t="shared" si="77"/>
        <v>489.95360999999997</v>
      </c>
      <c r="U848">
        <f t="shared" si="77"/>
        <v>491.68100999999996</v>
      </c>
      <c r="V848">
        <f t="shared" si="77"/>
        <v>491.57270000000005</v>
      </c>
      <c r="W848">
        <f t="shared" si="77"/>
        <v>491.09834000000001</v>
      </c>
      <c r="X848">
        <f t="shared" si="77"/>
        <v>491.52479999999997</v>
      </c>
      <c r="Y848">
        <f t="shared" si="77"/>
        <v>494.45608999999996</v>
      </c>
      <c r="Z848">
        <f t="shared" si="77"/>
        <v>497.54260000000005</v>
      </c>
      <c r="AA848">
        <f t="shared" si="77"/>
        <v>499.64838000000003</v>
      </c>
      <c r="AB848">
        <f t="shared" si="77"/>
        <v>499.42913999999996</v>
      </c>
      <c r="AC848">
        <f t="shared" si="77"/>
        <v>499.27301999999997</v>
      </c>
      <c r="AD848">
        <f t="shared" si="77"/>
        <v>500.21762000000001</v>
      </c>
      <c r="AE848">
        <f t="shared" si="77"/>
        <v>499.53914999999995</v>
      </c>
      <c r="AF848">
        <f t="shared" si="77"/>
        <v>498.44283000000001</v>
      </c>
      <c r="AG848">
        <f t="shared" si="77"/>
        <v>496.88121000000001</v>
      </c>
      <c r="AH848">
        <f t="shared" si="77"/>
        <v>496.90179000000001</v>
      </c>
      <c r="AI848">
        <f t="shared" si="77"/>
        <v>494.75143000000003</v>
      </c>
      <c r="AJ848">
        <f t="shared" si="77"/>
        <v>493.68707000000001</v>
      </c>
    </row>
    <row r="849" spans="1:36">
      <c r="A849" t="s">
        <v>433</v>
      </c>
      <c r="B849" s="63">
        <v>15</v>
      </c>
      <c r="C849" s="63">
        <v>47</v>
      </c>
      <c r="D849">
        <f t="shared" si="72"/>
        <v>14.743580000000001</v>
      </c>
      <c r="E849">
        <f t="shared" si="77"/>
        <v>14.835080000000001</v>
      </c>
      <c r="F849">
        <f t="shared" si="77"/>
        <v>13.31265</v>
      </c>
      <c r="G849">
        <f t="shared" si="77"/>
        <v>13.258760000000001</v>
      </c>
      <c r="H849">
        <f t="shared" si="77"/>
        <v>14.656969999999999</v>
      </c>
      <c r="I849">
        <f t="shared" si="77"/>
        <v>14.6625</v>
      </c>
      <c r="J849">
        <f t="shared" si="77"/>
        <v>14.60075</v>
      </c>
      <c r="K849">
        <f t="shared" si="77"/>
        <v>14.36023</v>
      </c>
      <c r="L849">
        <f t="shared" si="77"/>
        <v>13.877420000000001</v>
      </c>
      <c r="M849">
        <f t="shared" si="77"/>
        <v>13.33583</v>
      </c>
      <c r="N849">
        <f t="shared" si="77"/>
        <v>12.96983</v>
      </c>
      <c r="O849">
        <f t="shared" si="77"/>
        <v>12.826609999999999</v>
      </c>
      <c r="P849">
        <f t="shared" si="77"/>
        <v>12.7883</v>
      </c>
      <c r="Q849">
        <f t="shared" si="77"/>
        <v>12.784769999999998</v>
      </c>
      <c r="R849">
        <f t="shared" si="77"/>
        <v>12.822469999999999</v>
      </c>
      <c r="S849">
        <f t="shared" si="77"/>
        <v>12.87351</v>
      </c>
      <c r="T849">
        <f t="shared" si="77"/>
        <v>12.910969999999999</v>
      </c>
      <c r="U849">
        <f t="shared" si="77"/>
        <v>12.99269</v>
      </c>
      <c r="V849">
        <f t="shared" si="77"/>
        <v>13.051680000000001</v>
      </c>
      <c r="W849">
        <f t="shared" si="77"/>
        <v>13.145500000000002</v>
      </c>
      <c r="X849">
        <f t="shared" si="77"/>
        <v>13.297979999999999</v>
      </c>
      <c r="Y849">
        <f t="shared" si="77"/>
        <v>13.3734</v>
      </c>
      <c r="Z849">
        <f t="shared" si="77"/>
        <v>13.467749999999999</v>
      </c>
      <c r="AA849">
        <f t="shared" si="77"/>
        <v>13.593969999999999</v>
      </c>
      <c r="AB849">
        <f t="shared" si="77"/>
        <v>13.62628</v>
      </c>
      <c r="AC849">
        <f t="shared" si="77"/>
        <v>13.73047</v>
      </c>
      <c r="AD849">
        <f t="shared" si="77"/>
        <v>13.75545</v>
      </c>
      <c r="AE849">
        <f t="shared" si="77"/>
        <v>13.748089999999999</v>
      </c>
      <c r="AF849">
        <f t="shared" si="77"/>
        <v>13.682219999999999</v>
      </c>
      <c r="AG849">
        <f t="shared" si="77"/>
        <v>13.58385</v>
      </c>
      <c r="AH849">
        <f t="shared" si="77"/>
        <v>13.390610000000001</v>
      </c>
      <c r="AI849">
        <f t="shared" si="77"/>
        <v>13.19125</v>
      </c>
      <c r="AJ849">
        <f t="shared" si="77"/>
        <v>13.075199999999999</v>
      </c>
    </row>
    <row r="850" spans="1:36">
      <c r="A850" t="s">
        <v>434</v>
      </c>
      <c r="B850" s="63">
        <v>15</v>
      </c>
      <c r="C850" s="63">
        <v>48</v>
      </c>
      <c r="D850">
        <f t="shared" si="72"/>
        <v>547.41007000000002</v>
      </c>
      <c r="E850">
        <f t="shared" si="77"/>
        <v>555.69573000000003</v>
      </c>
      <c r="F850">
        <f t="shared" si="77"/>
        <v>568.21322999999995</v>
      </c>
      <c r="G850">
        <f t="shared" si="77"/>
        <v>575.91273999999999</v>
      </c>
      <c r="H850">
        <f t="shared" si="77"/>
        <v>528.35159999999996</v>
      </c>
      <c r="I850">
        <f t="shared" si="77"/>
        <v>535.49626999999998</v>
      </c>
      <c r="J850">
        <f t="shared" si="77"/>
        <v>537.09073999999998</v>
      </c>
      <c r="K850">
        <f t="shared" si="77"/>
        <v>546.91750000000002</v>
      </c>
      <c r="L850">
        <f t="shared" si="77"/>
        <v>560.15219000000002</v>
      </c>
      <c r="M850">
        <f t="shared" si="77"/>
        <v>561.23331000000007</v>
      </c>
      <c r="N850">
        <f t="shared" si="77"/>
        <v>574.70190000000002</v>
      </c>
      <c r="O850">
        <f t="shared" si="77"/>
        <v>600.93752000000006</v>
      </c>
      <c r="P850">
        <f t="shared" si="77"/>
        <v>624.45964000000004</v>
      </c>
      <c r="Q850">
        <f t="shared" si="77"/>
        <v>636.68865000000005</v>
      </c>
      <c r="R850">
        <f t="shared" si="77"/>
        <v>642.14377999999999</v>
      </c>
      <c r="S850">
        <f t="shared" si="77"/>
        <v>645.50244999999995</v>
      </c>
      <c r="T850">
        <f t="shared" si="77"/>
        <v>650.92625999999996</v>
      </c>
      <c r="U850">
        <f t="shared" si="77"/>
        <v>658.27979000000005</v>
      </c>
      <c r="V850">
        <f t="shared" si="77"/>
        <v>666.24117000000001</v>
      </c>
      <c r="W850">
        <f t="shared" si="77"/>
        <v>671.35776999999996</v>
      </c>
      <c r="X850">
        <f t="shared" si="77"/>
        <v>678.99656000000004</v>
      </c>
      <c r="Y850">
        <f t="shared" si="77"/>
        <v>687.04184999999995</v>
      </c>
      <c r="Z850">
        <f t="shared" si="77"/>
        <v>696.01409999999998</v>
      </c>
      <c r="AA850">
        <f t="shared" si="77"/>
        <v>707.57248000000004</v>
      </c>
      <c r="AB850">
        <f t="shared" si="77"/>
        <v>719.49401999999998</v>
      </c>
      <c r="AC850">
        <f t="shared" si="77"/>
        <v>731.56730000000005</v>
      </c>
      <c r="AD850">
        <f t="shared" si="77"/>
        <v>741.70965000000001</v>
      </c>
      <c r="AE850">
        <f t="shared" si="77"/>
        <v>752.32960000000003</v>
      </c>
      <c r="AF850">
        <f t="shared" si="77"/>
        <v>764.21428999999989</v>
      </c>
      <c r="AG850">
        <f t="shared" si="77"/>
        <v>774.28591000000006</v>
      </c>
      <c r="AH850">
        <f t="shared" si="77"/>
        <v>784.04781000000003</v>
      </c>
      <c r="AI850">
        <f t="shared" si="77"/>
        <v>794.16228999999998</v>
      </c>
      <c r="AJ850">
        <f t="shared" si="77"/>
        <v>807.0322900000001</v>
      </c>
    </row>
    <row r="851" spans="1:36">
      <c r="A851" t="s">
        <v>435</v>
      </c>
      <c r="B851" s="63">
        <v>15</v>
      </c>
      <c r="C851" s="63">
        <v>49</v>
      </c>
      <c r="D851">
        <f t="shared" si="72"/>
        <v>37.920929999999998</v>
      </c>
      <c r="E851">
        <f t="shared" si="77"/>
        <v>47.170590000000004</v>
      </c>
      <c r="F851">
        <f t="shared" si="77"/>
        <v>41.424129999999998</v>
      </c>
      <c r="G851">
        <f t="shared" si="77"/>
        <v>22.981999999999999</v>
      </c>
      <c r="H851">
        <f t="shared" si="77"/>
        <v>29.588619999999999</v>
      </c>
      <c r="I851">
        <f t="shared" si="77"/>
        <v>39.278660000000002</v>
      </c>
      <c r="J851">
        <f t="shared" si="77"/>
        <v>30.77872</v>
      </c>
      <c r="K851">
        <f t="shared" si="77"/>
        <v>32.64499</v>
      </c>
      <c r="L851">
        <f t="shared" si="77"/>
        <v>35.023209999999999</v>
      </c>
      <c r="M851">
        <f t="shared" si="77"/>
        <v>33.144639999999995</v>
      </c>
      <c r="N851">
        <f t="shared" ref="E851:AJ857" si="78">N326+N384+N442</f>
        <v>33.124400000000001</v>
      </c>
      <c r="O851">
        <f t="shared" si="78"/>
        <v>33.094110000000001</v>
      </c>
      <c r="P851">
        <f t="shared" si="78"/>
        <v>32.743470000000002</v>
      </c>
      <c r="Q851">
        <f t="shared" si="78"/>
        <v>32.790080000000003</v>
      </c>
      <c r="R851">
        <f t="shared" si="78"/>
        <v>33.033799999999999</v>
      </c>
      <c r="S851">
        <f t="shared" si="78"/>
        <v>33.261000000000003</v>
      </c>
      <c r="T851">
        <f t="shared" si="78"/>
        <v>33.281100000000002</v>
      </c>
      <c r="U851">
        <f t="shared" si="78"/>
        <v>33.142029999999998</v>
      </c>
      <c r="V851">
        <f t="shared" si="78"/>
        <v>33.42109</v>
      </c>
      <c r="W851">
        <f t="shared" si="78"/>
        <v>33.533740000000002</v>
      </c>
      <c r="X851">
        <f t="shared" si="78"/>
        <v>33.587919999999997</v>
      </c>
      <c r="Y851">
        <f t="shared" si="78"/>
        <v>34.112960000000001</v>
      </c>
      <c r="Z851">
        <f t="shared" si="78"/>
        <v>34.338390000000004</v>
      </c>
      <c r="AA851">
        <f t="shared" si="78"/>
        <v>34.351709999999997</v>
      </c>
      <c r="AB851">
        <f t="shared" si="78"/>
        <v>34.44314</v>
      </c>
      <c r="AC851">
        <f t="shared" si="78"/>
        <v>34.517910000000001</v>
      </c>
      <c r="AD851">
        <f t="shared" si="78"/>
        <v>35.195509999999999</v>
      </c>
      <c r="AE851">
        <f t="shared" si="78"/>
        <v>35.747799999999998</v>
      </c>
      <c r="AF851">
        <f t="shared" si="78"/>
        <v>35.844630000000002</v>
      </c>
      <c r="AG851">
        <f t="shared" si="78"/>
        <v>35.837009999999999</v>
      </c>
      <c r="AH851">
        <f t="shared" si="78"/>
        <v>35.674610000000001</v>
      </c>
      <c r="AI851">
        <f t="shared" si="78"/>
        <v>35.378349999999998</v>
      </c>
      <c r="AJ851">
        <f t="shared" si="78"/>
        <v>34.895069999999997</v>
      </c>
    </row>
    <row r="852" spans="1:36">
      <c r="A852" t="s">
        <v>436</v>
      </c>
      <c r="B852" s="63">
        <v>15</v>
      </c>
      <c r="C852" s="63">
        <v>50</v>
      </c>
      <c r="D852">
        <f t="shared" si="72"/>
        <v>69.728160000000003</v>
      </c>
      <c r="E852">
        <f t="shared" si="78"/>
        <v>64.357889999999998</v>
      </c>
      <c r="F852">
        <f t="shared" si="78"/>
        <v>58.535780000000003</v>
      </c>
      <c r="G852">
        <f t="shared" si="78"/>
        <v>51.120929999999994</v>
      </c>
      <c r="H852">
        <f t="shared" si="78"/>
        <v>61.805610000000001</v>
      </c>
      <c r="I852">
        <f t="shared" si="78"/>
        <v>58.211790000000001</v>
      </c>
      <c r="J852">
        <f t="shared" si="78"/>
        <v>58.052229999999994</v>
      </c>
      <c r="K852">
        <f t="shared" si="78"/>
        <v>58.707419999999999</v>
      </c>
      <c r="L852">
        <f t="shared" si="78"/>
        <v>56.696770000000001</v>
      </c>
      <c r="M852">
        <f t="shared" si="78"/>
        <v>56.754910000000002</v>
      </c>
      <c r="N852">
        <f t="shared" si="78"/>
        <v>55.652799999999999</v>
      </c>
      <c r="O852">
        <f t="shared" si="78"/>
        <v>54.572609999999997</v>
      </c>
      <c r="P852">
        <f t="shared" si="78"/>
        <v>54.144770000000001</v>
      </c>
      <c r="Q852">
        <f t="shared" si="78"/>
        <v>53.914010000000005</v>
      </c>
      <c r="R852">
        <f t="shared" si="78"/>
        <v>54.023780000000002</v>
      </c>
      <c r="S852">
        <f t="shared" si="78"/>
        <v>54.240680000000005</v>
      </c>
      <c r="T852">
        <f t="shared" si="78"/>
        <v>54.181370000000001</v>
      </c>
      <c r="U852">
        <f t="shared" si="78"/>
        <v>54.16686</v>
      </c>
      <c r="V852">
        <f t="shared" si="78"/>
        <v>54.478589999999997</v>
      </c>
      <c r="W852">
        <f t="shared" si="78"/>
        <v>54.555130000000005</v>
      </c>
      <c r="X852">
        <f t="shared" si="78"/>
        <v>55.062240000000003</v>
      </c>
      <c r="Y852">
        <f t="shared" si="78"/>
        <v>55.776389999999999</v>
      </c>
      <c r="Z852">
        <f t="shared" si="78"/>
        <v>56.106429999999996</v>
      </c>
      <c r="AA852">
        <f t="shared" si="78"/>
        <v>56.540280000000003</v>
      </c>
      <c r="AB852">
        <f t="shared" si="78"/>
        <v>56.609610000000004</v>
      </c>
      <c r="AC852">
        <f t="shared" si="78"/>
        <v>57.18956</v>
      </c>
      <c r="AD852">
        <f t="shared" si="78"/>
        <v>58.323320000000002</v>
      </c>
      <c r="AE852">
        <f t="shared" si="78"/>
        <v>59.100679999999997</v>
      </c>
      <c r="AF852">
        <f t="shared" si="78"/>
        <v>59.682569999999998</v>
      </c>
      <c r="AG852">
        <f t="shared" si="78"/>
        <v>59.799149999999997</v>
      </c>
      <c r="AH852">
        <f t="shared" si="78"/>
        <v>59.74953</v>
      </c>
      <c r="AI852">
        <f t="shared" si="78"/>
        <v>59.173090000000002</v>
      </c>
      <c r="AJ852">
        <f t="shared" si="78"/>
        <v>58.601950000000002</v>
      </c>
    </row>
    <row r="853" spans="1:36">
      <c r="A853" t="s">
        <v>437</v>
      </c>
      <c r="B853" s="63">
        <v>15</v>
      </c>
      <c r="C853" s="63">
        <v>51</v>
      </c>
      <c r="D853">
        <f t="shared" si="72"/>
        <v>3.2799499999999999</v>
      </c>
      <c r="E853">
        <f t="shared" si="78"/>
        <v>3.4187099999999999</v>
      </c>
      <c r="F853">
        <f t="shared" si="78"/>
        <v>3.5786499999999997</v>
      </c>
      <c r="G853">
        <f t="shared" si="78"/>
        <v>3.64446</v>
      </c>
      <c r="H853">
        <f t="shared" si="78"/>
        <v>3.8338100000000002</v>
      </c>
      <c r="I853">
        <f t="shared" si="78"/>
        <v>4.1330900000000002</v>
      </c>
      <c r="J853">
        <f t="shared" si="78"/>
        <v>3.94</v>
      </c>
      <c r="K853">
        <f t="shared" si="78"/>
        <v>3.8826499999999999</v>
      </c>
      <c r="L853">
        <f t="shared" si="78"/>
        <v>3.99823</v>
      </c>
      <c r="M853">
        <f t="shared" si="78"/>
        <v>3.9609200000000002</v>
      </c>
      <c r="N853">
        <f t="shared" si="78"/>
        <v>3.9252799999999999</v>
      </c>
      <c r="O853">
        <f t="shared" si="78"/>
        <v>3.9350100000000001</v>
      </c>
      <c r="P853">
        <f t="shared" si="78"/>
        <v>3.9282999999999997</v>
      </c>
      <c r="Q853">
        <f t="shared" si="78"/>
        <v>3.9333299999999998</v>
      </c>
      <c r="R853">
        <f t="shared" si="78"/>
        <v>3.94434</v>
      </c>
      <c r="S853">
        <f t="shared" si="78"/>
        <v>3.96407</v>
      </c>
      <c r="T853">
        <f t="shared" si="78"/>
        <v>3.9721000000000002</v>
      </c>
      <c r="U853">
        <f t="shared" si="78"/>
        <v>3.9782700000000002</v>
      </c>
      <c r="V853">
        <f t="shared" si="78"/>
        <v>3.9927700000000002</v>
      </c>
      <c r="W853">
        <f t="shared" si="78"/>
        <v>4.0060400000000005</v>
      </c>
      <c r="X853">
        <f t="shared" si="78"/>
        <v>4.0029599999999999</v>
      </c>
      <c r="Y853">
        <f t="shared" si="78"/>
        <v>4.0259</v>
      </c>
      <c r="Z853">
        <f t="shared" si="78"/>
        <v>4.0420300000000005</v>
      </c>
      <c r="AA853">
        <f t="shared" si="78"/>
        <v>4.0453700000000001</v>
      </c>
      <c r="AB853">
        <f t="shared" si="78"/>
        <v>4.0534800000000004</v>
      </c>
      <c r="AC853">
        <f t="shared" si="78"/>
        <v>4.0594599999999996</v>
      </c>
      <c r="AD853">
        <f t="shared" si="78"/>
        <v>4.0858400000000001</v>
      </c>
      <c r="AE853">
        <f t="shared" si="78"/>
        <v>4.1142400000000006</v>
      </c>
      <c r="AF853">
        <f t="shared" si="78"/>
        <v>4.1265600000000004</v>
      </c>
      <c r="AG853">
        <f t="shared" si="78"/>
        <v>4.1282699999999997</v>
      </c>
      <c r="AH853">
        <f t="shared" si="78"/>
        <v>4.1247699999999998</v>
      </c>
      <c r="AI853">
        <f t="shared" si="78"/>
        <v>4.1175100000000002</v>
      </c>
      <c r="AJ853">
        <f t="shared" si="78"/>
        <v>4.0998099999999997</v>
      </c>
    </row>
    <row r="854" spans="1:36">
      <c r="A854" t="s">
        <v>438</v>
      </c>
      <c r="B854" s="63">
        <v>15</v>
      </c>
      <c r="C854" s="63">
        <v>52</v>
      </c>
      <c r="D854">
        <f t="shared" si="72"/>
        <v>20.147169999999999</v>
      </c>
      <c r="E854">
        <f t="shared" si="78"/>
        <v>18.50939</v>
      </c>
      <c r="F854">
        <f t="shared" si="78"/>
        <v>16.712119999999999</v>
      </c>
      <c r="G854">
        <f t="shared" si="78"/>
        <v>17.562860000000001</v>
      </c>
      <c r="H854">
        <f t="shared" si="78"/>
        <v>19.444269999999999</v>
      </c>
      <c r="I854">
        <f t="shared" si="78"/>
        <v>21.037520000000001</v>
      </c>
      <c r="J854">
        <f t="shared" si="78"/>
        <v>19.548369999999998</v>
      </c>
      <c r="K854">
        <f t="shared" si="78"/>
        <v>19.593209999999999</v>
      </c>
      <c r="L854">
        <f t="shared" si="78"/>
        <v>20.577710000000003</v>
      </c>
      <c r="M854">
        <f t="shared" si="78"/>
        <v>20.075939999999999</v>
      </c>
      <c r="N854">
        <f t="shared" si="78"/>
        <v>19.972549999999998</v>
      </c>
      <c r="O854">
        <f t="shared" si="78"/>
        <v>20.18835</v>
      </c>
      <c r="P854">
        <f t="shared" si="78"/>
        <v>20.095219999999998</v>
      </c>
      <c r="Q854">
        <f t="shared" si="78"/>
        <v>20.157859999999999</v>
      </c>
      <c r="R854">
        <f t="shared" si="78"/>
        <v>20.267789999999998</v>
      </c>
      <c r="S854">
        <f t="shared" si="78"/>
        <v>20.354789999999998</v>
      </c>
      <c r="T854">
        <f t="shared" si="78"/>
        <v>20.382149999999999</v>
      </c>
      <c r="U854">
        <f t="shared" si="78"/>
        <v>20.401969999999999</v>
      </c>
      <c r="V854">
        <f t="shared" si="78"/>
        <v>20.47363</v>
      </c>
      <c r="W854">
        <f t="shared" si="78"/>
        <v>20.517130000000002</v>
      </c>
      <c r="X854">
        <f t="shared" si="78"/>
        <v>20.461680000000001</v>
      </c>
      <c r="Y854">
        <f t="shared" si="78"/>
        <v>20.567929999999997</v>
      </c>
      <c r="Z854">
        <f t="shared" si="78"/>
        <v>20.60624</v>
      </c>
      <c r="AA854">
        <f t="shared" si="78"/>
        <v>20.555820000000001</v>
      </c>
      <c r="AB854">
        <f t="shared" si="78"/>
        <v>20.560220000000001</v>
      </c>
      <c r="AC854">
        <f t="shared" si="78"/>
        <v>20.543950000000002</v>
      </c>
      <c r="AD854">
        <f t="shared" si="78"/>
        <v>20.649480000000001</v>
      </c>
      <c r="AE854">
        <f t="shared" si="78"/>
        <v>20.744529999999997</v>
      </c>
      <c r="AF854">
        <f t="shared" si="78"/>
        <v>20.716940000000001</v>
      </c>
      <c r="AG854">
        <f t="shared" si="78"/>
        <v>20.656939999999999</v>
      </c>
      <c r="AH854">
        <f t="shared" si="78"/>
        <v>20.579920000000001</v>
      </c>
      <c r="AI854">
        <f t="shared" si="78"/>
        <v>20.48668</v>
      </c>
      <c r="AJ854">
        <f t="shared" si="78"/>
        <v>20.342489999999998</v>
      </c>
    </row>
    <row r="855" spans="1:36">
      <c r="A855" t="s">
        <v>439</v>
      </c>
      <c r="B855" s="63">
        <v>15</v>
      </c>
      <c r="C855" s="63">
        <v>53</v>
      </c>
      <c r="D855">
        <f t="shared" si="72"/>
        <v>1.28355</v>
      </c>
      <c r="E855">
        <f t="shared" si="78"/>
        <v>1.3060499999999999</v>
      </c>
      <c r="F855">
        <f t="shared" si="78"/>
        <v>1.2211400000000001</v>
      </c>
      <c r="G855">
        <f t="shared" si="78"/>
        <v>1.2086399999999999</v>
      </c>
      <c r="H855">
        <f t="shared" si="78"/>
        <v>1.22017</v>
      </c>
      <c r="I855">
        <f t="shared" si="78"/>
        <v>1.2019900000000001</v>
      </c>
      <c r="J855">
        <f t="shared" si="78"/>
        <v>1.1886000000000001</v>
      </c>
      <c r="K855">
        <f t="shared" si="78"/>
        <v>1.1792400000000001</v>
      </c>
      <c r="L855">
        <f t="shared" si="78"/>
        <v>1.16689</v>
      </c>
      <c r="M855">
        <f t="shared" si="78"/>
        <v>1.1562800000000002</v>
      </c>
      <c r="N855">
        <f t="shared" si="78"/>
        <v>1.14693</v>
      </c>
      <c r="O855">
        <f t="shared" si="78"/>
        <v>1.1373599999999999</v>
      </c>
      <c r="P855">
        <f t="shared" si="78"/>
        <v>1.1278999999999999</v>
      </c>
      <c r="Q855">
        <f t="shared" si="78"/>
        <v>1.12016</v>
      </c>
      <c r="R855">
        <f t="shared" si="78"/>
        <v>1.11015</v>
      </c>
      <c r="S855">
        <f t="shared" si="78"/>
        <v>1.09981</v>
      </c>
      <c r="T855">
        <f t="shared" si="78"/>
        <v>1.0907500000000001</v>
      </c>
      <c r="U855">
        <f t="shared" si="78"/>
        <v>1.0817099999999999</v>
      </c>
      <c r="V855">
        <f t="shared" si="78"/>
        <v>1.0731999999999999</v>
      </c>
      <c r="W855">
        <f t="shared" si="78"/>
        <v>1.0647599999999999</v>
      </c>
      <c r="X855">
        <f t="shared" si="78"/>
        <v>1.0564199999999999</v>
      </c>
      <c r="Y855">
        <f t="shared" si="78"/>
        <v>1.0491300000000001</v>
      </c>
      <c r="Z855">
        <f t="shared" si="78"/>
        <v>1.0417000000000001</v>
      </c>
      <c r="AA855">
        <f t="shared" si="78"/>
        <v>1.0342099999999999</v>
      </c>
      <c r="AB855">
        <f t="shared" si="78"/>
        <v>1.0261800000000001</v>
      </c>
      <c r="AC855">
        <f t="shared" si="78"/>
        <v>1.0182500000000001</v>
      </c>
      <c r="AD855">
        <f t="shared" si="78"/>
        <v>1.01047</v>
      </c>
      <c r="AE855">
        <f t="shared" si="78"/>
        <v>1.00275</v>
      </c>
      <c r="AF855">
        <f t="shared" si="78"/>
        <v>0.99523000000000006</v>
      </c>
      <c r="AG855">
        <f t="shared" si="78"/>
        <v>0.98760000000000003</v>
      </c>
      <c r="AH855">
        <f t="shared" si="78"/>
        <v>0.97996000000000005</v>
      </c>
      <c r="AI855">
        <f t="shared" si="78"/>
        <v>0.97239000000000009</v>
      </c>
      <c r="AJ855">
        <f t="shared" si="78"/>
        <v>0.96489000000000003</v>
      </c>
    </row>
    <row r="856" spans="1:36">
      <c r="A856" t="s">
        <v>440</v>
      </c>
      <c r="B856" s="63">
        <v>15</v>
      </c>
      <c r="C856" s="63">
        <v>54</v>
      </c>
      <c r="D856">
        <f t="shared" si="72"/>
        <v>5.17842</v>
      </c>
      <c r="E856">
        <f t="shared" si="78"/>
        <v>5.0615699999999997</v>
      </c>
      <c r="F856">
        <f t="shared" si="78"/>
        <v>4.90998</v>
      </c>
      <c r="G856">
        <f t="shared" si="78"/>
        <v>4.8992000000000004</v>
      </c>
      <c r="H856">
        <f t="shared" si="78"/>
        <v>4.97905</v>
      </c>
      <c r="I856">
        <f t="shared" si="78"/>
        <v>4.7389200000000002</v>
      </c>
      <c r="J856">
        <f t="shared" si="78"/>
        <v>4.5851600000000001</v>
      </c>
      <c r="K856">
        <f t="shared" si="78"/>
        <v>4.5209700000000002</v>
      </c>
      <c r="L856">
        <f t="shared" si="78"/>
        <v>4.4811000000000005</v>
      </c>
      <c r="M856">
        <f t="shared" si="78"/>
        <v>4.4683400000000004</v>
      </c>
      <c r="N856">
        <f t="shared" si="78"/>
        <v>4.4759799999999998</v>
      </c>
      <c r="O856">
        <f t="shared" si="78"/>
        <v>4.4910100000000002</v>
      </c>
      <c r="P856">
        <f t="shared" si="78"/>
        <v>4.50936</v>
      </c>
      <c r="Q856">
        <f t="shared" si="78"/>
        <v>4.5434799999999997</v>
      </c>
      <c r="R856">
        <f t="shared" si="78"/>
        <v>4.5777000000000001</v>
      </c>
      <c r="S856">
        <f t="shared" si="78"/>
        <v>4.6152100000000003</v>
      </c>
      <c r="T856">
        <f t="shared" si="78"/>
        <v>4.6596300000000008</v>
      </c>
      <c r="U856">
        <f t="shared" si="78"/>
        <v>4.7083000000000004</v>
      </c>
      <c r="V856">
        <f t="shared" si="78"/>
        <v>4.7600999999999996</v>
      </c>
      <c r="W856">
        <f t="shared" si="78"/>
        <v>4.8115600000000001</v>
      </c>
      <c r="X856">
        <f t="shared" si="78"/>
        <v>4.8696099999999998</v>
      </c>
      <c r="Y856">
        <f t="shared" si="78"/>
        <v>4.9372800000000003</v>
      </c>
      <c r="Z856">
        <f t="shared" si="78"/>
        <v>4.9998400000000007</v>
      </c>
      <c r="AA856">
        <f t="shared" si="78"/>
        <v>5.0637699999999999</v>
      </c>
      <c r="AB856">
        <f t="shared" si="78"/>
        <v>5.1268100000000008</v>
      </c>
      <c r="AC856">
        <f t="shared" si="78"/>
        <v>5.1892300000000002</v>
      </c>
      <c r="AD856">
        <f t="shared" si="78"/>
        <v>5.2558799999999994</v>
      </c>
      <c r="AE856">
        <f t="shared" si="78"/>
        <v>5.3274299999999997</v>
      </c>
      <c r="AF856">
        <f t="shared" si="78"/>
        <v>5.4008000000000003</v>
      </c>
      <c r="AG856">
        <f t="shared" si="78"/>
        <v>5.4694299999999991</v>
      </c>
      <c r="AH856">
        <f t="shared" si="78"/>
        <v>5.5369799999999998</v>
      </c>
      <c r="AI856">
        <f t="shared" si="78"/>
        <v>5.5997300000000001</v>
      </c>
      <c r="AJ856">
        <f t="shared" si="78"/>
        <v>5.6581899999999994</v>
      </c>
    </row>
    <row r="857" spans="1:36">
      <c r="A857" t="s">
        <v>441</v>
      </c>
      <c r="B857" s="63">
        <v>15</v>
      </c>
      <c r="C857" s="63">
        <v>55</v>
      </c>
      <c r="D857">
        <f t="shared" si="72"/>
        <v>0.88179999999999992</v>
      </c>
      <c r="E857">
        <f t="shared" si="78"/>
        <v>0.93077999999999994</v>
      </c>
      <c r="F857">
        <f t="shared" si="78"/>
        <v>0.83915999999999991</v>
      </c>
      <c r="G857">
        <f t="shared" si="78"/>
        <v>0.75259999999999994</v>
      </c>
      <c r="H857">
        <f t="shared" si="78"/>
        <v>0.80363000000000007</v>
      </c>
      <c r="I857">
        <f t="shared" si="78"/>
        <v>0.88671999999999995</v>
      </c>
      <c r="J857">
        <f t="shared" si="78"/>
        <v>0.90446000000000004</v>
      </c>
      <c r="K857">
        <f t="shared" si="78"/>
        <v>0.92910000000000004</v>
      </c>
      <c r="L857">
        <f t="shared" si="78"/>
        <v>0.96391999999999989</v>
      </c>
      <c r="M857">
        <f t="shared" si="78"/>
        <v>0.98761999999999994</v>
      </c>
      <c r="N857">
        <f t="shared" si="78"/>
        <v>1.0128300000000001</v>
      </c>
      <c r="O857">
        <f t="shared" si="78"/>
        <v>1.03542</v>
      </c>
      <c r="P857">
        <f t="shared" si="78"/>
        <v>1.0627</v>
      </c>
      <c r="Q857">
        <f t="shared" si="78"/>
        <v>1.09287</v>
      </c>
      <c r="R857">
        <f t="shared" si="78"/>
        <v>1.10863</v>
      </c>
      <c r="S857">
        <f t="shared" si="78"/>
        <v>1.12941</v>
      </c>
      <c r="T857">
        <f t="shared" si="78"/>
        <v>1.15828</v>
      </c>
      <c r="U857">
        <f t="shared" si="78"/>
        <v>1.17828</v>
      </c>
      <c r="V857">
        <f t="shared" si="78"/>
        <v>1.2047099999999999</v>
      </c>
      <c r="W857">
        <f t="shared" si="78"/>
        <v>1.23908</v>
      </c>
      <c r="X857">
        <f t="shared" si="78"/>
        <v>1.2501099999999998</v>
      </c>
      <c r="Y857">
        <f t="shared" si="78"/>
        <v>1.2777099999999999</v>
      </c>
      <c r="Z857">
        <f t="shared" si="78"/>
        <v>1.3045599999999999</v>
      </c>
      <c r="AA857">
        <f t="shared" si="78"/>
        <v>1.3345099999999999</v>
      </c>
      <c r="AB857">
        <f t="shared" si="78"/>
        <v>1.3603399999999999</v>
      </c>
      <c r="AC857">
        <f t="shared" si="78"/>
        <v>1.3880400000000002</v>
      </c>
      <c r="AD857">
        <f t="shared" si="78"/>
        <v>1.4173100000000001</v>
      </c>
      <c r="AE857">
        <f t="shared" si="78"/>
        <v>1.4475899999999999</v>
      </c>
      <c r="AF857">
        <f t="shared" si="78"/>
        <v>1.4825599999999999</v>
      </c>
      <c r="AG857">
        <f t="shared" si="78"/>
        <v>1.5177</v>
      </c>
      <c r="AH857">
        <f t="shared" si="78"/>
        <v>1.55305</v>
      </c>
      <c r="AI857">
        <f t="shared" si="78"/>
        <v>1.5894300000000001</v>
      </c>
      <c r="AJ857">
        <f t="shared" si="78"/>
        <v>1.6261700000000001</v>
      </c>
    </row>
    <row r="860" spans="1:36">
      <c r="A860" t="s">
        <v>501</v>
      </c>
      <c r="B860" t="s">
        <v>481</v>
      </c>
      <c r="C860" t="s">
        <v>482</v>
      </c>
    </row>
    <row r="861" spans="1:36">
      <c r="A861" t="s">
        <v>386</v>
      </c>
      <c r="B861" t="s">
        <v>474</v>
      </c>
      <c r="C861" t="s">
        <v>476</v>
      </c>
    </row>
    <row r="862" spans="1:36">
      <c r="A862" t="s">
        <v>387</v>
      </c>
      <c r="B862" s="63">
        <v>16</v>
      </c>
      <c r="C862" s="63">
        <v>100</v>
      </c>
      <c r="D862">
        <f>D452+D510</f>
        <v>171.70967999999999</v>
      </c>
      <c r="E862">
        <f t="shared" ref="E862:AJ870" si="79">E452+E510</f>
        <v>174.95488</v>
      </c>
      <c r="F862">
        <f t="shared" si="79"/>
        <v>180.07471000000001</v>
      </c>
      <c r="G862">
        <f t="shared" si="79"/>
        <v>174.25093999999999</v>
      </c>
      <c r="H862">
        <f t="shared" si="79"/>
        <v>174.2064</v>
      </c>
      <c r="I862">
        <f t="shared" si="79"/>
        <v>171.93088999999998</v>
      </c>
      <c r="J862">
        <f t="shared" si="79"/>
        <v>169.98079999999999</v>
      </c>
      <c r="K862">
        <f t="shared" si="79"/>
        <v>173.13844</v>
      </c>
      <c r="L862">
        <f t="shared" si="79"/>
        <v>178.00459000000001</v>
      </c>
      <c r="M862">
        <f t="shared" si="79"/>
        <v>182.29669000000001</v>
      </c>
      <c r="N862">
        <f t="shared" si="79"/>
        <v>186.65594000000002</v>
      </c>
      <c r="O862">
        <f t="shared" si="79"/>
        <v>190.34155000000001</v>
      </c>
      <c r="P862">
        <f t="shared" si="79"/>
        <v>193.75132000000002</v>
      </c>
      <c r="Q862">
        <f t="shared" si="79"/>
        <v>197.32946999999999</v>
      </c>
      <c r="R862">
        <f t="shared" si="79"/>
        <v>200.42788999999999</v>
      </c>
      <c r="S862">
        <f t="shared" si="79"/>
        <v>203.29123000000001</v>
      </c>
      <c r="T862">
        <f t="shared" si="79"/>
        <v>206.08792</v>
      </c>
      <c r="U862">
        <f t="shared" si="79"/>
        <v>209.18001999999998</v>
      </c>
      <c r="V862">
        <f t="shared" si="79"/>
        <v>212.42992000000001</v>
      </c>
      <c r="W862">
        <f t="shared" si="79"/>
        <v>215.64860000000002</v>
      </c>
      <c r="X862">
        <f t="shared" si="79"/>
        <v>219.20067</v>
      </c>
      <c r="Y862">
        <f t="shared" si="79"/>
        <v>223.06407000000002</v>
      </c>
      <c r="Z862">
        <f t="shared" si="79"/>
        <v>226.83150000000001</v>
      </c>
      <c r="AA862">
        <f t="shared" si="79"/>
        <v>230.60032999999999</v>
      </c>
      <c r="AB862">
        <f t="shared" si="79"/>
        <v>234.27726999999999</v>
      </c>
      <c r="AC862">
        <f t="shared" si="79"/>
        <v>238.0445</v>
      </c>
      <c r="AD862">
        <f t="shared" si="79"/>
        <v>241.88210999999998</v>
      </c>
      <c r="AE862">
        <f t="shared" si="79"/>
        <v>245.66854000000001</v>
      </c>
      <c r="AF862">
        <f t="shared" si="79"/>
        <v>249.34802999999999</v>
      </c>
      <c r="AG862">
        <f t="shared" si="79"/>
        <v>253.07772</v>
      </c>
      <c r="AH862">
        <f t="shared" si="79"/>
        <v>256.83172000000002</v>
      </c>
      <c r="AI862">
        <f t="shared" si="79"/>
        <v>260.53687000000002</v>
      </c>
      <c r="AJ862">
        <f t="shared" si="79"/>
        <v>264.30480999999997</v>
      </c>
    </row>
    <row r="863" spans="1:36">
      <c r="A863" t="s">
        <v>388</v>
      </c>
      <c r="B863" s="63">
        <v>16</v>
      </c>
      <c r="C863" s="63">
        <v>2</v>
      </c>
      <c r="D863">
        <f t="shared" ref="D863:S916" si="80">D453+D511</f>
        <v>10.43952</v>
      </c>
      <c r="E863">
        <f t="shared" si="80"/>
        <v>10.78312</v>
      </c>
      <c r="F863">
        <f t="shared" si="80"/>
        <v>11.559270000000001</v>
      </c>
      <c r="G863">
        <f t="shared" si="80"/>
        <v>10.44918</v>
      </c>
      <c r="H863">
        <f t="shared" si="80"/>
        <v>10.71369</v>
      </c>
      <c r="I863">
        <f t="shared" si="80"/>
        <v>11.53712</v>
      </c>
      <c r="J863">
        <f t="shared" si="80"/>
        <v>11.789470000000001</v>
      </c>
      <c r="K863">
        <f t="shared" si="80"/>
        <v>12.22185</v>
      </c>
      <c r="L863">
        <f t="shared" si="80"/>
        <v>12.67897</v>
      </c>
      <c r="M863">
        <f t="shared" si="80"/>
        <v>13.079230000000001</v>
      </c>
      <c r="N863">
        <f t="shared" si="80"/>
        <v>13.449950000000001</v>
      </c>
      <c r="O863">
        <f t="shared" si="80"/>
        <v>13.754850000000001</v>
      </c>
      <c r="P863">
        <f t="shared" si="80"/>
        <v>14.09009</v>
      </c>
      <c r="Q863">
        <f t="shared" si="80"/>
        <v>14.436209999999999</v>
      </c>
      <c r="R863">
        <f t="shared" si="80"/>
        <v>14.745940000000001</v>
      </c>
      <c r="S863">
        <f t="shared" si="80"/>
        <v>15.122590000000001</v>
      </c>
      <c r="T863">
        <f t="shared" si="79"/>
        <v>15.48874</v>
      </c>
      <c r="U863">
        <f t="shared" si="79"/>
        <v>15.813890000000001</v>
      </c>
      <c r="V863">
        <f t="shared" si="79"/>
        <v>16.122199999999999</v>
      </c>
      <c r="W863">
        <f t="shared" si="79"/>
        <v>16.488309999999998</v>
      </c>
      <c r="X863">
        <f t="shared" si="79"/>
        <v>16.856389999999998</v>
      </c>
      <c r="Y863">
        <f t="shared" si="79"/>
        <v>17.271439999999998</v>
      </c>
      <c r="Z863">
        <f t="shared" si="79"/>
        <v>17.64442</v>
      </c>
      <c r="AA863">
        <f t="shared" si="79"/>
        <v>18.01857</v>
      </c>
      <c r="AB863">
        <f t="shared" si="79"/>
        <v>18.379280000000001</v>
      </c>
      <c r="AC863">
        <f t="shared" si="79"/>
        <v>18.745620000000002</v>
      </c>
      <c r="AD863">
        <f t="shared" si="79"/>
        <v>19.12068</v>
      </c>
      <c r="AE863">
        <f t="shared" si="79"/>
        <v>19.492359999999998</v>
      </c>
      <c r="AF863">
        <f t="shared" si="79"/>
        <v>19.864129999999999</v>
      </c>
      <c r="AG863">
        <f t="shared" si="79"/>
        <v>20.225819999999999</v>
      </c>
      <c r="AH863">
        <f t="shared" si="79"/>
        <v>20.59281</v>
      </c>
      <c r="AI863">
        <f t="shared" si="79"/>
        <v>20.968159999999997</v>
      </c>
      <c r="AJ863">
        <f t="shared" si="79"/>
        <v>21.34845</v>
      </c>
    </row>
    <row r="864" spans="1:36">
      <c r="A864" t="s">
        <v>389</v>
      </c>
      <c r="B864" s="63">
        <v>16</v>
      </c>
      <c r="C864" s="63">
        <v>3</v>
      </c>
      <c r="D864">
        <f t="shared" si="80"/>
        <v>35.464150000000004</v>
      </c>
      <c r="E864">
        <f t="shared" si="79"/>
        <v>36.018569999999997</v>
      </c>
      <c r="F864">
        <f t="shared" si="79"/>
        <v>37.748490000000004</v>
      </c>
      <c r="G864">
        <f t="shared" si="79"/>
        <v>38.117779999999996</v>
      </c>
      <c r="H864">
        <f t="shared" si="79"/>
        <v>38.087870000000002</v>
      </c>
      <c r="I864">
        <f t="shared" si="79"/>
        <v>36.709350000000001</v>
      </c>
      <c r="J864">
        <f t="shared" si="79"/>
        <v>35.420169999999999</v>
      </c>
      <c r="K864">
        <f t="shared" si="79"/>
        <v>35.698689999999999</v>
      </c>
      <c r="L864">
        <f t="shared" si="79"/>
        <v>36.260909999999996</v>
      </c>
      <c r="M864">
        <f t="shared" si="79"/>
        <v>36.766919999999999</v>
      </c>
      <c r="N864">
        <f t="shared" si="79"/>
        <v>37.27149</v>
      </c>
      <c r="O864">
        <f t="shared" si="79"/>
        <v>37.831440000000001</v>
      </c>
      <c r="P864">
        <f t="shared" si="79"/>
        <v>38.409500000000001</v>
      </c>
      <c r="Q864">
        <f t="shared" si="79"/>
        <v>39.01202</v>
      </c>
      <c r="R864">
        <f t="shared" si="79"/>
        <v>39.642060000000001</v>
      </c>
      <c r="S864">
        <f t="shared" si="79"/>
        <v>40.292949999999998</v>
      </c>
      <c r="T864">
        <f t="shared" si="79"/>
        <v>40.994759999999999</v>
      </c>
      <c r="U864">
        <f t="shared" si="79"/>
        <v>41.734470000000002</v>
      </c>
      <c r="V864">
        <f t="shared" si="79"/>
        <v>42.467370000000003</v>
      </c>
      <c r="W864">
        <f t="shared" si="79"/>
        <v>43.15607</v>
      </c>
      <c r="X864">
        <f t="shared" si="79"/>
        <v>43.937040000000003</v>
      </c>
      <c r="Y864">
        <f t="shared" si="79"/>
        <v>44.757019999999997</v>
      </c>
      <c r="Z864">
        <f t="shared" si="79"/>
        <v>45.54889</v>
      </c>
      <c r="AA864">
        <f t="shared" si="79"/>
        <v>46.341850000000001</v>
      </c>
      <c r="AB864">
        <f t="shared" si="79"/>
        <v>47.089120000000001</v>
      </c>
      <c r="AC864">
        <f t="shared" si="79"/>
        <v>47.846999999999994</v>
      </c>
      <c r="AD864">
        <f t="shared" si="79"/>
        <v>48.605050000000006</v>
      </c>
      <c r="AE864">
        <f t="shared" si="79"/>
        <v>49.360659999999996</v>
      </c>
      <c r="AF864">
        <f t="shared" si="79"/>
        <v>50.112200000000001</v>
      </c>
      <c r="AG864">
        <f t="shared" si="79"/>
        <v>50.84713</v>
      </c>
      <c r="AH864">
        <f t="shared" si="79"/>
        <v>51.586919999999999</v>
      </c>
      <c r="AI864">
        <f t="shared" si="79"/>
        <v>52.344980000000007</v>
      </c>
      <c r="AJ864">
        <f t="shared" si="79"/>
        <v>53.111069999999998</v>
      </c>
    </row>
    <row r="865" spans="1:36">
      <c r="A865" t="s">
        <v>390</v>
      </c>
      <c r="B865" s="63">
        <v>16</v>
      </c>
      <c r="C865" s="63">
        <v>4</v>
      </c>
      <c r="D865">
        <f t="shared" si="80"/>
        <v>29.946740000000002</v>
      </c>
      <c r="E865">
        <f t="shared" si="79"/>
        <v>30.390170000000001</v>
      </c>
      <c r="F865">
        <f t="shared" si="79"/>
        <v>30.887599999999999</v>
      </c>
      <c r="G865">
        <f t="shared" si="79"/>
        <v>27.308429999999998</v>
      </c>
      <c r="H865">
        <f t="shared" si="79"/>
        <v>26.637529999999998</v>
      </c>
      <c r="I865">
        <f t="shared" si="79"/>
        <v>27.4499</v>
      </c>
      <c r="J865">
        <f t="shared" si="79"/>
        <v>29.137799999999999</v>
      </c>
      <c r="K865">
        <f t="shared" si="79"/>
        <v>30.533390000000001</v>
      </c>
      <c r="L865">
        <f t="shared" si="79"/>
        <v>31.476300000000002</v>
      </c>
      <c r="M865">
        <f t="shared" si="79"/>
        <v>32.057580000000002</v>
      </c>
      <c r="N865">
        <f t="shared" si="79"/>
        <v>32.560639999999999</v>
      </c>
      <c r="O865">
        <f t="shared" si="79"/>
        <v>32.964530000000003</v>
      </c>
      <c r="P865">
        <f t="shared" si="79"/>
        <v>33.341439999999999</v>
      </c>
      <c r="Q865">
        <f t="shared" si="79"/>
        <v>33.761330000000001</v>
      </c>
      <c r="R865">
        <f t="shared" si="79"/>
        <v>34.089680000000001</v>
      </c>
      <c r="S865">
        <f t="shared" si="79"/>
        <v>34.438969999999998</v>
      </c>
      <c r="T865">
        <f t="shared" si="79"/>
        <v>34.746119999999998</v>
      </c>
      <c r="U865">
        <f t="shared" si="79"/>
        <v>35.056170000000002</v>
      </c>
      <c r="V865">
        <f t="shared" si="79"/>
        <v>35.398899999999998</v>
      </c>
      <c r="W865">
        <f t="shared" si="79"/>
        <v>35.739289999999997</v>
      </c>
      <c r="X865">
        <f t="shared" si="79"/>
        <v>36.140680000000003</v>
      </c>
      <c r="Y865">
        <f t="shared" si="79"/>
        <v>36.606099999999998</v>
      </c>
      <c r="Z865">
        <f t="shared" si="79"/>
        <v>37.083950000000002</v>
      </c>
      <c r="AA865">
        <f t="shared" si="79"/>
        <v>37.565840000000001</v>
      </c>
      <c r="AB865">
        <f t="shared" si="79"/>
        <v>37.952839999999995</v>
      </c>
      <c r="AC865">
        <f t="shared" si="79"/>
        <v>38.351529999999997</v>
      </c>
      <c r="AD865">
        <f t="shared" si="79"/>
        <v>38.755279999999999</v>
      </c>
      <c r="AE865">
        <f t="shared" si="79"/>
        <v>39.162739999999999</v>
      </c>
      <c r="AF865">
        <f t="shared" si="79"/>
        <v>39.574150000000003</v>
      </c>
      <c r="AG865">
        <f t="shared" si="79"/>
        <v>39.96754</v>
      </c>
      <c r="AH865">
        <f t="shared" si="79"/>
        <v>40.35277</v>
      </c>
      <c r="AI865">
        <f t="shared" si="79"/>
        <v>40.752899999999997</v>
      </c>
      <c r="AJ865">
        <f t="shared" si="79"/>
        <v>41.165939999999999</v>
      </c>
    </row>
    <row r="866" spans="1:36">
      <c r="A866" t="s">
        <v>391</v>
      </c>
      <c r="B866" s="63">
        <v>16</v>
      </c>
      <c r="C866" s="63">
        <v>5</v>
      </c>
      <c r="D866">
        <f t="shared" si="80"/>
        <v>95.859260000000006</v>
      </c>
      <c r="E866">
        <f t="shared" si="79"/>
        <v>97.763030000000001</v>
      </c>
      <c r="F866">
        <f t="shared" si="79"/>
        <v>99.879339999999999</v>
      </c>
      <c r="G866">
        <f t="shared" si="79"/>
        <v>98.375559999999993</v>
      </c>
      <c r="H866">
        <f t="shared" si="79"/>
        <v>98.767300000000006</v>
      </c>
      <c r="I866">
        <f t="shared" si="79"/>
        <v>96.234530000000007</v>
      </c>
      <c r="J866">
        <f t="shared" si="79"/>
        <v>93.633359999999996</v>
      </c>
      <c r="K866">
        <f t="shared" si="79"/>
        <v>94.684510000000003</v>
      </c>
      <c r="L866">
        <f t="shared" si="79"/>
        <v>97.588400000000007</v>
      </c>
      <c r="M866">
        <f t="shared" si="79"/>
        <v>100.39296999999999</v>
      </c>
      <c r="N866">
        <f t="shared" si="79"/>
        <v>103.37387000000001</v>
      </c>
      <c r="O866">
        <f t="shared" si="79"/>
        <v>105.79074</v>
      </c>
      <c r="P866">
        <f t="shared" si="79"/>
        <v>107.91028</v>
      </c>
      <c r="Q866">
        <f t="shared" si="79"/>
        <v>110.1199</v>
      </c>
      <c r="R866">
        <f t="shared" si="79"/>
        <v>111.95022</v>
      </c>
      <c r="S866">
        <f t="shared" si="79"/>
        <v>113.43672000000001</v>
      </c>
      <c r="T866">
        <f t="shared" si="79"/>
        <v>114.8583</v>
      </c>
      <c r="U866">
        <f t="shared" si="79"/>
        <v>116.57549999999999</v>
      </c>
      <c r="V866">
        <f t="shared" si="79"/>
        <v>118.44145</v>
      </c>
      <c r="W866">
        <f t="shared" si="79"/>
        <v>120.26492</v>
      </c>
      <c r="X866">
        <f t="shared" si="79"/>
        <v>122.26657</v>
      </c>
      <c r="Y866">
        <f t="shared" si="79"/>
        <v>124.42951000000001</v>
      </c>
      <c r="Z866">
        <f t="shared" si="79"/>
        <v>126.55424000000001</v>
      </c>
      <c r="AA866">
        <f t="shared" si="79"/>
        <v>128.67407</v>
      </c>
      <c r="AB866">
        <f t="shared" si="79"/>
        <v>130.85603</v>
      </c>
      <c r="AC866">
        <f t="shared" si="79"/>
        <v>133.10034999999999</v>
      </c>
      <c r="AD866">
        <f t="shared" si="79"/>
        <v>135.40110000000001</v>
      </c>
      <c r="AE866">
        <f t="shared" si="79"/>
        <v>137.65278999999998</v>
      </c>
      <c r="AF866">
        <f t="shared" si="79"/>
        <v>139.79755</v>
      </c>
      <c r="AG866">
        <f t="shared" si="79"/>
        <v>142.03721999999999</v>
      </c>
      <c r="AH866">
        <f t="shared" si="79"/>
        <v>144.29921999999999</v>
      </c>
      <c r="AI866">
        <f t="shared" si="79"/>
        <v>146.47083000000001</v>
      </c>
      <c r="AJ866">
        <f t="shared" si="79"/>
        <v>148.67935</v>
      </c>
    </row>
    <row r="867" spans="1:36">
      <c r="A867" t="s">
        <v>392</v>
      </c>
      <c r="B867" s="63">
        <v>16</v>
      </c>
      <c r="C867" s="63">
        <v>6</v>
      </c>
      <c r="D867">
        <f t="shared" si="80"/>
        <v>53.363989999999994</v>
      </c>
      <c r="E867">
        <f t="shared" si="79"/>
        <v>54.095170000000003</v>
      </c>
      <c r="F867">
        <f t="shared" si="79"/>
        <v>52.468330000000002</v>
      </c>
      <c r="G867">
        <f t="shared" si="79"/>
        <v>53.215699999999998</v>
      </c>
      <c r="H867">
        <f t="shared" si="79"/>
        <v>54.237349999999999</v>
      </c>
      <c r="I867">
        <f t="shared" si="79"/>
        <v>53.330410000000001</v>
      </c>
      <c r="J867">
        <f t="shared" si="79"/>
        <v>52.951400000000007</v>
      </c>
      <c r="K867">
        <f t="shared" si="79"/>
        <v>52.545119999999997</v>
      </c>
      <c r="L867">
        <f t="shared" si="79"/>
        <v>52.393810000000002</v>
      </c>
      <c r="M867">
        <f t="shared" si="79"/>
        <v>52.413289999999996</v>
      </c>
      <c r="N867">
        <f t="shared" si="79"/>
        <v>52.402230000000003</v>
      </c>
      <c r="O867">
        <f t="shared" si="79"/>
        <v>52.529440000000001</v>
      </c>
      <c r="P867">
        <f t="shared" si="79"/>
        <v>52.784120000000001</v>
      </c>
      <c r="Q867">
        <f t="shared" si="79"/>
        <v>52.987020000000001</v>
      </c>
      <c r="R867">
        <f t="shared" si="79"/>
        <v>53.324669999999998</v>
      </c>
      <c r="S867">
        <f t="shared" si="79"/>
        <v>53.521000000000001</v>
      </c>
      <c r="T867">
        <f t="shared" si="79"/>
        <v>53.6877</v>
      </c>
      <c r="U867">
        <f t="shared" si="79"/>
        <v>53.785989999999998</v>
      </c>
      <c r="V867">
        <f t="shared" si="79"/>
        <v>53.85087</v>
      </c>
      <c r="W867">
        <f t="shared" si="79"/>
        <v>53.856809999999996</v>
      </c>
      <c r="X867">
        <f t="shared" si="79"/>
        <v>53.83437</v>
      </c>
      <c r="Y867">
        <f t="shared" si="79"/>
        <v>53.684260000000002</v>
      </c>
      <c r="Z867">
        <f t="shared" si="79"/>
        <v>53.472850000000001</v>
      </c>
      <c r="AA867">
        <f t="shared" si="79"/>
        <v>53.335839999999997</v>
      </c>
      <c r="AB867">
        <f t="shared" si="79"/>
        <v>53.351699999999994</v>
      </c>
      <c r="AC867">
        <f t="shared" si="79"/>
        <v>53.39575</v>
      </c>
      <c r="AD867">
        <f t="shared" si="79"/>
        <v>53.457720000000002</v>
      </c>
      <c r="AE867">
        <f t="shared" si="79"/>
        <v>53.527810000000002</v>
      </c>
      <c r="AF867">
        <f t="shared" si="79"/>
        <v>53.630630000000004</v>
      </c>
      <c r="AG867">
        <f t="shared" si="79"/>
        <v>53.798929999999999</v>
      </c>
      <c r="AH867">
        <f t="shared" si="79"/>
        <v>54.315989999999999</v>
      </c>
      <c r="AI867">
        <f t="shared" si="79"/>
        <v>54.891869999999997</v>
      </c>
      <c r="AJ867">
        <f t="shared" si="79"/>
        <v>55.453250000000004</v>
      </c>
    </row>
    <row r="868" spans="1:36">
      <c r="A868" t="s">
        <v>393</v>
      </c>
      <c r="B868" s="63">
        <v>16</v>
      </c>
      <c r="C868" s="63">
        <v>7</v>
      </c>
      <c r="D868">
        <f t="shared" si="80"/>
        <v>13.734079999999999</v>
      </c>
      <c r="E868">
        <f t="shared" si="79"/>
        <v>13.59934</v>
      </c>
      <c r="F868">
        <f t="shared" si="79"/>
        <v>12.8269</v>
      </c>
      <c r="G868">
        <f t="shared" si="79"/>
        <v>14.141210000000001</v>
      </c>
      <c r="H868">
        <f t="shared" si="79"/>
        <v>14.25399</v>
      </c>
      <c r="I868">
        <f t="shared" si="79"/>
        <v>13.33239</v>
      </c>
      <c r="J868">
        <f t="shared" si="79"/>
        <v>12.75447</v>
      </c>
      <c r="K868">
        <f t="shared" si="79"/>
        <v>13.02239</v>
      </c>
      <c r="L868">
        <f t="shared" si="79"/>
        <v>13.417450000000001</v>
      </c>
      <c r="M868">
        <f t="shared" si="79"/>
        <v>13.736129999999999</v>
      </c>
      <c r="N868">
        <f t="shared" si="79"/>
        <v>14.05311</v>
      </c>
      <c r="O868">
        <f t="shared" si="79"/>
        <v>14.339449999999999</v>
      </c>
      <c r="P868">
        <f t="shared" si="79"/>
        <v>14.64878</v>
      </c>
      <c r="Q868">
        <f t="shared" si="79"/>
        <v>14.96848</v>
      </c>
      <c r="R868">
        <f t="shared" si="79"/>
        <v>15.293379999999999</v>
      </c>
      <c r="S868">
        <f t="shared" si="79"/>
        <v>15.580920000000001</v>
      </c>
      <c r="T868">
        <f t="shared" si="79"/>
        <v>15.827470000000002</v>
      </c>
      <c r="U868">
        <f t="shared" si="79"/>
        <v>16.046340000000001</v>
      </c>
      <c r="V868">
        <f t="shared" si="79"/>
        <v>16.253070000000001</v>
      </c>
      <c r="W868">
        <f t="shared" si="79"/>
        <v>16.36796</v>
      </c>
      <c r="X868">
        <f t="shared" si="79"/>
        <v>16.484079999999999</v>
      </c>
      <c r="Y868">
        <f t="shared" si="79"/>
        <v>16.547599999999999</v>
      </c>
      <c r="Z868">
        <f t="shared" si="79"/>
        <v>16.62763</v>
      </c>
      <c r="AA868">
        <f t="shared" si="79"/>
        <v>16.708399999999997</v>
      </c>
      <c r="AB868">
        <f t="shared" si="79"/>
        <v>16.765790000000003</v>
      </c>
      <c r="AC868">
        <f t="shared" si="79"/>
        <v>16.826280000000001</v>
      </c>
      <c r="AD868">
        <f t="shared" si="79"/>
        <v>16.8842</v>
      </c>
      <c r="AE868">
        <f t="shared" si="79"/>
        <v>16.937840000000001</v>
      </c>
      <c r="AF868">
        <f t="shared" si="79"/>
        <v>16.975380000000001</v>
      </c>
      <c r="AG868">
        <f t="shared" si="79"/>
        <v>17.01379</v>
      </c>
      <c r="AH868">
        <f t="shared" si="79"/>
        <v>17.054449999999999</v>
      </c>
      <c r="AI868">
        <f t="shared" si="79"/>
        <v>17.088900000000002</v>
      </c>
      <c r="AJ868">
        <f t="shared" si="79"/>
        <v>17.12256</v>
      </c>
    </row>
    <row r="869" spans="1:36">
      <c r="A869" t="s">
        <v>394</v>
      </c>
      <c r="B869" s="63">
        <v>16</v>
      </c>
      <c r="C869" s="63">
        <v>8</v>
      </c>
      <c r="D869">
        <f t="shared" si="80"/>
        <v>23.241409999999998</v>
      </c>
      <c r="E869">
        <f t="shared" si="79"/>
        <v>22.28538</v>
      </c>
      <c r="F869">
        <f t="shared" si="79"/>
        <v>23.552849999999999</v>
      </c>
      <c r="G869">
        <f t="shared" si="79"/>
        <v>24.81176</v>
      </c>
      <c r="H869">
        <f t="shared" si="79"/>
        <v>23.970040000000001</v>
      </c>
      <c r="I869">
        <f t="shared" si="79"/>
        <v>23.625710000000002</v>
      </c>
      <c r="J869">
        <f t="shared" si="79"/>
        <v>24.421989999999997</v>
      </c>
      <c r="K869">
        <f t="shared" si="79"/>
        <v>25.277369999999998</v>
      </c>
      <c r="L869">
        <f t="shared" si="79"/>
        <v>24.900210000000001</v>
      </c>
      <c r="M869">
        <f t="shared" si="79"/>
        <v>24.717869999999998</v>
      </c>
      <c r="N869">
        <f t="shared" si="79"/>
        <v>25.236260000000001</v>
      </c>
      <c r="O869">
        <f t="shared" si="79"/>
        <v>25.918120000000002</v>
      </c>
      <c r="P869">
        <f t="shared" si="79"/>
        <v>26.455780000000001</v>
      </c>
      <c r="Q869">
        <f t="shared" si="79"/>
        <v>26.86018</v>
      </c>
      <c r="R869">
        <f t="shared" si="79"/>
        <v>27.243650000000002</v>
      </c>
      <c r="S869">
        <f t="shared" si="79"/>
        <v>27.75291</v>
      </c>
      <c r="T869">
        <f t="shared" si="79"/>
        <v>28.27064</v>
      </c>
      <c r="U869">
        <f t="shared" si="79"/>
        <v>28.591539999999998</v>
      </c>
      <c r="V869">
        <f t="shared" si="79"/>
        <v>28.226639999999996</v>
      </c>
      <c r="W869">
        <f t="shared" si="79"/>
        <v>27.81616</v>
      </c>
      <c r="X869">
        <f t="shared" si="79"/>
        <v>27.535450000000001</v>
      </c>
      <c r="Y869">
        <f t="shared" si="79"/>
        <v>27.49492</v>
      </c>
      <c r="Z869">
        <f t="shared" si="79"/>
        <v>27.36232</v>
      </c>
      <c r="AA869">
        <f t="shared" si="79"/>
        <v>27.758099999999999</v>
      </c>
      <c r="AB869">
        <f t="shared" si="79"/>
        <v>28.352519999999998</v>
      </c>
      <c r="AC869">
        <f t="shared" si="79"/>
        <v>28.851559999999999</v>
      </c>
      <c r="AD869">
        <f t="shared" si="79"/>
        <v>29.238780000000002</v>
      </c>
      <c r="AE869">
        <f t="shared" si="79"/>
        <v>29.464189999999999</v>
      </c>
      <c r="AF869">
        <f t="shared" si="79"/>
        <v>29.64067</v>
      </c>
      <c r="AG869">
        <f t="shared" si="79"/>
        <v>29.95759</v>
      </c>
      <c r="AH869">
        <f t="shared" si="79"/>
        <v>30.318079999999998</v>
      </c>
      <c r="AI869">
        <f t="shared" si="79"/>
        <v>30.711949999999998</v>
      </c>
      <c r="AJ869">
        <f t="shared" si="79"/>
        <v>31.319399999999998</v>
      </c>
    </row>
    <row r="870" spans="1:36">
      <c r="A870" t="s">
        <v>395</v>
      </c>
      <c r="B870" s="63">
        <v>16</v>
      </c>
      <c r="C870" s="63">
        <v>9</v>
      </c>
      <c r="D870">
        <f t="shared" si="80"/>
        <v>12.532690000000001</v>
      </c>
      <c r="E870">
        <f t="shared" si="79"/>
        <v>11.76951</v>
      </c>
      <c r="F870">
        <f t="shared" si="79"/>
        <v>11.358270000000001</v>
      </c>
      <c r="G870">
        <f t="shared" si="79"/>
        <v>11.451409999999999</v>
      </c>
      <c r="H870">
        <f t="shared" si="79"/>
        <v>11.089600000000001</v>
      </c>
      <c r="I870">
        <f t="shared" si="79"/>
        <v>10.203749999999999</v>
      </c>
      <c r="J870">
        <f t="shared" si="79"/>
        <v>10.03561</v>
      </c>
      <c r="K870">
        <f t="shared" si="79"/>
        <v>10.239000000000001</v>
      </c>
      <c r="L870">
        <f t="shared" si="79"/>
        <v>10.541840000000001</v>
      </c>
      <c r="M870">
        <f t="shared" si="79"/>
        <v>10.674620000000001</v>
      </c>
      <c r="N870">
        <f t="shared" si="79"/>
        <v>10.68256</v>
      </c>
      <c r="O870">
        <f t="shared" si="79"/>
        <v>10.82718</v>
      </c>
      <c r="P870">
        <f t="shared" si="79"/>
        <v>10.943909999999999</v>
      </c>
      <c r="Q870">
        <f t="shared" si="79"/>
        <v>11.08385</v>
      </c>
      <c r="R870">
        <f t="shared" si="79"/>
        <v>11.369870000000001</v>
      </c>
      <c r="S870">
        <f t="shared" ref="E870:AJ878" si="81">S460+S518</f>
        <v>11.496369999999999</v>
      </c>
      <c r="T870">
        <f t="shared" si="81"/>
        <v>11.64695</v>
      </c>
      <c r="U870">
        <f t="shared" si="81"/>
        <v>11.90347</v>
      </c>
      <c r="V870">
        <f t="shared" si="81"/>
        <v>12.19098</v>
      </c>
      <c r="W870">
        <f t="shared" si="81"/>
        <v>12.461300000000001</v>
      </c>
      <c r="X870">
        <f t="shared" si="81"/>
        <v>12.815300000000001</v>
      </c>
      <c r="Y870">
        <f t="shared" si="81"/>
        <v>13.109660000000002</v>
      </c>
      <c r="Z870">
        <f t="shared" si="81"/>
        <v>13.30498</v>
      </c>
      <c r="AA870">
        <f t="shared" si="81"/>
        <v>13.634740000000001</v>
      </c>
      <c r="AB870">
        <f t="shared" si="81"/>
        <v>13.991199999999999</v>
      </c>
      <c r="AC870">
        <f t="shared" si="81"/>
        <v>14.235949999999999</v>
      </c>
      <c r="AD870">
        <f t="shared" si="81"/>
        <v>14.487849999999998</v>
      </c>
      <c r="AE870">
        <f t="shared" si="81"/>
        <v>14.654610000000002</v>
      </c>
      <c r="AF870">
        <f t="shared" si="81"/>
        <v>14.8474</v>
      </c>
      <c r="AG870">
        <f t="shared" si="81"/>
        <v>15.108980000000001</v>
      </c>
      <c r="AH870">
        <f t="shared" si="81"/>
        <v>15.39836</v>
      </c>
      <c r="AI870">
        <f t="shared" si="81"/>
        <v>15.583300000000001</v>
      </c>
      <c r="AJ870">
        <f t="shared" si="81"/>
        <v>16.061589999999999</v>
      </c>
    </row>
    <row r="871" spans="1:36">
      <c r="A871" t="s">
        <v>396</v>
      </c>
      <c r="B871" s="63">
        <v>16</v>
      </c>
      <c r="C871" s="63">
        <v>10</v>
      </c>
      <c r="D871">
        <f t="shared" si="80"/>
        <v>23.71978</v>
      </c>
      <c r="E871">
        <f t="shared" si="81"/>
        <v>23.887869999999999</v>
      </c>
      <c r="F871">
        <f t="shared" si="81"/>
        <v>23.121000000000002</v>
      </c>
      <c r="G871">
        <f t="shared" si="81"/>
        <v>22.882650000000002</v>
      </c>
      <c r="H871">
        <f t="shared" si="81"/>
        <v>20.543559999999999</v>
      </c>
      <c r="I871">
        <f t="shared" si="81"/>
        <v>19.535990000000002</v>
      </c>
      <c r="J871">
        <f t="shared" si="81"/>
        <v>19.560870000000001</v>
      </c>
      <c r="K871">
        <f t="shared" si="81"/>
        <v>19.975630000000002</v>
      </c>
      <c r="L871">
        <f t="shared" si="81"/>
        <v>20.318390000000001</v>
      </c>
      <c r="M871">
        <f t="shared" si="81"/>
        <v>20.55405</v>
      </c>
      <c r="N871">
        <f t="shared" si="81"/>
        <v>20.71611</v>
      </c>
      <c r="O871">
        <f t="shared" si="81"/>
        <v>20.89697</v>
      </c>
      <c r="P871">
        <f t="shared" si="81"/>
        <v>21.061689999999999</v>
      </c>
      <c r="Q871">
        <f t="shared" si="81"/>
        <v>21.28078</v>
      </c>
      <c r="R871">
        <f t="shared" si="81"/>
        <v>21.529150000000001</v>
      </c>
      <c r="S871">
        <f t="shared" si="81"/>
        <v>21.73057</v>
      </c>
      <c r="T871">
        <f t="shared" si="81"/>
        <v>21.964039999999997</v>
      </c>
      <c r="U871">
        <f t="shared" si="81"/>
        <v>22.259259999999998</v>
      </c>
      <c r="V871">
        <f t="shared" si="81"/>
        <v>22.541219999999999</v>
      </c>
      <c r="W871">
        <f t="shared" si="81"/>
        <v>22.8233</v>
      </c>
      <c r="X871">
        <f t="shared" si="81"/>
        <v>23.204079999999998</v>
      </c>
      <c r="Y871">
        <f t="shared" si="81"/>
        <v>23.577680000000001</v>
      </c>
      <c r="Z871">
        <f t="shared" si="81"/>
        <v>23.912490000000002</v>
      </c>
      <c r="AA871">
        <f t="shared" si="81"/>
        <v>24.29908</v>
      </c>
      <c r="AB871">
        <f t="shared" si="81"/>
        <v>24.639560000000003</v>
      </c>
      <c r="AC871">
        <f t="shared" si="81"/>
        <v>25.094380000000001</v>
      </c>
      <c r="AD871">
        <f t="shared" si="81"/>
        <v>25.570540000000001</v>
      </c>
      <c r="AE871">
        <f t="shared" si="81"/>
        <v>26.080860000000001</v>
      </c>
      <c r="AF871">
        <f t="shared" si="81"/>
        <v>26.564</v>
      </c>
      <c r="AG871">
        <f t="shared" si="81"/>
        <v>27.006350000000001</v>
      </c>
      <c r="AH871">
        <f t="shared" si="81"/>
        <v>27.397940000000002</v>
      </c>
      <c r="AI871">
        <f t="shared" si="81"/>
        <v>27.717980000000001</v>
      </c>
      <c r="AJ871">
        <f t="shared" si="81"/>
        <v>28.107590000000002</v>
      </c>
    </row>
    <row r="872" spans="1:36">
      <c r="A872" t="s">
        <v>397</v>
      </c>
      <c r="B872" s="63">
        <v>16</v>
      </c>
      <c r="C872" s="63">
        <v>11</v>
      </c>
      <c r="D872">
        <f t="shared" si="80"/>
        <v>8.9102399999999999</v>
      </c>
      <c r="E872">
        <f t="shared" si="81"/>
        <v>9.0027100000000004</v>
      </c>
      <c r="F872">
        <f t="shared" si="81"/>
        <v>8.3638899999999996</v>
      </c>
      <c r="G872">
        <f t="shared" si="81"/>
        <v>7.8026099999999996</v>
      </c>
      <c r="H872">
        <f t="shared" si="81"/>
        <v>7.0386899999999999</v>
      </c>
      <c r="I872">
        <f t="shared" si="81"/>
        <v>6.8276399999999997</v>
      </c>
      <c r="J872">
        <f t="shared" si="81"/>
        <v>6.6304099999999995</v>
      </c>
      <c r="K872">
        <f t="shared" si="81"/>
        <v>6.6953300000000002</v>
      </c>
      <c r="L872">
        <f t="shared" si="81"/>
        <v>6.7033399999999999</v>
      </c>
      <c r="M872">
        <f t="shared" si="81"/>
        <v>6.69313</v>
      </c>
      <c r="N872">
        <f t="shared" si="81"/>
        <v>6.6274099999999994</v>
      </c>
      <c r="O872">
        <f t="shared" si="81"/>
        <v>6.5982799999999999</v>
      </c>
      <c r="P872">
        <f t="shared" si="81"/>
        <v>6.5872700000000002</v>
      </c>
      <c r="Q872">
        <f t="shared" si="81"/>
        <v>6.63361</v>
      </c>
      <c r="R872">
        <f t="shared" si="81"/>
        <v>6.6977199999999995</v>
      </c>
      <c r="S872">
        <f t="shared" si="81"/>
        <v>6.7505299999999995</v>
      </c>
      <c r="T872">
        <f t="shared" si="81"/>
        <v>6.8061800000000003</v>
      </c>
      <c r="U872">
        <f t="shared" si="81"/>
        <v>6.8986000000000001</v>
      </c>
      <c r="V872">
        <f t="shared" si="81"/>
        <v>6.9656500000000001</v>
      </c>
      <c r="W872">
        <f t="shared" si="81"/>
        <v>7.0529599999999997</v>
      </c>
      <c r="X872">
        <f t="shared" si="81"/>
        <v>7.20261</v>
      </c>
      <c r="Y872">
        <f t="shared" si="81"/>
        <v>7.3596300000000001</v>
      </c>
      <c r="Z872">
        <f t="shared" si="81"/>
        <v>7.4823300000000001</v>
      </c>
      <c r="AA872">
        <f t="shared" si="81"/>
        <v>7.6246800000000006</v>
      </c>
      <c r="AB872">
        <f t="shared" si="81"/>
        <v>7.7379600000000002</v>
      </c>
      <c r="AC872">
        <f t="shared" si="81"/>
        <v>7.9683200000000003</v>
      </c>
      <c r="AD872">
        <f t="shared" si="81"/>
        <v>8.2195</v>
      </c>
      <c r="AE872">
        <f t="shared" si="81"/>
        <v>8.4860100000000003</v>
      </c>
      <c r="AF872">
        <f t="shared" si="81"/>
        <v>8.7123999999999988</v>
      </c>
      <c r="AG872">
        <f t="shared" si="81"/>
        <v>8.8909000000000002</v>
      </c>
      <c r="AH872">
        <f t="shared" si="81"/>
        <v>9.04373</v>
      </c>
      <c r="AI872">
        <f t="shared" si="81"/>
        <v>9.1189599999999995</v>
      </c>
      <c r="AJ872">
        <f t="shared" si="81"/>
        <v>9.2224500000000003</v>
      </c>
    </row>
    <row r="873" spans="1:36">
      <c r="A873" t="s">
        <v>398</v>
      </c>
      <c r="B873" s="63">
        <v>16</v>
      </c>
      <c r="C873" s="63">
        <v>12</v>
      </c>
      <c r="D873">
        <f t="shared" si="80"/>
        <v>9.5967599999999997</v>
      </c>
      <c r="E873">
        <f t="shared" si="81"/>
        <v>9.5291800000000002</v>
      </c>
      <c r="F873">
        <f t="shared" si="81"/>
        <v>9.8117999999999999</v>
      </c>
      <c r="G873">
        <f t="shared" si="81"/>
        <v>9.5582600000000006</v>
      </c>
      <c r="H873">
        <f t="shared" si="81"/>
        <v>8.3851200000000006</v>
      </c>
      <c r="I873">
        <f t="shared" si="81"/>
        <v>7.9050500000000001</v>
      </c>
      <c r="J873">
        <f t="shared" si="81"/>
        <v>8.09727</v>
      </c>
      <c r="K873">
        <f t="shared" si="81"/>
        <v>8.3419900000000009</v>
      </c>
      <c r="L873">
        <f t="shared" si="81"/>
        <v>8.5674700000000001</v>
      </c>
      <c r="M873">
        <f t="shared" si="81"/>
        <v>8.7369000000000003</v>
      </c>
      <c r="N873">
        <f t="shared" si="81"/>
        <v>8.8833400000000005</v>
      </c>
      <c r="O873">
        <f t="shared" si="81"/>
        <v>9.0124300000000002</v>
      </c>
      <c r="P873">
        <f t="shared" si="81"/>
        <v>9.1146799999999999</v>
      </c>
      <c r="Q873">
        <f t="shared" si="81"/>
        <v>9.2055699999999998</v>
      </c>
      <c r="R873">
        <f t="shared" si="81"/>
        <v>9.3105499999999992</v>
      </c>
      <c r="S873">
        <f t="shared" si="81"/>
        <v>9.38401</v>
      </c>
      <c r="T873">
        <f t="shared" si="81"/>
        <v>9.4794900000000002</v>
      </c>
      <c r="U873">
        <f t="shared" si="81"/>
        <v>9.588140000000001</v>
      </c>
      <c r="V873">
        <f t="shared" si="81"/>
        <v>9.6910899999999991</v>
      </c>
      <c r="W873">
        <f t="shared" si="81"/>
        <v>9.7859499999999997</v>
      </c>
      <c r="X873">
        <f t="shared" si="81"/>
        <v>9.9032099999999996</v>
      </c>
      <c r="Y873">
        <f t="shared" si="81"/>
        <v>10.018079999999999</v>
      </c>
      <c r="Z873">
        <f t="shared" si="81"/>
        <v>10.121450000000001</v>
      </c>
      <c r="AA873">
        <f t="shared" si="81"/>
        <v>10.244400000000001</v>
      </c>
      <c r="AB873">
        <f t="shared" si="81"/>
        <v>10.35623</v>
      </c>
      <c r="AC873">
        <f t="shared" si="81"/>
        <v>10.461409999999999</v>
      </c>
      <c r="AD873">
        <f t="shared" si="81"/>
        <v>10.569569999999999</v>
      </c>
      <c r="AE873">
        <f t="shared" si="81"/>
        <v>10.693</v>
      </c>
      <c r="AF873">
        <f t="shared" si="81"/>
        <v>10.830019999999999</v>
      </c>
      <c r="AG873">
        <f t="shared" si="81"/>
        <v>10.96959</v>
      </c>
      <c r="AH873">
        <f t="shared" si="81"/>
        <v>11.092270000000001</v>
      </c>
      <c r="AI873">
        <f t="shared" si="81"/>
        <v>11.22137</v>
      </c>
      <c r="AJ873">
        <f t="shared" si="81"/>
        <v>11.373430000000001</v>
      </c>
    </row>
    <row r="874" spans="1:36">
      <c r="A874" t="s">
        <v>399</v>
      </c>
      <c r="B874" s="63">
        <v>16</v>
      </c>
      <c r="C874" s="63">
        <v>13</v>
      </c>
      <c r="D874">
        <f t="shared" si="80"/>
        <v>5.21279</v>
      </c>
      <c r="E874">
        <f t="shared" si="81"/>
        <v>5.3559799999999997</v>
      </c>
      <c r="F874">
        <f t="shared" si="81"/>
        <v>4.9452999999999996</v>
      </c>
      <c r="G874">
        <f t="shared" si="81"/>
        <v>5.5217799999999997</v>
      </c>
      <c r="H874">
        <f t="shared" si="81"/>
        <v>5.1197499999999998</v>
      </c>
      <c r="I874">
        <f t="shared" si="81"/>
        <v>4.8032900000000005</v>
      </c>
      <c r="J874">
        <f t="shared" si="81"/>
        <v>4.8331900000000001</v>
      </c>
      <c r="K874">
        <f t="shared" si="81"/>
        <v>4.93832</v>
      </c>
      <c r="L874">
        <f t="shared" si="81"/>
        <v>5.04758</v>
      </c>
      <c r="M874">
        <f t="shared" si="81"/>
        <v>5.1240299999999994</v>
      </c>
      <c r="N874">
        <f t="shared" si="81"/>
        <v>5.2053600000000007</v>
      </c>
      <c r="O874">
        <f t="shared" si="81"/>
        <v>5.2862499999999999</v>
      </c>
      <c r="P874">
        <f t="shared" si="81"/>
        <v>5.35975</v>
      </c>
      <c r="Q874">
        <f t="shared" si="81"/>
        <v>5.4416000000000002</v>
      </c>
      <c r="R874">
        <f t="shared" si="81"/>
        <v>5.52088</v>
      </c>
      <c r="S874">
        <f t="shared" si="81"/>
        <v>5.5960299999999998</v>
      </c>
      <c r="T874">
        <f t="shared" si="81"/>
        <v>5.6783800000000006</v>
      </c>
      <c r="U874">
        <f t="shared" si="81"/>
        <v>5.7725200000000001</v>
      </c>
      <c r="V874">
        <f t="shared" si="81"/>
        <v>5.8844700000000003</v>
      </c>
      <c r="W874">
        <f t="shared" si="81"/>
        <v>5.9843799999999998</v>
      </c>
      <c r="X874">
        <f t="shared" si="81"/>
        <v>6.0982599999999998</v>
      </c>
      <c r="Y874">
        <f t="shared" si="81"/>
        <v>6.1999700000000004</v>
      </c>
      <c r="Z874">
        <f t="shared" si="81"/>
        <v>6.3087099999999996</v>
      </c>
      <c r="AA874">
        <f t="shared" si="81"/>
        <v>6.4300000000000006</v>
      </c>
      <c r="AB874">
        <f t="shared" si="81"/>
        <v>6.5453599999999996</v>
      </c>
      <c r="AC874">
        <f t="shared" si="81"/>
        <v>6.6646600000000005</v>
      </c>
      <c r="AD874">
        <f t="shared" si="81"/>
        <v>6.7814700000000006</v>
      </c>
      <c r="AE874">
        <f t="shared" si="81"/>
        <v>6.90184</v>
      </c>
      <c r="AF874">
        <f t="shared" si="81"/>
        <v>7.0215800000000002</v>
      </c>
      <c r="AG874">
        <f t="shared" si="81"/>
        <v>7.1458499999999994</v>
      </c>
      <c r="AH874">
        <f t="shared" si="81"/>
        <v>7.2619400000000001</v>
      </c>
      <c r="AI874">
        <f t="shared" si="81"/>
        <v>7.3776700000000002</v>
      </c>
      <c r="AJ874">
        <f t="shared" si="81"/>
        <v>7.5116999999999994</v>
      </c>
    </row>
    <row r="875" spans="1:36">
      <c r="A875" t="s">
        <v>400</v>
      </c>
      <c r="B875" s="63">
        <v>16</v>
      </c>
      <c r="C875" s="63">
        <v>14</v>
      </c>
      <c r="D875">
        <f t="shared" si="80"/>
        <v>13.150400000000001</v>
      </c>
      <c r="E875">
        <f t="shared" si="81"/>
        <v>12.555959999999999</v>
      </c>
      <c r="F875">
        <f t="shared" si="81"/>
        <v>11.415369999999999</v>
      </c>
      <c r="G875">
        <f t="shared" si="81"/>
        <v>11.27411</v>
      </c>
      <c r="H875">
        <f t="shared" si="81"/>
        <v>11.02755</v>
      </c>
      <c r="I875">
        <f t="shared" si="81"/>
        <v>10.541229999999999</v>
      </c>
      <c r="J875">
        <f t="shared" si="81"/>
        <v>10.339740000000001</v>
      </c>
      <c r="K875">
        <f t="shared" si="81"/>
        <v>10.35623</v>
      </c>
      <c r="L875">
        <f t="shared" si="81"/>
        <v>10.346259999999999</v>
      </c>
      <c r="M875">
        <f t="shared" si="81"/>
        <v>10.3599</v>
      </c>
      <c r="N875">
        <f t="shared" si="81"/>
        <v>10.484259999999999</v>
      </c>
      <c r="O875">
        <f t="shared" si="81"/>
        <v>10.628270000000001</v>
      </c>
      <c r="P875">
        <f t="shared" si="81"/>
        <v>10.79439</v>
      </c>
      <c r="Q875">
        <f t="shared" si="81"/>
        <v>10.96313</v>
      </c>
      <c r="R875">
        <f t="shared" si="81"/>
        <v>11.00507</v>
      </c>
      <c r="S875">
        <f t="shared" si="81"/>
        <v>10.976319999999999</v>
      </c>
      <c r="T875">
        <f t="shared" si="81"/>
        <v>10.95195</v>
      </c>
      <c r="U875">
        <f t="shared" si="81"/>
        <v>10.931570000000001</v>
      </c>
      <c r="V875">
        <f t="shared" si="81"/>
        <v>10.86342</v>
      </c>
      <c r="W875">
        <f t="shared" si="81"/>
        <v>10.804790000000001</v>
      </c>
      <c r="X875">
        <f t="shared" si="81"/>
        <v>10.768610000000001</v>
      </c>
      <c r="Y875">
        <f t="shared" si="81"/>
        <v>10.70898</v>
      </c>
      <c r="Z875">
        <f t="shared" si="81"/>
        <v>10.72354</v>
      </c>
      <c r="AA875">
        <f t="shared" si="81"/>
        <v>10.70607</v>
      </c>
      <c r="AB875">
        <f t="shared" si="81"/>
        <v>10.60605</v>
      </c>
      <c r="AC875">
        <f t="shared" si="81"/>
        <v>10.577680000000001</v>
      </c>
      <c r="AD875">
        <f t="shared" si="81"/>
        <v>10.561540000000001</v>
      </c>
      <c r="AE875">
        <f t="shared" si="81"/>
        <v>10.64119</v>
      </c>
      <c r="AF875">
        <f t="shared" si="81"/>
        <v>10.7126</v>
      </c>
      <c r="AG875">
        <f t="shared" si="81"/>
        <v>10.76906</v>
      </c>
      <c r="AH875">
        <f t="shared" si="81"/>
        <v>10.79396</v>
      </c>
      <c r="AI875">
        <f t="shared" si="81"/>
        <v>10.877500000000001</v>
      </c>
      <c r="AJ875">
        <f t="shared" si="81"/>
        <v>10.94937</v>
      </c>
    </row>
    <row r="876" spans="1:36">
      <c r="A876" t="s">
        <v>401</v>
      </c>
      <c r="B876" s="63">
        <v>16</v>
      </c>
      <c r="C876" s="63">
        <v>15</v>
      </c>
      <c r="D876">
        <f t="shared" si="80"/>
        <v>7.3296299999999999</v>
      </c>
      <c r="E876">
        <f t="shared" si="81"/>
        <v>6.7778399999999994</v>
      </c>
      <c r="F876">
        <f t="shared" si="81"/>
        <v>6.2584600000000004</v>
      </c>
      <c r="G876">
        <f t="shared" si="81"/>
        <v>6.54772</v>
      </c>
      <c r="H876">
        <f t="shared" si="81"/>
        <v>6.9118199999999996</v>
      </c>
      <c r="I876">
        <f t="shared" si="81"/>
        <v>7.7537399999999996</v>
      </c>
      <c r="J876">
        <f t="shared" si="81"/>
        <v>7.2789700000000011</v>
      </c>
      <c r="K876">
        <f t="shared" si="81"/>
        <v>7.2906999999999993</v>
      </c>
      <c r="L876">
        <f t="shared" si="81"/>
        <v>7.6161499999999993</v>
      </c>
      <c r="M876">
        <f t="shared" si="81"/>
        <v>7.4262800000000002</v>
      </c>
      <c r="N876">
        <f t="shared" si="81"/>
        <v>7.3673200000000003</v>
      </c>
      <c r="O876">
        <f t="shared" si="81"/>
        <v>7.42957</v>
      </c>
      <c r="P876">
        <f t="shared" si="81"/>
        <v>7.36843</v>
      </c>
      <c r="Q876">
        <f t="shared" si="81"/>
        <v>7.3499800000000004</v>
      </c>
      <c r="R876">
        <f t="shared" si="81"/>
        <v>7.4323300000000003</v>
      </c>
      <c r="S876">
        <f t="shared" si="81"/>
        <v>7.4897</v>
      </c>
      <c r="T876">
        <f t="shared" si="81"/>
        <v>7.5129799999999998</v>
      </c>
      <c r="U876">
        <f t="shared" si="81"/>
        <v>7.5419099999999997</v>
      </c>
      <c r="V876">
        <f t="shared" si="81"/>
        <v>7.6399399999999993</v>
      </c>
      <c r="W876">
        <f t="shared" si="81"/>
        <v>7.6744199999999996</v>
      </c>
      <c r="X876">
        <f t="shared" si="81"/>
        <v>7.7308699999999995</v>
      </c>
      <c r="Y876">
        <f t="shared" si="81"/>
        <v>7.7822199999999997</v>
      </c>
      <c r="Z876">
        <f t="shared" si="81"/>
        <v>7.8689900000000002</v>
      </c>
      <c r="AA876">
        <f t="shared" si="81"/>
        <v>7.9238199999999992</v>
      </c>
      <c r="AB876">
        <f t="shared" si="81"/>
        <v>7.9726700000000008</v>
      </c>
      <c r="AC876">
        <f t="shared" si="81"/>
        <v>8.0182800000000007</v>
      </c>
      <c r="AD876">
        <f t="shared" si="81"/>
        <v>8.1064299999999996</v>
      </c>
      <c r="AE876">
        <f t="shared" si="81"/>
        <v>8.1972000000000005</v>
      </c>
      <c r="AF876">
        <f t="shared" si="81"/>
        <v>8.2377099999999999</v>
      </c>
      <c r="AG876">
        <f t="shared" si="81"/>
        <v>8.27</v>
      </c>
      <c r="AH876">
        <f t="shared" si="81"/>
        <v>8.2913499999999996</v>
      </c>
      <c r="AI876">
        <f t="shared" si="81"/>
        <v>8.3062000000000005</v>
      </c>
      <c r="AJ876">
        <f t="shared" si="81"/>
        <v>8.2997499999999995</v>
      </c>
    </row>
    <row r="877" spans="1:36">
      <c r="A877" t="s">
        <v>402</v>
      </c>
      <c r="B877" s="63">
        <v>16</v>
      </c>
      <c r="C877" s="63">
        <v>16</v>
      </c>
      <c r="D877">
        <f t="shared" si="80"/>
        <v>13.302700000000002</v>
      </c>
      <c r="E877">
        <f t="shared" si="81"/>
        <v>14.091340000000001</v>
      </c>
      <c r="F877">
        <f t="shared" si="81"/>
        <v>12.865390000000001</v>
      </c>
      <c r="G877">
        <f t="shared" si="81"/>
        <v>9.6120999999999999</v>
      </c>
      <c r="H877">
        <f t="shared" si="81"/>
        <v>9.3433399999999995</v>
      </c>
      <c r="I877">
        <f t="shared" si="81"/>
        <v>13.16527</v>
      </c>
      <c r="J877">
        <f t="shared" si="81"/>
        <v>12.232420000000001</v>
      </c>
      <c r="K877">
        <f t="shared" si="81"/>
        <v>12.87626</v>
      </c>
      <c r="L877">
        <f t="shared" si="81"/>
        <v>13.18482</v>
      </c>
      <c r="M877">
        <f t="shared" si="81"/>
        <v>13.108630000000002</v>
      </c>
      <c r="N877">
        <f t="shared" si="81"/>
        <v>13.19824</v>
      </c>
      <c r="O877">
        <f t="shared" si="81"/>
        <v>13.21813</v>
      </c>
      <c r="P877">
        <f t="shared" si="81"/>
        <v>13.316690000000001</v>
      </c>
      <c r="Q877">
        <f t="shared" si="81"/>
        <v>13.486509999999999</v>
      </c>
      <c r="R877">
        <f t="shared" si="81"/>
        <v>13.769410000000001</v>
      </c>
      <c r="S877">
        <f t="shared" si="81"/>
        <v>14.094989999999999</v>
      </c>
      <c r="T877">
        <f t="shared" si="81"/>
        <v>14.409980000000001</v>
      </c>
      <c r="U877">
        <f t="shared" si="81"/>
        <v>14.73122</v>
      </c>
      <c r="V877">
        <f t="shared" si="81"/>
        <v>15.159870000000002</v>
      </c>
      <c r="W877">
        <f t="shared" si="81"/>
        <v>15.492929999999999</v>
      </c>
      <c r="X877">
        <f t="shared" si="81"/>
        <v>15.94059</v>
      </c>
      <c r="Y877">
        <f t="shared" si="81"/>
        <v>16.492249999999999</v>
      </c>
      <c r="Z877">
        <f t="shared" si="81"/>
        <v>16.971399999999999</v>
      </c>
      <c r="AA877">
        <f t="shared" si="81"/>
        <v>17.423370000000002</v>
      </c>
      <c r="AB877">
        <f t="shared" si="81"/>
        <v>17.834039999999998</v>
      </c>
      <c r="AC877">
        <f t="shared" si="81"/>
        <v>18.321390000000001</v>
      </c>
      <c r="AD877">
        <f t="shared" si="81"/>
        <v>19.059170000000002</v>
      </c>
      <c r="AE877">
        <f t="shared" si="81"/>
        <v>19.72757</v>
      </c>
      <c r="AF877">
        <f t="shared" si="81"/>
        <v>20.293839999999999</v>
      </c>
      <c r="AG877">
        <f t="shared" si="81"/>
        <v>20.712040000000002</v>
      </c>
      <c r="AH877">
        <f t="shared" si="81"/>
        <v>21.076239999999999</v>
      </c>
      <c r="AI877">
        <f t="shared" si="81"/>
        <v>21.333650000000002</v>
      </c>
      <c r="AJ877">
        <f t="shared" si="81"/>
        <v>21.5105</v>
      </c>
    </row>
    <row r="878" spans="1:36">
      <c r="A878" t="s">
        <v>403</v>
      </c>
      <c r="B878" s="63">
        <v>16</v>
      </c>
      <c r="C878" s="63">
        <v>17</v>
      </c>
      <c r="D878">
        <f t="shared" si="80"/>
        <v>1.1860999999999999</v>
      </c>
      <c r="E878">
        <f t="shared" si="81"/>
        <v>0.87553000000000003</v>
      </c>
      <c r="F878">
        <f t="shared" si="81"/>
        <v>0.91117999999999999</v>
      </c>
      <c r="G878">
        <f t="shared" si="81"/>
        <v>1.01603</v>
      </c>
      <c r="H878">
        <f t="shared" si="81"/>
        <v>1.0835399999999999</v>
      </c>
      <c r="I878">
        <f t="shared" si="81"/>
        <v>1.0574300000000001</v>
      </c>
      <c r="J878">
        <f t="shared" si="81"/>
        <v>1.22</v>
      </c>
      <c r="K878">
        <f t="shared" si="81"/>
        <v>1.16981</v>
      </c>
      <c r="L878">
        <f t="shared" si="81"/>
        <v>1.1874</v>
      </c>
      <c r="M878">
        <f t="shared" si="81"/>
        <v>1.1917899999999999</v>
      </c>
      <c r="N878">
        <f t="shared" si="81"/>
        <v>1.2187300000000001</v>
      </c>
      <c r="O878">
        <f t="shared" si="81"/>
        <v>1.25742</v>
      </c>
      <c r="P878">
        <f t="shared" si="81"/>
        <v>1.2729200000000001</v>
      </c>
      <c r="Q878">
        <f t="shared" si="81"/>
        <v>1.28857</v>
      </c>
      <c r="R878">
        <f t="shared" ref="E878:AJ886" si="82">R468+R526</f>
        <v>1.2941400000000001</v>
      </c>
      <c r="S878">
        <f t="shared" si="82"/>
        <v>1.2868600000000001</v>
      </c>
      <c r="T878">
        <f t="shared" si="82"/>
        <v>1.3521399999999999</v>
      </c>
      <c r="U878">
        <f t="shared" si="82"/>
        <v>1.38287</v>
      </c>
      <c r="V878">
        <f t="shared" si="82"/>
        <v>1.39683</v>
      </c>
      <c r="W878">
        <f t="shared" si="82"/>
        <v>1.4111</v>
      </c>
      <c r="X878">
        <f t="shared" si="82"/>
        <v>1.48766</v>
      </c>
      <c r="Y878">
        <f t="shared" si="82"/>
        <v>1.50641</v>
      </c>
      <c r="Z878">
        <f t="shared" si="82"/>
        <v>1.52515</v>
      </c>
      <c r="AA878">
        <f t="shared" si="82"/>
        <v>1.5517599999999998</v>
      </c>
      <c r="AB878">
        <f t="shared" si="82"/>
        <v>1.59514</v>
      </c>
      <c r="AC878">
        <f t="shared" si="82"/>
        <v>1.6300300000000001</v>
      </c>
      <c r="AD878">
        <f t="shared" si="82"/>
        <v>1.6650499999999999</v>
      </c>
      <c r="AE878">
        <f t="shared" si="82"/>
        <v>1.7153</v>
      </c>
      <c r="AF878">
        <f t="shared" si="82"/>
        <v>1.76234</v>
      </c>
      <c r="AG878">
        <f t="shared" si="82"/>
        <v>1.8088700000000002</v>
      </c>
      <c r="AH878">
        <f t="shared" si="82"/>
        <v>1.90364</v>
      </c>
      <c r="AI878">
        <f t="shared" si="82"/>
        <v>1.9641899999999999</v>
      </c>
      <c r="AJ878">
        <f t="shared" si="82"/>
        <v>2.04739</v>
      </c>
    </row>
    <row r="879" spans="1:36">
      <c r="A879" t="s">
        <v>404</v>
      </c>
      <c r="B879" s="63">
        <v>16</v>
      </c>
      <c r="C879" s="63">
        <v>18</v>
      </c>
      <c r="D879">
        <f t="shared" si="80"/>
        <v>4.7915999999999999</v>
      </c>
      <c r="E879">
        <f t="shared" si="82"/>
        <v>4.66296</v>
      </c>
      <c r="F879">
        <f t="shared" si="82"/>
        <v>4.4305599999999998</v>
      </c>
      <c r="G879">
        <f t="shared" si="82"/>
        <v>3.6155500000000003</v>
      </c>
      <c r="H879">
        <f t="shared" si="82"/>
        <v>3.6035200000000001</v>
      </c>
      <c r="I879">
        <f t="shared" si="82"/>
        <v>4.7809600000000003</v>
      </c>
      <c r="J879">
        <f t="shared" si="82"/>
        <v>6.1337600000000005</v>
      </c>
      <c r="K879">
        <f t="shared" si="82"/>
        <v>6.6731800000000003</v>
      </c>
      <c r="L879">
        <f t="shared" si="82"/>
        <v>6.327</v>
      </c>
      <c r="M879">
        <f t="shared" si="82"/>
        <v>5.8770500000000006</v>
      </c>
      <c r="N879">
        <f t="shared" si="82"/>
        <v>5.8774699999999998</v>
      </c>
      <c r="O879">
        <f t="shared" si="82"/>
        <v>6.2681199999999997</v>
      </c>
      <c r="P879">
        <f t="shared" si="82"/>
        <v>6.6780300000000006</v>
      </c>
      <c r="Q879">
        <f t="shared" si="82"/>
        <v>6.9546899999999994</v>
      </c>
      <c r="R879">
        <f t="shared" si="82"/>
        <v>7.0743399999999994</v>
      </c>
      <c r="S879">
        <f t="shared" si="82"/>
        <v>7.1738400000000002</v>
      </c>
      <c r="T879">
        <f t="shared" si="82"/>
        <v>7.3448600000000006</v>
      </c>
      <c r="U879">
        <f t="shared" si="82"/>
        <v>7.6967600000000003</v>
      </c>
      <c r="V879">
        <f t="shared" si="82"/>
        <v>8.0346899999999994</v>
      </c>
      <c r="W879">
        <f t="shared" si="82"/>
        <v>8.4047099999999997</v>
      </c>
      <c r="X879">
        <f t="shared" si="82"/>
        <v>8.8000000000000007</v>
      </c>
      <c r="Y879">
        <f t="shared" si="82"/>
        <v>9.2235499999999995</v>
      </c>
      <c r="Z879">
        <f t="shared" si="82"/>
        <v>9.686869999999999</v>
      </c>
      <c r="AA879">
        <f t="shared" si="82"/>
        <v>10.212430000000001</v>
      </c>
      <c r="AB879">
        <f t="shared" si="82"/>
        <v>10.68126</v>
      </c>
      <c r="AC879">
        <f t="shared" si="82"/>
        <v>11.283429999999999</v>
      </c>
      <c r="AD879">
        <f t="shared" si="82"/>
        <v>11.900400000000001</v>
      </c>
      <c r="AE879">
        <f t="shared" si="82"/>
        <v>12.52267</v>
      </c>
      <c r="AF879">
        <f t="shared" si="82"/>
        <v>13.104049999999999</v>
      </c>
      <c r="AG879">
        <f t="shared" si="82"/>
        <v>13.69472</v>
      </c>
      <c r="AH879">
        <f t="shared" si="82"/>
        <v>14.292899999999999</v>
      </c>
      <c r="AI879">
        <f t="shared" si="82"/>
        <v>14.83446</v>
      </c>
      <c r="AJ879">
        <f t="shared" si="82"/>
        <v>15.43778</v>
      </c>
    </row>
    <row r="880" spans="1:36">
      <c r="A880" t="s">
        <v>405</v>
      </c>
      <c r="B880" s="63">
        <v>16</v>
      </c>
      <c r="C880" s="63">
        <v>19</v>
      </c>
      <c r="D880">
        <f t="shared" si="80"/>
        <v>7.2383299999999995</v>
      </c>
      <c r="E880">
        <f t="shared" si="82"/>
        <v>7.48447</v>
      </c>
      <c r="F880">
        <f t="shared" si="82"/>
        <v>7.58195</v>
      </c>
      <c r="G880">
        <f t="shared" si="82"/>
        <v>6.9153099999999998</v>
      </c>
      <c r="H880">
        <f t="shared" si="82"/>
        <v>6.8654799999999998</v>
      </c>
      <c r="I880">
        <f t="shared" si="82"/>
        <v>7.7056699999999996</v>
      </c>
      <c r="J880">
        <f t="shared" si="82"/>
        <v>8.5391300000000001</v>
      </c>
      <c r="K880">
        <f t="shared" si="82"/>
        <v>9.1734500000000008</v>
      </c>
      <c r="L880">
        <f t="shared" si="82"/>
        <v>9.8333899999999996</v>
      </c>
      <c r="M880">
        <f t="shared" si="82"/>
        <v>10.27393</v>
      </c>
      <c r="N880">
        <f t="shared" si="82"/>
        <v>10.64188</v>
      </c>
      <c r="O880">
        <f t="shared" si="82"/>
        <v>10.935449999999999</v>
      </c>
      <c r="P880">
        <f t="shared" si="82"/>
        <v>11.157430000000002</v>
      </c>
      <c r="Q880">
        <f t="shared" si="82"/>
        <v>11.465019999999999</v>
      </c>
      <c r="R880">
        <f t="shared" si="82"/>
        <v>11.75732</v>
      </c>
      <c r="S880">
        <f t="shared" si="82"/>
        <v>12.050190000000001</v>
      </c>
      <c r="T880">
        <f t="shared" si="82"/>
        <v>12.410820000000001</v>
      </c>
      <c r="U880">
        <f t="shared" si="82"/>
        <v>12.81799</v>
      </c>
      <c r="V880">
        <f t="shared" si="82"/>
        <v>12.960560000000001</v>
      </c>
      <c r="W880">
        <f t="shared" si="82"/>
        <v>13.313459999999999</v>
      </c>
      <c r="X880">
        <f t="shared" si="82"/>
        <v>13.580729999999999</v>
      </c>
      <c r="Y880">
        <f t="shared" si="82"/>
        <v>13.780889999999999</v>
      </c>
      <c r="Z880">
        <f t="shared" si="82"/>
        <v>13.95126</v>
      </c>
      <c r="AA880">
        <f t="shared" si="82"/>
        <v>14.208069999999999</v>
      </c>
      <c r="AB880">
        <f t="shared" si="82"/>
        <v>14.36478</v>
      </c>
      <c r="AC880">
        <f t="shared" si="82"/>
        <v>14.531580000000002</v>
      </c>
      <c r="AD880">
        <f t="shared" si="82"/>
        <v>14.681509999999999</v>
      </c>
      <c r="AE880">
        <f t="shared" si="82"/>
        <v>14.787979999999999</v>
      </c>
      <c r="AF880">
        <f t="shared" si="82"/>
        <v>14.88208</v>
      </c>
      <c r="AG880">
        <f t="shared" si="82"/>
        <v>15.00787</v>
      </c>
      <c r="AH880">
        <f t="shared" si="82"/>
        <v>15.104199999999999</v>
      </c>
      <c r="AI880">
        <f t="shared" si="82"/>
        <v>15.161949999999999</v>
      </c>
      <c r="AJ880">
        <f t="shared" si="82"/>
        <v>15.28396</v>
      </c>
    </row>
    <row r="881" spans="1:36">
      <c r="A881" t="s">
        <v>406</v>
      </c>
      <c r="B881" s="63">
        <v>16</v>
      </c>
      <c r="C881" s="63">
        <v>20</v>
      </c>
      <c r="D881">
        <f t="shared" si="80"/>
        <v>89.810470000000009</v>
      </c>
      <c r="E881">
        <f t="shared" si="82"/>
        <v>94.326400000000007</v>
      </c>
      <c r="F881">
        <f t="shared" si="82"/>
        <v>93.765389999999996</v>
      </c>
      <c r="G881">
        <f t="shared" si="82"/>
        <v>100.36072</v>
      </c>
      <c r="H881">
        <f t="shared" si="82"/>
        <v>104.17332</v>
      </c>
      <c r="I881">
        <f t="shared" si="82"/>
        <v>109.67841000000001</v>
      </c>
      <c r="J881">
        <f t="shared" si="82"/>
        <v>112.96678</v>
      </c>
      <c r="K881">
        <f t="shared" si="82"/>
        <v>117.51097</v>
      </c>
      <c r="L881">
        <f t="shared" si="82"/>
        <v>122.44110000000001</v>
      </c>
      <c r="M881">
        <f t="shared" si="82"/>
        <v>127.25168000000001</v>
      </c>
      <c r="N881">
        <f t="shared" si="82"/>
        <v>131.88607999999999</v>
      </c>
      <c r="O881">
        <f t="shared" si="82"/>
        <v>136.5615</v>
      </c>
      <c r="P881">
        <f t="shared" si="82"/>
        <v>141.10829000000001</v>
      </c>
      <c r="Q881">
        <f t="shared" si="82"/>
        <v>145.45609999999999</v>
      </c>
      <c r="R881">
        <f t="shared" si="82"/>
        <v>150.67692</v>
      </c>
      <c r="S881">
        <f t="shared" si="82"/>
        <v>156.01043999999999</v>
      </c>
      <c r="T881">
        <f t="shared" si="82"/>
        <v>161.46231</v>
      </c>
      <c r="U881">
        <f t="shared" si="82"/>
        <v>167.61186000000001</v>
      </c>
      <c r="V881">
        <f t="shared" si="82"/>
        <v>174.45797999999999</v>
      </c>
      <c r="W881">
        <f t="shared" si="82"/>
        <v>181.21603999999999</v>
      </c>
      <c r="X881">
        <f t="shared" si="82"/>
        <v>188.66557</v>
      </c>
      <c r="Y881">
        <f t="shared" si="82"/>
        <v>196.5762</v>
      </c>
      <c r="Z881">
        <f t="shared" si="82"/>
        <v>204.48820999999998</v>
      </c>
      <c r="AA881">
        <f t="shared" si="82"/>
        <v>213.09699000000001</v>
      </c>
      <c r="AB881">
        <f t="shared" si="82"/>
        <v>222.5789</v>
      </c>
      <c r="AC881">
        <f t="shared" si="82"/>
        <v>232.14308</v>
      </c>
      <c r="AD881">
        <f t="shared" si="82"/>
        <v>242.18836999999999</v>
      </c>
      <c r="AE881">
        <f t="shared" si="82"/>
        <v>252.41654</v>
      </c>
      <c r="AF881">
        <f t="shared" si="82"/>
        <v>262.65417000000002</v>
      </c>
      <c r="AG881">
        <f t="shared" si="82"/>
        <v>273.4083</v>
      </c>
      <c r="AH881">
        <f t="shared" si="82"/>
        <v>284.12811999999997</v>
      </c>
      <c r="AI881">
        <f t="shared" si="82"/>
        <v>294.38494000000003</v>
      </c>
      <c r="AJ881">
        <f t="shared" si="82"/>
        <v>304.73964000000001</v>
      </c>
    </row>
    <row r="882" spans="1:36">
      <c r="A882" t="s">
        <v>407</v>
      </c>
      <c r="B882" s="63">
        <v>16</v>
      </c>
      <c r="C882" s="63">
        <v>21</v>
      </c>
      <c r="D882">
        <f t="shared" si="80"/>
        <v>70.894859999999994</v>
      </c>
      <c r="E882">
        <f t="shared" si="82"/>
        <v>75.502390000000005</v>
      </c>
      <c r="F882">
        <f t="shared" si="82"/>
        <v>75.810900000000004</v>
      </c>
      <c r="G882">
        <f t="shared" si="82"/>
        <v>81.104250000000008</v>
      </c>
      <c r="H882">
        <f t="shared" si="82"/>
        <v>84.638140000000007</v>
      </c>
      <c r="I882">
        <f t="shared" si="82"/>
        <v>89.295079999999999</v>
      </c>
      <c r="J882">
        <f t="shared" si="82"/>
        <v>92.145340000000004</v>
      </c>
      <c r="K882">
        <f t="shared" si="82"/>
        <v>95.946160000000006</v>
      </c>
      <c r="L882">
        <f t="shared" si="82"/>
        <v>100.1879</v>
      </c>
      <c r="M882">
        <f t="shared" si="82"/>
        <v>104.49220000000001</v>
      </c>
      <c r="N882">
        <f t="shared" si="82"/>
        <v>108.71312</v>
      </c>
      <c r="O882">
        <f t="shared" si="82"/>
        <v>113.02477999999999</v>
      </c>
      <c r="P882">
        <f t="shared" si="82"/>
        <v>117.21511999999998</v>
      </c>
      <c r="Q882">
        <f t="shared" si="82"/>
        <v>121.30918</v>
      </c>
      <c r="R882">
        <f t="shared" si="82"/>
        <v>126.10619</v>
      </c>
      <c r="S882">
        <f t="shared" si="82"/>
        <v>130.92921000000001</v>
      </c>
      <c r="T882">
        <f t="shared" si="82"/>
        <v>135.87112999999999</v>
      </c>
      <c r="U882">
        <f t="shared" si="82"/>
        <v>141.46136999999999</v>
      </c>
      <c r="V882">
        <f t="shared" si="82"/>
        <v>147.63364000000001</v>
      </c>
      <c r="W882">
        <f t="shared" si="82"/>
        <v>153.73570999999998</v>
      </c>
      <c r="X882">
        <f t="shared" si="82"/>
        <v>160.52282</v>
      </c>
      <c r="Y882">
        <f t="shared" si="82"/>
        <v>167.71426</v>
      </c>
      <c r="Z882">
        <f t="shared" si="82"/>
        <v>174.83832999999998</v>
      </c>
      <c r="AA882">
        <f t="shared" si="82"/>
        <v>182.66123000000002</v>
      </c>
      <c r="AB882">
        <f t="shared" si="82"/>
        <v>191.34425999999999</v>
      </c>
      <c r="AC882">
        <f t="shared" si="82"/>
        <v>200.08727999999999</v>
      </c>
      <c r="AD882">
        <f t="shared" si="82"/>
        <v>209.27974</v>
      </c>
      <c r="AE882">
        <f t="shared" si="82"/>
        <v>218.69021000000001</v>
      </c>
      <c r="AF882">
        <f t="shared" si="82"/>
        <v>228.09178</v>
      </c>
      <c r="AG882">
        <f t="shared" si="82"/>
        <v>238.06538</v>
      </c>
      <c r="AH882">
        <f t="shared" si="82"/>
        <v>247.96215000000001</v>
      </c>
      <c r="AI882">
        <f t="shared" si="82"/>
        <v>257.34399000000002</v>
      </c>
      <c r="AJ882">
        <f t="shared" si="82"/>
        <v>266.79975999999999</v>
      </c>
    </row>
    <row r="883" spans="1:36">
      <c r="A883" t="s">
        <v>408</v>
      </c>
      <c r="B883" s="63">
        <v>16</v>
      </c>
      <c r="C883" s="63">
        <v>22</v>
      </c>
      <c r="D883">
        <f t="shared" si="80"/>
        <v>4.7884399999999996</v>
      </c>
      <c r="E883">
        <f t="shared" si="82"/>
        <v>4.5617700000000001</v>
      </c>
      <c r="F883">
        <f t="shared" si="82"/>
        <v>4.3433400000000004</v>
      </c>
      <c r="G883">
        <f t="shared" si="82"/>
        <v>4.5666000000000002</v>
      </c>
      <c r="H883">
        <f t="shared" si="82"/>
        <v>4.73813</v>
      </c>
      <c r="I883">
        <f t="shared" si="82"/>
        <v>4.8681799999999997</v>
      </c>
      <c r="J883">
        <f t="shared" si="82"/>
        <v>5.2432299999999996</v>
      </c>
      <c r="K883">
        <f t="shared" si="82"/>
        <v>5.6117999999999997</v>
      </c>
      <c r="L883">
        <f t="shared" si="82"/>
        <v>5.93161</v>
      </c>
      <c r="M883">
        <f t="shared" si="82"/>
        <v>6.1538599999999999</v>
      </c>
      <c r="N883">
        <f t="shared" si="82"/>
        <v>6.3571399999999993</v>
      </c>
      <c r="O883">
        <f t="shared" si="82"/>
        <v>6.5197799999999999</v>
      </c>
      <c r="P883">
        <f t="shared" si="82"/>
        <v>6.6776</v>
      </c>
      <c r="Q883">
        <f t="shared" si="82"/>
        <v>6.82883</v>
      </c>
      <c r="R883">
        <f t="shared" si="82"/>
        <v>6.97736</v>
      </c>
      <c r="S883">
        <f t="shared" si="82"/>
        <v>7.1605299999999996</v>
      </c>
      <c r="T883">
        <f t="shared" si="82"/>
        <v>7.3142199999999997</v>
      </c>
      <c r="U883">
        <f t="shared" si="82"/>
        <v>7.4624300000000003</v>
      </c>
      <c r="V883">
        <f t="shared" si="82"/>
        <v>7.6470700000000003</v>
      </c>
      <c r="W883">
        <f t="shared" si="82"/>
        <v>7.7999099999999997</v>
      </c>
      <c r="X883">
        <f t="shared" si="82"/>
        <v>7.9736099999999999</v>
      </c>
      <c r="Y883">
        <f t="shared" si="82"/>
        <v>8.0973100000000002</v>
      </c>
      <c r="Z883">
        <f t="shared" si="82"/>
        <v>8.2665699999999998</v>
      </c>
      <c r="AA883">
        <f t="shared" si="82"/>
        <v>8.4142700000000001</v>
      </c>
      <c r="AB883">
        <f t="shared" si="82"/>
        <v>8.5720499999999991</v>
      </c>
      <c r="AC883">
        <f t="shared" si="82"/>
        <v>8.760860000000001</v>
      </c>
      <c r="AD883">
        <f t="shared" si="82"/>
        <v>8.9534000000000002</v>
      </c>
      <c r="AE883">
        <f t="shared" si="82"/>
        <v>9.1605699999999999</v>
      </c>
      <c r="AF883">
        <f t="shared" si="82"/>
        <v>9.3759700000000006</v>
      </c>
      <c r="AG883">
        <f t="shared" si="82"/>
        <v>9.5756800000000002</v>
      </c>
      <c r="AH883">
        <f t="shared" si="82"/>
        <v>9.7458500000000008</v>
      </c>
      <c r="AI883">
        <f t="shared" si="82"/>
        <v>9.9299099999999996</v>
      </c>
      <c r="AJ883">
        <f t="shared" si="82"/>
        <v>10.132960000000001</v>
      </c>
    </row>
    <row r="884" spans="1:36">
      <c r="A884" t="s">
        <v>409</v>
      </c>
      <c r="B884" s="63">
        <v>16</v>
      </c>
      <c r="C884" s="63">
        <v>23</v>
      </c>
      <c r="D884">
        <f t="shared" si="80"/>
        <v>9.7217199999999995</v>
      </c>
      <c r="E884">
        <f t="shared" si="82"/>
        <v>10.123339999999999</v>
      </c>
      <c r="F884">
        <f t="shared" si="82"/>
        <v>9.6978600000000004</v>
      </c>
      <c r="G884">
        <f t="shared" si="82"/>
        <v>10.810280000000001</v>
      </c>
      <c r="H884">
        <f t="shared" si="82"/>
        <v>10.78223</v>
      </c>
      <c r="I884">
        <f t="shared" si="82"/>
        <v>11.520580000000001</v>
      </c>
      <c r="J884">
        <f t="shared" si="82"/>
        <v>11.56916</v>
      </c>
      <c r="K884">
        <f t="shared" si="82"/>
        <v>11.84675</v>
      </c>
      <c r="L884">
        <f t="shared" si="82"/>
        <v>12.13284</v>
      </c>
      <c r="M884">
        <f t="shared" si="82"/>
        <v>12.368499999999999</v>
      </c>
      <c r="N884">
        <f t="shared" si="82"/>
        <v>12.51726</v>
      </c>
      <c r="O884">
        <f t="shared" si="82"/>
        <v>12.674799999999999</v>
      </c>
      <c r="P884">
        <f t="shared" si="82"/>
        <v>12.863299999999999</v>
      </c>
      <c r="Q884">
        <f t="shared" si="82"/>
        <v>12.929819999999999</v>
      </c>
      <c r="R884">
        <f t="shared" si="82"/>
        <v>13.149909999999998</v>
      </c>
      <c r="S884">
        <f t="shared" si="82"/>
        <v>13.41175</v>
      </c>
      <c r="T884">
        <f t="shared" si="82"/>
        <v>13.68769</v>
      </c>
      <c r="U884">
        <f t="shared" si="82"/>
        <v>14.004480000000001</v>
      </c>
      <c r="V884">
        <f t="shared" si="82"/>
        <v>14.411200000000001</v>
      </c>
      <c r="W884">
        <f t="shared" si="82"/>
        <v>14.805240000000001</v>
      </c>
      <c r="X884">
        <f t="shared" si="82"/>
        <v>15.16779</v>
      </c>
      <c r="Y884">
        <f t="shared" si="82"/>
        <v>15.64415</v>
      </c>
      <c r="Z884">
        <f t="shared" si="82"/>
        <v>16.11534</v>
      </c>
      <c r="AA884">
        <f t="shared" si="82"/>
        <v>16.595079999999999</v>
      </c>
      <c r="AB884">
        <f t="shared" si="82"/>
        <v>17.10248</v>
      </c>
      <c r="AC884">
        <f t="shared" si="82"/>
        <v>17.598120000000002</v>
      </c>
      <c r="AD884">
        <f t="shared" si="82"/>
        <v>18.076830000000001</v>
      </c>
      <c r="AE884">
        <f t="shared" si="82"/>
        <v>18.547139999999999</v>
      </c>
      <c r="AF884">
        <f t="shared" si="82"/>
        <v>19.020620000000001</v>
      </c>
      <c r="AG884">
        <f t="shared" si="82"/>
        <v>19.460239999999999</v>
      </c>
      <c r="AH884">
        <f t="shared" si="82"/>
        <v>19.965609999999998</v>
      </c>
      <c r="AI884">
        <f t="shared" si="82"/>
        <v>20.488149999999997</v>
      </c>
      <c r="AJ884">
        <f t="shared" si="82"/>
        <v>20.970189999999999</v>
      </c>
    </row>
    <row r="885" spans="1:36">
      <c r="A885" t="s">
        <v>410</v>
      </c>
      <c r="B885" s="63">
        <v>16</v>
      </c>
      <c r="C885" s="63">
        <v>24</v>
      </c>
      <c r="D885">
        <f t="shared" si="80"/>
        <v>4.4054399999999996</v>
      </c>
      <c r="E885">
        <f t="shared" si="82"/>
        <v>4.1389100000000001</v>
      </c>
      <c r="F885">
        <f t="shared" si="82"/>
        <v>3.9133</v>
      </c>
      <c r="G885">
        <f t="shared" si="82"/>
        <v>3.8795799999999998</v>
      </c>
      <c r="H885">
        <f t="shared" si="82"/>
        <v>4.0148299999999999</v>
      </c>
      <c r="I885">
        <f t="shared" si="82"/>
        <v>3.99457</v>
      </c>
      <c r="J885">
        <f t="shared" si="82"/>
        <v>4.0090399999999997</v>
      </c>
      <c r="K885">
        <f t="shared" si="82"/>
        <v>4.1062500000000002</v>
      </c>
      <c r="L885">
        <f t="shared" si="82"/>
        <v>4.1887499999999998</v>
      </c>
      <c r="M885">
        <f t="shared" si="82"/>
        <v>4.2371300000000005</v>
      </c>
      <c r="N885">
        <f t="shared" si="82"/>
        <v>4.2985600000000002</v>
      </c>
      <c r="O885">
        <f t="shared" si="82"/>
        <v>4.3421400000000006</v>
      </c>
      <c r="P885">
        <f t="shared" si="82"/>
        <v>4.35229</v>
      </c>
      <c r="Q885">
        <f t="shared" si="82"/>
        <v>4.38828</v>
      </c>
      <c r="R885">
        <f t="shared" si="82"/>
        <v>4.4434399999999998</v>
      </c>
      <c r="S885">
        <f t="shared" si="82"/>
        <v>4.5089500000000005</v>
      </c>
      <c r="T885">
        <f t="shared" si="82"/>
        <v>4.5892799999999996</v>
      </c>
      <c r="U885">
        <f t="shared" si="82"/>
        <v>4.6835900000000006</v>
      </c>
      <c r="V885">
        <f t="shared" si="82"/>
        <v>4.7660400000000003</v>
      </c>
      <c r="W885">
        <f t="shared" si="82"/>
        <v>4.8751899999999999</v>
      </c>
      <c r="X885">
        <f t="shared" si="82"/>
        <v>5.00136</v>
      </c>
      <c r="Y885">
        <f t="shared" si="82"/>
        <v>5.1204800000000006</v>
      </c>
      <c r="Z885">
        <f t="shared" si="82"/>
        <v>5.2679799999999997</v>
      </c>
      <c r="AA885">
        <f t="shared" si="82"/>
        <v>5.4264299999999999</v>
      </c>
      <c r="AB885">
        <f t="shared" si="82"/>
        <v>5.5601000000000003</v>
      </c>
      <c r="AC885">
        <f t="shared" si="82"/>
        <v>5.6968100000000002</v>
      </c>
      <c r="AD885">
        <f t="shared" si="82"/>
        <v>5.8784099999999997</v>
      </c>
      <c r="AE885">
        <f t="shared" si="82"/>
        <v>6.0186100000000007</v>
      </c>
      <c r="AF885">
        <f t="shared" si="82"/>
        <v>6.1657999999999999</v>
      </c>
      <c r="AG885">
        <f t="shared" si="82"/>
        <v>6.3069800000000003</v>
      </c>
      <c r="AH885">
        <f t="shared" si="82"/>
        <v>6.45451</v>
      </c>
      <c r="AI885">
        <f t="shared" si="82"/>
        <v>6.6229000000000005</v>
      </c>
      <c r="AJ885">
        <f t="shared" si="82"/>
        <v>6.8367199999999997</v>
      </c>
    </row>
    <row r="886" spans="1:36">
      <c r="A886" t="s">
        <v>411</v>
      </c>
      <c r="B886" s="63">
        <v>16</v>
      </c>
      <c r="C886" s="63">
        <v>25</v>
      </c>
      <c r="D886">
        <f t="shared" si="80"/>
        <v>225.81447</v>
      </c>
      <c r="E886">
        <f t="shared" si="82"/>
        <v>225.76949999999999</v>
      </c>
      <c r="F886">
        <f t="shared" si="82"/>
        <v>173.40392</v>
      </c>
      <c r="G886">
        <f t="shared" si="82"/>
        <v>169.85063</v>
      </c>
      <c r="H886">
        <f t="shared" si="82"/>
        <v>170.62219999999999</v>
      </c>
      <c r="I886">
        <f t="shared" si="82"/>
        <v>191.54232000000002</v>
      </c>
      <c r="J886">
        <f t="shared" si="82"/>
        <v>192.10458</v>
      </c>
      <c r="K886">
        <f t="shared" si="82"/>
        <v>191.42954000000003</v>
      </c>
      <c r="L886">
        <f t="shared" si="82"/>
        <v>188.06296</v>
      </c>
      <c r="M886">
        <f t="shared" si="82"/>
        <v>184.05960999999999</v>
      </c>
      <c r="N886">
        <f t="shared" si="82"/>
        <v>180.97198</v>
      </c>
      <c r="O886">
        <f t="shared" si="82"/>
        <v>178.82741999999999</v>
      </c>
      <c r="P886">
        <f t="shared" si="82"/>
        <v>176.75555</v>
      </c>
      <c r="Q886">
        <f t="shared" ref="E886:AJ894" si="83">Q476+Q534</f>
        <v>174.80622</v>
      </c>
      <c r="R886">
        <f t="shared" si="83"/>
        <v>172.36407</v>
      </c>
      <c r="S886">
        <f t="shared" si="83"/>
        <v>170.72496000000001</v>
      </c>
      <c r="T886">
        <f t="shared" si="83"/>
        <v>169.06831</v>
      </c>
      <c r="U886">
        <f t="shared" si="83"/>
        <v>167.31492</v>
      </c>
      <c r="V886">
        <f t="shared" si="83"/>
        <v>165.99925999999999</v>
      </c>
      <c r="W886">
        <f t="shared" si="83"/>
        <v>164.69451000000001</v>
      </c>
      <c r="X886">
        <f t="shared" si="83"/>
        <v>163.32905</v>
      </c>
      <c r="Y886">
        <f t="shared" si="83"/>
        <v>162.34716</v>
      </c>
      <c r="Z886">
        <f t="shared" si="83"/>
        <v>161.58476000000002</v>
      </c>
      <c r="AA886">
        <f t="shared" si="83"/>
        <v>161.07017999999999</v>
      </c>
      <c r="AB886">
        <f t="shared" si="83"/>
        <v>160.36621</v>
      </c>
      <c r="AC886">
        <f t="shared" si="83"/>
        <v>159.87985</v>
      </c>
      <c r="AD886">
        <f t="shared" si="83"/>
        <v>159.57252</v>
      </c>
      <c r="AE886">
        <f t="shared" si="83"/>
        <v>159.29031000000001</v>
      </c>
      <c r="AF886">
        <f t="shared" si="83"/>
        <v>158.81363999999999</v>
      </c>
      <c r="AG886">
        <f t="shared" si="83"/>
        <v>158.52062000000001</v>
      </c>
      <c r="AH886">
        <f t="shared" si="83"/>
        <v>157.78630000000001</v>
      </c>
      <c r="AI886">
        <f t="shared" si="83"/>
        <v>157.357</v>
      </c>
      <c r="AJ886">
        <f t="shared" si="83"/>
        <v>157.25396999999998</v>
      </c>
    </row>
    <row r="887" spans="1:36">
      <c r="A887" t="s">
        <v>412</v>
      </c>
      <c r="B887" s="63">
        <v>16</v>
      </c>
      <c r="C887" s="63">
        <v>26</v>
      </c>
      <c r="D887">
        <f t="shared" si="80"/>
        <v>8.5514600000000005</v>
      </c>
      <c r="E887">
        <f t="shared" si="83"/>
        <v>8.6124100000000006</v>
      </c>
      <c r="F887">
        <f t="shared" si="83"/>
        <v>8.4588000000000001</v>
      </c>
      <c r="G887">
        <f t="shared" si="83"/>
        <v>6.6261999999999999</v>
      </c>
      <c r="H887">
        <f t="shared" si="83"/>
        <v>6.2260900000000001</v>
      </c>
      <c r="I887">
        <f t="shared" si="83"/>
        <v>6.8821599999999998</v>
      </c>
      <c r="J887">
        <f t="shared" si="83"/>
        <v>7.4441600000000001</v>
      </c>
      <c r="K887">
        <f t="shared" si="83"/>
        <v>7.60562</v>
      </c>
      <c r="L887">
        <f t="shared" si="83"/>
        <v>7.6297300000000003</v>
      </c>
      <c r="M887">
        <f t="shared" si="83"/>
        <v>7.6625700000000005</v>
      </c>
      <c r="N887">
        <f t="shared" si="83"/>
        <v>7.6564000000000005</v>
      </c>
      <c r="O887">
        <f t="shared" si="83"/>
        <v>7.6644600000000001</v>
      </c>
      <c r="P887">
        <f t="shared" si="83"/>
        <v>7.6734099999999996</v>
      </c>
      <c r="Q887">
        <f t="shared" si="83"/>
        <v>7.6616799999999996</v>
      </c>
      <c r="R887">
        <f t="shared" si="83"/>
        <v>7.6603999999999992</v>
      </c>
      <c r="S887">
        <f t="shared" si="83"/>
        <v>7.6859500000000001</v>
      </c>
      <c r="T887">
        <f t="shared" si="83"/>
        <v>7.6630700000000003</v>
      </c>
      <c r="U887">
        <f t="shared" si="83"/>
        <v>7.6843500000000002</v>
      </c>
      <c r="V887">
        <f t="shared" si="83"/>
        <v>7.7151899999999998</v>
      </c>
      <c r="W887">
        <f t="shared" si="83"/>
        <v>7.7062499999999998</v>
      </c>
      <c r="X887">
        <f t="shared" si="83"/>
        <v>7.76159</v>
      </c>
      <c r="Y887">
        <f t="shared" si="83"/>
        <v>7.7582699999999996</v>
      </c>
      <c r="Z887">
        <f t="shared" si="83"/>
        <v>7.8072599999999994</v>
      </c>
      <c r="AA887">
        <f t="shared" si="83"/>
        <v>7.8382100000000001</v>
      </c>
      <c r="AB887">
        <f t="shared" si="83"/>
        <v>7.8399300000000007</v>
      </c>
      <c r="AC887">
        <f t="shared" si="83"/>
        <v>7.8571399999999993</v>
      </c>
      <c r="AD887">
        <f t="shared" si="83"/>
        <v>7.8706800000000001</v>
      </c>
      <c r="AE887">
        <f t="shared" si="83"/>
        <v>7.8992599999999999</v>
      </c>
      <c r="AF887">
        <f t="shared" si="83"/>
        <v>7.9185600000000003</v>
      </c>
      <c r="AG887">
        <f t="shared" si="83"/>
        <v>7.9383099999999995</v>
      </c>
      <c r="AH887">
        <f t="shared" si="83"/>
        <v>7.9333400000000003</v>
      </c>
      <c r="AI887">
        <f t="shared" si="83"/>
        <v>7.9331100000000001</v>
      </c>
      <c r="AJ887">
        <f t="shared" si="83"/>
        <v>7.9668399999999995</v>
      </c>
    </row>
    <row r="888" spans="1:36">
      <c r="A888" t="s">
        <v>413</v>
      </c>
      <c r="B888" s="63">
        <v>16</v>
      </c>
      <c r="C888" s="63">
        <v>27</v>
      </c>
      <c r="D888">
        <f t="shared" si="80"/>
        <v>26.221170000000001</v>
      </c>
      <c r="E888">
        <f t="shared" si="83"/>
        <v>25.907129999999999</v>
      </c>
      <c r="F888">
        <f t="shared" si="83"/>
        <v>24.577550000000002</v>
      </c>
      <c r="G888">
        <f t="shared" si="83"/>
        <v>22.92914</v>
      </c>
      <c r="H888">
        <f t="shared" si="83"/>
        <v>22.186500000000002</v>
      </c>
      <c r="I888">
        <f t="shared" si="83"/>
        <v>24.343500000000002</v>
      </c>
      <c r="J888">
        <f t="shared" si="83"/>
        <v>25.783149999999999</v>
      </c>
      <c r="K888">
        <f t="shared" si="83"/>
        <v>26.538</v>
      </c>
      <c r="L888">
        <f t="shared" si="83"/>
        <v>27.42024</v>
      </c>
      <c r="M888">
        <f t="shared" si="83"/>
        <v>28.080469999999998</v>
      </c>
      <c r="N888">
        <f t="shared" si="83"/>
        <v>28.655819999999999</v>
      </c>
      <c r="O888">
        <f t="shared" si="83"/>
        <v>29.32161</v>
      </c>
      <c r="P888">
        <f t="shared" si="83"/>
        <v>29.949380000000001</v>
      </c>
      <c r="Q888">
        <f t="shared" si="83"/>
        <v>30.724720000000001</v>
      </c>
      <c r="R888">
        <f t="shared" si="83"/>
        <v>31.598100000000002</v>
      </c>
      <c r="S888">
        <f t="shared" si="83"/>
        <v>32.361139999999999</v>
      </c>
      <c r="T888">
        <f t="shared" si="83"/>
        <v>33.134680000000003</v>
      </c>
      <c r="U888">
        <f t="shared" si="83"/>
        <v>34.121510000000001</v>
      </c>
      <c r="V888">
        <f t="shared" si="83"/>
        <v>35.056240000000003</v>
      </c>
      <c r="W888">
        <f t="shared" si="83"/>
        <v>35.998350000000002</v>
      </c>
      <c r="X888">
        <f t="shared" si="83"/>
        <v>37.044429999999998</v>
      </c>
      <c r="Y888">
        <f t="shared" si="83"/>
        <v>37.99859</v>
      </c>
      <c r="Z888">
        <f t="shared" si="83"/>
        <v>38.922440000000002</v>
      </c>
      <c r="AA888">
        <f t="shared" si="83"/>
        <v>40.01285</v>
      </c>
      <c r="AB888">
        <f t="shared" si="83"/>
        <v>41.02543</v>
      </c>
      <c r="AC888">
        <f t="shared" si="83"/>
        <v>42.154319999999998</v>
      </c>
      <c r="AD888">
        <f t="shared" si="83"/>
        <v>43.224879999999999</v>
      </c>
      <c r="AE888">
        <f t="shared" si="83"/>
        <v>44.239190000000001</v>
      </c>
      <c r="AF888">
        <f t="shared" si="83"/>
        <v>45.249340000000004</v>
      </c>
      <c r="AG888">
        <f t="shared" si="83"/>
        <v>46.325670000000002</v>
      </c>
      <c r="AH888">
        <f t="shared" si="83"/>
        <v>47.379130000000004</v>
      </c>
      <c r="AI888">
        <f t="shared" si="83"/>
        <v>48.366849999999999</v>
      </c>
      <c r="AJ888">
        <f t="shared" si="83"/>
        <v>49.581830000000004</v>
      </c>
    </row>
    <row r="889" spans="1:36">
      <c r="A889" t="s">
        <v>414</v>
      </c>
      <c r="B889" s="63">
        <v>16</v>
      </c>
      <c r="C889" s="63">
        <v>28</v>
      </c>
      <c r="D889">
        <f t="shared" si="80"/>
        <v>5.2456299999999993</v>
      </c>
      <c r="E889">
        <f t="shared" si="83"/>
        <v>5.3445</v>
      </c>
      <c r="F889">
        <f t="shared" si="83"/>
        <v>5.1849099999999995</v>
      </c>
      <c r="G889">
        <f t="shared" si="83"/>
        <v>5.2818199999999997</v>
      </c>
      <c r="H889">
        <f t="shared" si="83"/>
        <v>5.41181</v>
      </c>
      <c r="I889">
        <f t="shared" si="83"/>
        <v>5.3009699999999995</v>
      </c>
      <c r="J889">
        <f t="shared" si="83"/>
        <v>5.2677399999999999</v>
      </c>
      <c r="K889">
        <f t="shared" si="83"/>
        <v>5.3357499999999991</v>
      </c>
      <c r="L889">
        <f t="shared" si="83"/>
        <v>5.4003700000000006</v>
      </c>
      <c r="M889">
        <f t="shared" si="83"/>
        <v>5.4677600000000002</v>
      </c>
      <c r="N889">
        <f t="shared" si="83"/>
        <v>5.5481400000000001</v>
      </c>
      <c r="O889">
        <f t="shared" si="83"/>
        <v>5.6270400000000009</v>
      </c>
      <c r="P889">
        <f t="shared" si="83"/>
        <v>5.70871</v>
      </c>
      <c r="Q889">
        <f t="shared" si="83"/>
        <v>5.7941599999999998</v>
      </c>
      <c r="R889">
        <f t="shared" si="83"/>
        <v>5.9006100000000004</v>
      </c>
      <c r="S889">
        <f t="shared" si="83"/>
        <v>6.005749999999999</v>
      </c>
      <c r="T889">
        <f t="shared" si="83"/>
        <v>6.1052299999999997</v>
      </c>
      <c r="U889">
        <f t="shared" si="83"/>
        <v>6.2168700000000001</v>
      </c>
      <c r="V889">
        <f t="shared" si="83"/>
        <v>6.3210099999999994</v>
      </c>
      <c r="W889">
        <f t="shared" si="83"/>
        <v>6.4129800000000001</v>
      </c>
      <c r="X889">
        <f t="shared" si="83"/>
        <v>6.5230699999999997</v>
      </c>
      <c r="Y889">
        <f t="shared" si="83"/>
        <v>6.6210100000000001</v>
      </c>
      <c r="Z889">
        <f t="shared" si="83"/>
        <v>6.7219200000000008</v>
      </c>
      <c r="AA889">
        <f t="shared" si="83"/>
        <v>6.8257099999999999</v>
      </c>
      <c r="AB889">
        <f t="shared" si="83"/>
        <v>6.9412199999999995</v>
      </c>
      <c r="AC889">
        <f t="shared" si="83"/>
        <v>7.0540000000000003</v>
      </c>
      <c r="AD889">
        <f t="shared" si="83"/>
        <v>7.1705800000000002</v>
      </c>
      <c r="AE889">
        <f t="shared" si="83"/>
        <v>7.2939699999999998</v>
      </c>
      <c r="AF889">
        <f t="shared" si="83"/>
        <v>7.4184800000000006</v>
      </c>
      <c r="AG889">
        <f t="shared" si="83"/>
        <v>7.54155</v>
      </c>
      <c r="AH889">
        <f t="shared" si="83"/>
        <v>7.6661700000000002</v>
      </c>
      <c r="AI889">
        <f t="shared" si="83"/>
        <v>7.78592</v>
      </c>
      <c r="AJ889">
        <f t="shared" si="83"/>
        <v>7.9014800000000003</v>
      </c>
    </row>
    <row r="890" spans="1:36">
      <c r="A890" t="s">
        <v>415</v>
      </c>
      <c r="B890" s="63">
        <v>16</v>
      </c>
      <c r="C890" s="63">
        <v>29</v>
      </c>
      <c r="D890">
        <f t="shared" si="80"/>
        <v>0.97354999999999992</v>
      </c>
      <c r="E890">
        <f t="shared" si="83"/>
        <v>1.0109400000000002</v>
      </c>
      <c r="F890">
        <f t="shared" si="83"/>
        <v>0.89363000000000004</v>
      </c>
      <c r="G890">
        <f t="shared" si="83"/>
        <v>0.90732000000000002</v>
      </c>
      <c r="H890">
        <f t="shared" si="83"/>
        <v>0.84963</v>
      </c>
      <c r="I890">
        <f t="shared" si="83"/>
        <v>0.83239999999999992</v>
      </c>
      <c r="J890">
        <f t="shared" si="83"/>
        <v>0.82411000000000001</v>
      </c>
      <c r="K890">
        <f t="shared" si="83"/>
        <v>0.82888000000000006</v>
      </c>
      <c r="L890">
        <f t="shared" si="83"/>
        <v>0.83610000000000007</v>
      </c>
      <c r="M890">
        <f t="shared" si="83"/>
        <v>0.84009</v>
      </c>
      <c r="N890">
        <f t="shared" si="83"/>
        <v>0.84645999999999999</v>
      </c>
      <c r="O890">
        <f t="shared" si="83"/>
        <v>0.85543999999999998</v>
      </c>
      <c r="P890">
        <f t="shared" si="83"/>
        <v>0.86465000000000003</v>
      </c>
      <c r="Q890">
        <f t="shared" si="83"/>
        <v>0.87104999999999999</v>
      </c>
      <c r="R890">
        <f t="shared" si="83"/>
        <v>0.88146000000000002</v>
      </c>
      <c r="S890">
        <f t="shared" si="83"/>
        <v>0.89445999999999992</v>
      </c>
      <c r="T890">
        <f t="shared" si="83"/>
        <v>0.90298999999999996</v>
      </c>
      <c r="U890">
        <f t="shared" si="83"/>
        <v>0.91774</v>
      </c>
      <c r="V890">
        <f t="shared" si="83"/>
        <v>0.93003999999999998</v>
      </c>
      <c r="W890">
        <f t="shared" si="83"/>
        <v>0.94267999999999996</v>
      </c>
      <c r="X890">
        <f t="shared" si="83"/>
        <v>0.95701000000000003</v>
      </c>
      <c r="Y890">
        <f t="shared" si="83"/>
        <v>0.96972999999999998</v>
      </c>
      <c r="Z890">
        <f t="shared" si="83"/>
        <v>0.98175999999999997</v>
      </c>
      <c r="AA890">
        <f t="shared" si="83"/>
        <v>0.99409000000000003</v>
      </c>
      <c r="AB890">
        <f t="shared" si="83"/>
        <v>1.0086200000000001</v>
      </c>
      <c r="AC890">
        <f t="shared" si="83"/>
        <v>1.0226999999999999</v>
      </c>
      <c r="AD890">
        <f t="shared" si="83"/>
        <v>1.03738</v>
      </c>
      <c r="AE890">
        <f t="shared" si="83"/>
        <v>1.0527299999999999</v>
      </c>
      <c r="AF890">
        <f t="shared" si="83"/>
        <v>1.06809</v>
      </c>
      <c r="AG890">
        <f t="shared" si="83"/>
        <v>1.08317</v>
      </c>
      <c r="AH890">
        <f t="shared" si="83"/>
        <v>1.09853</v>
      </c>
      <c r="AI890">
        <f t="shared" si="83"/>
        <v>1.11327</v>
      </c>
      <c r="AJ890">
        <f t="shared" si="83"/>
        <v>1.12744</v>
      </c>
    </row>
    <row r="891" spans="1:36">
      <c r="A891" t="s">
        <v>416</v>
      </c>
      <c r="B891" s="63">
        <v>16</v>
      </c>
      <c r="C891" s="63">
        <v>30</v>
      </c>
      <c r="D891">
        <f t="shared" si="80"/>
        <v>1.6237599999999999</v>
      </c>
      <c r="E891">
        <f t="shared" si="83"/>
        <v>1.6158600000000001</v>
      </c>
      <c r="F891">
        <f t="shared" si="83"/>
        <v>1.5868700000000002</v>
      </c>
      <c r="G891">
        <f t="shared" si="83"/>
        <v>1.6423400000000001</v>
      </c>
      <c r="H891">
        <f t="shared" si="83"/>
        <v>1.7262499999999998</v>
      </c>
      <c r="I891">
        <f t="shared" si="83"/>
        <v>1.7236600000000002</v>
      </c>
      <c r="J891">
        <f t="shared" si="83"/>
        <v>1.72776</v>
      </c>
      <c r="K891">
        <f t="shared" si="83"/>
        <v>1.75346</v>
      </c>
      <c r="L891">
        <f t="shared" si="83"/>
        <v>1.7880699999999998</v>
      </c>
      <c r="M891">
        <f t="shared" si="83"/>
        <v>1.80504</v>
      </c>
      <c r="N891">
        <f t="shared" si="83"/>
        <v>1.82633</v>
      </c>
      <c r="O891">
        <f t="shared" si="83"/>
        <v>1.84694</v>
      </c>
      <c r="P891">
        <f t="shared" si="83"/>
        <v>1.8597399999999999</v>
      </c>
      <c r="Q891">
        <f t="shared" si="83"/>
        <v>1.8813200000000001</v>
      </c>
      <c r="R891">
        <f t="shared" si="83"/>
        <v>1.8957000000000002</v>
      </c>
      <c r="S891">
        <f t="shared" si="83"/>
        <v>1.91028</v>
      </c>
      <c r="T891">
        <f t="shared" si="83"/>
        <v>1.9297399999999998</v>
      </c>
      <c r="U891">
        <f t="shared" si="83"/>
        <v>1.94964</v>
      </c>
      <c r="V891">
        <f t="shared" si="83"/>
        <v>1.9591599999999998</v>
      </c>
      <c r="W891">
        <f t="shared" si="83"/>
        <v>1.9693200000000002</v>
      </c>
      <c r="X891">
        <f t="shared" si="83"/>
        <v>1.98556</v>
      </c>
      <c r="Y891">
        <f t="shared" si="83"/>
        <v>1.9883999999999999</v>
      </c>
      <c r="Z891">
        <f t="shared" si="83"/>
        <v>1.9889600000000001</v>
      </c>
      <c r="AA891">
        <f t="shared" si="83"/>
        <v>1.9905200000000001</v>
      </c>
      <c r="AB891">
        <f t="shared" si="83"/>
        <v>1.99407</v>
      </c>
      <c r="AC891">
        <f t="shared" si="83"/>
        <v>1.99729</v>
      </c>
      <c r="AD891">
        <f t="shared" si="83"/>
        <v>2.0021500000000003</v>
      </c>
      <c r="AE891">
        <f t="shared" si="83"/>
        <v>2.0094099999999999</v>
      </c>
      <c r="AF891">
        <f t="shared" si="83"/>
        <v>2.01756</v>
      </c>
      <c r="AG891">
        <f t="shared" si="83"/>
        <v>2.0266200000000003</v>
      </c>
      <c r="AH891">
        <f t="shared" si="83"/>
        <v>2.0362399999999998</v>
      </c>
      <c r="AI891">
        <f t="shared" si="83"/>
        <v>2.04617</v>
      </c>
      <c r="AJ891">
        <f t="shared" si="83"/>
        <v>2.0558000000000001</v>
      </c>
    </row>
    <row r="892" spans="1:36">
      <c r="A892" t="s">
        <v>417</v>
      </c>
      <c r="B892" s="63">
        <v>16</v>
      </c>
      <c r="C892" s="63">
        <v>31</v>
      </c>
      <c r="D892">
        <f t="shared" si="80"/>
        <v>0.32257000000000002</v>
      </c>
      <c r="E892">
        <f t="shared" si="83"/>
        <v>0.34989999999999999</v>
      </c>
      <c r="F892">
        <f t="shared" si="83"/>
        <v>0.31462000000000001</v>
      </c>
      <c r="G892">
        <f t="shared" si="83"/>
        <v>0.27856999999999998</v>
      </c>
      <c r="H892">
        <f t="shared" si="83"/>
        <v>0.30032000000000003</v>
      </c>
      <c r="I892">
        <f t="shared" si="83"/>
        <v>0.32918000000000003</v>
      </c>
      <c r="J892">
        <f t="shared" si="83"/>
        <v>0.33661999999999997</v>
      </c>
      <c r="K892">
        <f t="shared" si="83"/>
        <v>0.34772999999999998</v>
      </c>
      <c r="L892">
        <f t="shared" si="83"/>
        <v>0.36063000000000001</v>
      </c>
      <c r="M892">
        <f t="shared" si="83"/>
        <v>0.37502000000000002</v>
      </c>
      <c r="N892">
        <f t="shared" si="83"/>
        <v>0.38083999999999996</v>
      </c>
      <c r="O892">
        <f t="shared" si="83"/>
        <v>0.38948000000000005</v>
      </c>
      <c r="P892">
        <f t="shared" si="83"/>
        <v>0.39362999999999998</v>
      </c>
      <c r="Q892">
        <f t="shared" si="83"/>
        <v>0.39356999999999998</v>
      </c>
      <c r="R892">
        <f t="shared" si="83"/>
        <v>0.41025999999999996</v>
      </c>
      <c r="S892">
        <f t="shared" si="83"/>
        <v>0.42105999999999999</v>
      </c>
      <c r="T892">
        <f t="shared" si="83"/>
        <v>0.42283999999999999</v>
      </c>
      <c r="U892">
        <f t="shared" si="83"/>
        <v>0.43467</v>
      </c>
      <c r="V892">
        <f t="shared" si="83"/>
        <v>0.44210000000000005</v>
      </c>
      <c r="W892">
        <f t="shared" si="83"/>
        <v>0.43757999999999997</v>
      </c>
      <c r="X892">
        <f t="shared" si="83"/>
        <v>0.45188</v>
      </c>
      <c r="Y892">
        <f t="shared" si="83"/>
        <v>0.44738999999999995</v>
      </c>
      <c r="Z892">
        <f t="shared" si="83"/>
        <v>0.44408999999999998</v>
      </c>
      <c r="AA892">
        <f t="shared" si="83"/>
        <v>0.44189999999999996</v>
      </c>
      <c r="AB892">
        <f t="shared" si="83"/>
        <v>0.44512000000000002</v>
      </c>
      <c r="AC892">
        <f t="shared" si="83"/>
        <v>0.44714999999999999</v>
      </c>
      <c r="AD892">
        <f t="shared" si="83"/>
        <v>0.44869999999999999</v>
      </c>
      <c r="AE892">
        <f t="shared" si="83"/>
        <v>0.45190000000000002</v>
      </c>
      <c r="AF892">
        <f t="shared" si="83"/>
        <v>0.45353999999999994</v>
      </c>
      <c r="AG892">
        <f t="shared" si="83"/>
        <v>0.45588000000000001</v>
      </c>
      <c r="AH892">
        <f t="shared" si="83"/>
        <v>0.4587</v>
      </c>
      <c r="AI892">
        <f t="shared" si="83"/>
        <v>0.46118000000000003</v>
      </c>
      <c r="AJ892">
        <f t="shared" si="83"/>
        <v>0.46336999999999995</v>
      </c>
    </row>
    <row r="893" spans="1:36">
      <c r="A893" t="s">
        <v>418</v>
      </c>
      <c r="B893" s="63">
        <v>16</v>
      </c>
      <c r="C893" s="63">
        <v>32</v>
      </c>
      <c r="D893">
        <f t="shared" si="80"/>
        <v>18.502109999999998</v>
      </c>
      <c r="E893">
        <f t="shared" si="83"/>
        <v>18.899229999999999</v>
      </c>
      <c r="F893">
        <f t="shared" si="83"/>
        <v>18.34093</v>
      </c>
      <c r="G893">
        <f t="shared" si="83"/>
        <v>18.765940000000001</v>
      </c>
      <c r="H893">
        <f t="shared" si="83"/>
        <v>18.830909999999999</v>
      </c>
      <c r="I893">
        <f t="shared" si="83"/>
        <v>19.168410000000002</v>
      </c>
      <c r="J893">
        <f t="shared" si="83"/>
        <v>19.317039999999999</v>
      </c>
      <c r="K893">
        <f t="shared" si="83"/>
        <v>19.777170000000002</v>
      </c>
      <c r="L893">
        <f t="shared" si="83"/>
        <v>20.317149999999998</v>
      </c>
      <c r="M893">
        <f t="shared" si="83"/>
        <v>20.626439999999999</v>
      </c>
      <c r="N893">
        <f t="shared" si="83"/>
        <v>20.839469999999999</v>
      </c>
      <c r="O893">
        <f t="shared" si="83"/>
        <v>21.008680000000002</v>
      </c>
      <c r="P893">
        <f t="shared" si="83"/>
        <v>21.222179999999998</v>
      </c>
      <c r="Q893">
        <f t="shared" si="83"/>
        <v>21.485849999999999</v>
      </c>
      <c r="R893">
        <f t="shared" si="83"/>
        <v>21.756830000000001</v>
      </c>
      <c r="S893">
        <f t="shared" si="83"/>
        <v>21.942599999999999</v>
      </c>
      <c r="T893">
        <f t="shared" si="83"/>
        <v>22.16206</v>
      </c>
      <c r="U893">
        <f t="shared" si="83"/>
        <v>22.385080000000002</v>
      </c>
      <c r="V893">
        <f t="shared" si="83"/>
        <v>22.622799999999998</v>
      </c>
      <c r="W893">
        <f t="shared" si="83"/>
        <v>22.804209999999998</v>
      </c>
      <c r="X893">
        <f t="shared" si="83"/>
        <v>22.851870000000002</v>
      </c>
      <c r="Y893">
        <f t="shared" si="83"/>
        <v>22.850059999999999</v>
      </c>
      <c r="Z893">
        <f t="shared" si="83"/>
        <v>22.82469</v>
      </c>
      <c r="AA893">
        <f t="shared" si="83"/>
        <v>22.866149999999998</v>
      </c>
      <c r="AB893">
        <f t="shared" si="83"/>
        <v>23.013579999999997</v>
      </c>
      <c r="AC893">
        <f t="shared" si="83"/>
        <v>23.101149999999997</v>
      </c>
      <c r="AD893">
        <f t="shared" si="83"/>
        <v>23.158940000000001</v>
      </c>
      <c r="AE893">
        <f t="shared" si="83"/>
        <v>23.279050000000002</v>
      </c>
      <c r="AF893">
        <f t="shared" si="83"/>
        <v>23.4314</v>
      </c>
      <c r="AG893">
        <f t="shared" si="83"/>
        <v>23.582069999999998</v>
      </c>
      <c r="AH893">
        <f t="shared" si="83"/>
        <v>23.73706</v>
      </c>
      <c r="AI893">
        <f t="shared" si="83"/>
        <v>23.885199999999998</v>
      </c>
      <c r="AJ893">
        <f t="shared" si="83"/>
        <v>24.028780000000001</v>
      </c>
    </row>
    <row r="894" spans="1:36">
      <c r="A894" t="s">
        <v>419</v>
      </c>
      <c r="B894" s="63">
        <v>16</v>
      </c>
      <c r="C894" s="63">
        <v>33</v>
      </c>
      <c r="D894">
        <f t="shared" si="80"/>
        <v>8.6885499999999993</v>
      </c>
      <c r="E894">
        <f t="shared" si="83"/>
        <v>8.20261</v>
      </c>
      <c r="F894">
        <f t="shared" si="83"/>
        <v>7.5002800000000001</v>
      </c>
      <c r="G894">
        <f t="shared" si="83"/>
        <v>6.7004800000000007</v>
      </c>
      <c r="H894">
        <f t="shared" si="83"/>
        <v>6.7845999999999993</v>
      </c>
      <c r="I894">
        <f t="shared" si="83"/>
        <v>6.6695900000000004</v>
      </c>
      <c r="J894">
        <f t="shared" si="83"/>
        <v>6.6983199999999998</v>
      </c>
      <c r="K894">
        <f t="shared" si="83"/>
        <v>6.8064</v>
      </c>
      <c r="L894">
        <f t="shared" si="83"/>
        <v>7.1249899999999995</v>
      </c>
      <c r="M894">
        <f t="shared" si="83"/>
        <v>7.1653200000000004</v>
      </c>
      <c r="N894">
        <f t="shared" si="83"/>
        <v>7.2119600000000004</v>
      </c>
      <c r="O894">
        <f t="shared" si="83"/>
        <v>7.3326799999999999</v>
      </c>
      <c r="P894">
        <f t="shared" ref="E894:AJ902" si="84">P484+P542</f>
        <v>7.3712999999999997</v>
      </c>
      <c r="Q894">
        <f t="shared" si="84"/>
        <v>7.4263999999999992</v>
      </c>
      <c r="R894">
        <f t="shared" si="84"/>
        <v>7.5491899999999994</v>
      </c>
      <c r="S894">
        <f t="shared" si="84"/>
        <v>7.5937999999999999</v>
      </c>
      <c r="T894">
        <f t="shared" si="84"/>
        <v>7.6684299999999999</v>
      </c>
      <c r="U894">
        <f t="shared" si="84"/>
        <v>7.8339999999999996</v>
      </c>
      <c r="V894">
        <f t="shared" si="84"/>
        <v>7.92746</v>
      </c>
      <c r="W894">
        <f t="shared" si="84"/>
        <v>8.0982899999999987</v>
      </c>
      <c r="X894">
        <f t="shared" si="84"/>
        <v>8.3236600000000003</v>
      </c>
      <c r="Y894">
        <f t="shared" si="84"/>
        <v>8.5317600000000002</v>
      </c>
      <c r="Z894">
        <f t="shared" si="84"/>
        <v>8.6665200000000002</v>
      </c>
      <c r="AA894">
        <f t="shared" si="84"/>
        <v>8.8810500000000001</v>
      </c>
      <c r="AB894">
        <f t="shared" si="84"/>
        <v>9.0951699999999995</v>
      </c>
      <c r="AC894">
        <f t="shared" si="84"/>
        <v>9.3547700000000003</v>
      </c>
      <c r="AD894">
        <f t="shared" si="84"/>
        <v>9.6194300000000013</v>
      </c>
      <c r="AE894">
        <f t="shared" si="84"/>
        <v>9.8848099999999999</v>
      </c>
      <c r="AF894">
        <f t="shared" si="84"/>
        <v>10.08337</v>
      </c>
      <c r="AG894">
        <f t="shared" si="84"/>
        <v>10.26975</v>
      </c>
      <c r="AH894">
        <f t="shared" si="84"/>
        <v>10.51749</v>
      </c>
      <c r="AI894">
        <f t="shared" si="84"/>
        <v>10.71565</v>
      </c>
      <c r="AJ894">
        <f t="shared" si="84"/>
        <v>10.95914</v>
      </c>
    </row>
    <row r="895" spans="1:36">
      <c r="A895" t="s">
        <v>420</v>
      </c>
      <c r="B895" s="63">
        <v>16</v>
      </c>
      <c r="C895" s="63">
        <v>34</v>
      </c>
      <c r="D895">
        <f t="shared" si="80"/>
        <v>6.9098600000000001</v>
      </c>
      <c r="E895">
        <f t="shared" si="84"/>
        <v>6.7726000000000006</v>
      </c>
      <c r="F895">
        <f t="shared" si="84"/>
        <v>6.10222</v>
      </c>
      <c r="G895">
        <f t="shared" si="84"/>
        <v>6.6568199999999997</v>
      </c>
      <c r="H895">
        <f t="shared" si="84"/>
        <v>6.8204599999999997</v>
      </c>
      <c r="I895">
        <f t="shared" si="84"/>
        <v>6.6685100000000004</v>
      </c>
      <c r="J895">
        <f t="shared" si="84"/>
        <v>6.7180900000000001</v>
      </c>
      <c r="K895">
        <f t="shared" si="84"/>
        <v>6.7706</v>
      </c>
      <c r="L895">
        <f t="shared" si="84"/>
        <v>6.86686</v>
      </c>
      <c r="M895">
        <f t="shared" si="84"/>
        <v>7.0088100000000004</v>
      </c>
      <c r="N895">
        <f t="shared" si="84"/>
        <v>7.1544299999999996</v>
      </c>
      <c r="O895">
        <f t="shared" si="84"/>
        <v>7.2872400000000006</v>
      </c>
      <c r="P895">
        <f t="shared" si="84"/>
        <v>7.4500999999999999</v>
      </c>
      <c r="Q895">
        <f t="shared" si="84"/>
        <v>7.6078900000000003</v>
      </c>
      <c r="R895">
        <f t="shared" si="84"/>
        <v>7.7830200000000005</v>
      </c>
      <c r="S895">
        <f t="shared" si="84"/>
        <v>7.9585500000000007</v>
      </c>
      <c r="T895">
        <f t="shared" si="84"/>
        <v>8.1462000000000003</v>
      </c>
      <c r="U895">
        <f t="shared" si="84"/>
        <v>8.3465100000000003</v>
      </c>
      <c r="V895">
        <f t="shared" si="84"/>
        <v>8.5474200000000007</v>
      </c>
      <c r="W895">
        <f t="shared" si="84"/>
        <v>8.7293400000000005</v>
      </c>
      <c r="X895">
        <f t="shared" si="84"/>
        <v>8.9145699999999994</v>
      </c>
      <c r="Y895">
        <f t="shared" si="84"/>
        <v>9.0763800000000003</v>
      </c>
      <c r="Z895">
        <f t="shared" si="84"/>
        <v>9.2760400000000001</v>
      </c>
      <c r="AA895">
        <f t="shared" si="84"/>
        <v>9.4680199999999992</v>
      </c>
      <c r="AB895">
        <f t="shared" si="84"/>
        <v>9.6313800000000001</v>
      </c>
      <c r="AC895">
        <f t="shared" si="84"/>
        <v>9.7827000000000002</v>
      </c>
      <c r="AD895">
        <f t="shared" si="84"/>
        <v>9.9281000000000006</v>
      </c>
      <c r="AE895">
        <f t="shared" si="84"/>
        <v>10.068909999999999</v>
      </c>
      <c r="AF895">
        <f t="shared" si="84"/>
        <v>10.202970000000001</v>
      </c>
      <c r="AG895">
        <f t="shared" si="84"/>
        <v>10.33131</v>
      </c>
      <c r="AH895">
        <f t="shared" si="84"/>
        <v>10.44875</v>
      </c>
      <c r="AI895">
        <f t="shared" si="84"/>
        <v>10.556270000000001</v>
      </c>
      <c r="AJ895">
        <f t="shared" si="84"/>
        <v>10.655190000000001</v>
      </c>
    </row>
    <row r="896" spans="1:36">
      <c r="A896" t="s">
        <v>421</v>
      </c>
      <c r="B896" s="63">
        <v>16</v>
      </c>
      <c r="C896" s="63">
        <v>35</v>
      </c>
      <c r="D896">
        <f t="shared" si="80"/>
        <v>16.123910000000002</v>
      </c>
      <c r="E896">
        <f t="shared" si="84"/>
        <v>15.781610000000001</v>
      </c>
      <c r="F896">
        <f t="shared" si="84"/>
        <v>14.06607</v>
      </c>
      <c r="G896">
        <f t="shared" si="84"/>
        <v>14.618120000000001</v>
      </c>
      <c r="H896">
        <f t="shared" si="84"/>
        <v>15.44903</v>
      </c>
      <c r="I896">
        <f t="shared" si="84"/>
        <v>15.135389999999999</v>
      </c>
      <c r="J896">
        <f t="shared" si="84"/>
        <v>15.28369</v>
      </c>
      <c r="K896">
        <f t="shared" si="84"/>
        <v>15.60075</v>
      </c>
      <c r="L896">
        <f t="shared" si="84"/>
        <v>15.80425</v>
      </c>
      <c r="M896">
        <f t="shared" si="84"/>
        <v>16.150359999999999</v>
      </c>
      <c r="N896">
        <f t="shared" si="84"/>
        <v>16.46564</v>
      </c>
      <c r="O896">
        <f t="shared" si="84"/>
        <v>16.743300000000001</v>
      </c>
      <c r="P896">
        <f t="shared" si="84"/>
        <v>17.046149999999997</v>
      </c>
      <c r="Q896">
        <f t="shared" si="84"/>
        <v>17.343879999999999</v>
      </c>
      <c r="R896">
        <f t="shared" si="84"/>
        <v>17.657730000000001</v>
      </c>
      <c r="S896">
        <f t="shared" si="84"/>
        <v>17.946910000000003</v>
      </c>
      <c r="T896">
        <f t="shared" si="84"/>
        <v>18.274250000000002</v>
      </c>
      <c r="U896">
        <f t="shared" si="84"/>
        <v>18.607750000000003</v>
      </c>
      <c r="V896">
        <f t="shared" si="84"/>
        <v>18.933140000000002</v>
      </c>
      <c r="W896">
        <f t="shared" si="84"/>
        <v>19.26202</v>
      </c>
      <c r="X896">
        <f t="shared" si="84"/>
        <v>19.582810000000002</v>
      </c>
      <c r="Y896">
        <f t="shared" si="84"/>
        <v>19.9193</v>
      </c>
      <c r="Z896">
        <f t="shared" si="84"/>
        <v>20.260950000000001</v>
      </c>
      <c r="AA896">
        <f t="shared" si="84"/>
        <v>20.608779999999999</v>
      </c>
      <c r="AB896">
        <f t="shared" si="84"/>
        <v>20.961079999999999</v>
      </c>
      <c r="AC896">
        <f t="shared" si="84"/>
        <v>21.313610000000001</v>
      </c>
      <c r="AD896">
        <f t="shared" si="84"/>
        <v>21.6785</v>
      </c>
      <c r="AE896">
        <f t="shared" si="84"/>
        <v>22.054389999999998</v>
      </c>
      <c r="AF896">
        <f t="shared" si="84"/>
        <v>22.436129999999999</v>
      </c>
      <c r="AG896">
        <f t="shared" si="84"/>
        <v>22.814879999999999</v>
      </c>
      <c r="AH896">
        <f t="shared" si="84"/>
        <v>23.19276</v>
      </c>
      <c r="AI896">
        <f t="shared" si="84"/>
        <v>23.56709</v>
      </c>
      <c r="AJ896">
        <f t="shared" si="84"/>
        <v>23.939729999999997</v>
      </c>
    </row>
    <row r="897" spans="1:36">
      <c r="A897" t="s">
        <v>422</v>
      </c>
      <c r="B897" s="63">
        <v>16</v>
      </c>
      <c r="C897" s="63">
        <v>36</v>
      </c>
      <c r="D897">
        <f t="shared" si="80"/>
        <v>52.930660000000003</v>
      </c>
      <c r="E897">
        <f t="shared" si="84"/>
        <v>52.666110000000003</v>
      </c>
      <c r="F897">
        <f t="shared" si="84"/>
        <v>48.192349999999998</v>
      </c>
      <c r="G897">
        <f t="shared" si="84"/>
        <v>48.522930000000002</v>
      </c>
      <c r="H897">
        <f t="shared" si="84"/>
        <v>47.368510000000001</v>
      </c>
      <c r="I897">
        <f t="shared" si="84"/>
        <v>47.478760000000001</v>
      </c>
      <c r="J897">
        <f t="shared" si="84"/>
        <v>48.739930000000001</v>
      </c>
      <c r="K897">
        <f t="shared" si="84"/>
        <v>50.147490000000005</v>
      </c>
      <c r="L897">
        <f t="shared" si="84"/>
        <v>51.692370000000004</v>
      </c>
      <c r="M897">
        <f t="shared" si="84"/>
        <v>52.632310000000004</v>
      </c>
      <c r="N897">
        <f t="shared" si="84"/>
        <v>53.104610000000008</v>
      </c>
      <c r="O897">
        <f t="shared" si="84"/>
        <v>53.753730000000004</v>
      </c>
      <c r="P897">
        <f t="shared" si="84"/>
        <v>54.334350000000001</v>
      </c>
      <c r="Q897">
        <f t="shared" si="84"/>
        <v>55.177970000000002</v>
      </c>
      <c r="R897">
        <f t="shared" si="84"/>
        <v>56.374110000000002</v>
      </c>
      <c r="S897">
        <f t="shared" si="84"/>
        <v>57.324330000000003</v>
      </c>
      <c r="T897">
        <f t="shared" si="84"/>
        <v>58.235230000000001</v>
      </c>
      <c r="U897">
        <f t="shared" si="84"/>
        <v>59.600390000000004</v>
      </c>
      <c r="V897">
        <f t="shared" si="84"/>
        <v>61.072989999999997</v>
      </c>
      <c r="W897">
        <f t="shared" si="84"/>
        <v>62.425890000000003</v>
      </c>
      <c r="X897">
        <f t="shared" si="84"/>
        <v>64.004189999999994</v>
      </c>
      <c r="Y897">
        <f t="shared" si="84"/>
        <v>65.112819999999999</v>
      </c>
      <c r="Z897">
        <f t="shared" si="84"/>
        <v>65.888750000000002</v>
      </c>
      <c r="AA897">
        <f t="shared" si="84"/>
        <v>67.091430000000003</v>
      </c>
      <c r="AB897">
        <f t="shared" si="84"/>
        <v>68.063479999999998</v>
      </c>
      <c r="AC897">
        <f t="shared" si="84"/>
        <v>69.159760000000006</v>
      </c>
      <c r="AD897">
        <f t="shared" si="84"/>
        <v>69.999390000000005</v>
      </c>
      <c r="AE897">
        <f t="shared" si="84"/>
        <v>70.501639999999995</v>
      </c>
      <c r="AF897">
        <f t="shared" si="84"/>
        <v>70.813370000000006</v>
      </c>
      <c r="AG897">
        <f t="shared" si="84"/>
        <v>71.182479999999998</v>
      </c>
      <c r="AH897">
        <f t="shared" si="84"/>
        <v>71.455469999999991</v>
      </c>
      <c r="AI897">
        <f t="shared" si="84"/>
        <v>71.404849999999996</v>
      </c>
      <c r="AJ897">
        <f t="shared" si="84"/>
        <v>72.140690000000006</v>
      </c>
    </row>
    <row r="898" spans="1:36">
      <c r="A898" t="s">
        <v>423</v>
      </c>
      <c r="B898" s="63">
        <v>16</v>
      </c>
      <c r="C898" s="63">
        <v>37</v>
      </c>
      <c r="D898">
        <f t="shared" si="80"/>
        <v>45.144590000000001</v>
      </c>
      <c r="E898">
        <f t="shared" si="84"/>
        <v>43.859110000000001</v>
      </c>
      <c r="F898">
        <f t="shared" si="84"/>
        <v>38.402099999999997</v>
      </c>
      <c r="G898">
        <f t="shared" si="84"/>
        <v>41.635080000000002</v>
      </c>
      <c r="H898">
        <f t="shared" si="84"/>
        <v>41.704039999999999</v>
      </c>
      <c r="I898">
        <f t="shared" si="84"/>
        <v>41.43526</v>
      </c>
      <c r="J898">
        <f t="shared" si="84"/>
        <v>41.383110000000002</v>
      </c>
      <c r="K898">
        <f t="shared" si="84"/>
        <v>42.338949999999997</v>
      </c>
      <c r="L898">
        <f t="shared" si="84"/>
        <v>43.539459999999998</v>
      </c>
      <c r="M898">
        <f t="shared" si="84"/>
        <v>44.657060000000001</v>
      </c>
      <c r="N898">
        <f t="shared" si="84"/>
        <v>45.308139999999995</v>
      </c>
      <c r="O898">
        <f t="shared" si="84"/>
        <v>46.193849999999998</v>
      </c>
      <c r="P898">
        <f t="shared" si="84"/>
        <v>47.051189999999998</v>
      </c>
      <c r="Q898">
        <f t="shared" si="84"/>
        <v>47.890599999999999</v>
      </c>
      <c r="R898">
        <f t="shared" si="84"/>
        <v>49.039490000000001</v>
      </c>
      <c r="S898">
        <f t="shared" si="84"/>
        <v>49.942869999999999</v>
      </c>
      <c r="T898">
        <f t="shared" si="84"/>
        <v>50.917549999999999</v>
      </c>
      <c r="U898">
        <f t="shared" si="84"/>
        <v>52.126050000000006</v>
      </c>
      <c r="V898">
        <f t="shared" si="84"/>
        <v>53.27617</v>
      </c>
      <c r="W898">
        <f t="shared" si="84"/>
        <v>54.137950000000004</v>
      </c>
      <c r="X898">
        <f t="shared" si="84"/>
        <v>55.097880000000004</v>
      </c>
      <c r="Y898">
        <f t="shared" si="84"/>
        <v>55.985469999999999</v>
      </c>
      <c r="Z898">
        <f t="shared" si="84"/>
        <v>56.691649999999996</v>
      </c>
      <c r="AA898">
        <f t="shared" si="84"/>
        <v>57.519480000000001</v>
      </c>
      <c r="AB898">
        <f t="shared" si="84"/>
        <v>58.272690000000004</v>
      </c>
      <c r="AC898">
        <f t="shared" si="84"/>
        <v>58.889860000000006</v>
      </c>
      <c r="AD898">
        <f t="shared" si="84"/>
        <v>59.495900000000006</v>
      </c>
      <c r="AE898">
        <f t="shared" si="84"/>
        <v>59.997700000000002</v>
      </c>
      <c r="AF898">
        <f t="shared" si="84"/>
        <v>60.636150000000001</v>
      </c>
      <c r="AG898">
        <f t="shared" si="84"/>
        <v>61.29862</v>
      </c>
      <c r="AH898">
        <f t="shared" si="84"/>
        <v>61.999079999999999</v>
      </c>
      <c r="AI898">
        <f t="shared" si="84"/>
        <v>62.498180000000005</v>
      </c>
      <c r="AJ898">
        <f t="shared" si="84"/>
        <v>63.339239999999997</v>
      </c>
    </row>
    <row r="899" spans="1:36">
      <c r="A899" t="s">
        <v>424</v>
      </c>
      <c r="B899" s="63">
        <v>16</v>
      </c>
      <c r="C899" s="63">
        <v>38</v>
      </c>
      <c r="D899">
        <f t="shared" si="80"/>
        <v>162.32123999999999</v>
      </c>
      <c r="E899">
        <f t="shared" si="84"/>
        <v>165.43022000000002</v>
      </c>
      <c r="F899">
        <f t="shared" si="84"/>
        <v>166.32217</v>
      </c>
      <c r="G899">
        <f t="shared" si="84"/>
        <v>176.87822</v>
      </c>
      <c r="H899">
        <f t="shared" si="84"/>
        <v>178.26930999999999</v>
      </c>
      <c r="I899">
        <f t="shared" si="84"/>
        <v>181.50588999999999</v>
      </c>
      <c r="J899">
        <f t="shared" si="84"/>
        <v>190.23940999999999</v>
      </c>
      <c r="K899">
        <f t="shared" si="84"/>
        <v>198.03258</v>
      </c>
      <c r="L899">
        <f t="shared" si="84"/>
        <v>208.79129</v>
      </c>
      <c r="M899">
        <f t="shared" si="84"/>
        <v>217.97836000000001</v>
      </c>
      <c r="N899">
        <f t="shared" si="84"/>
        <v>226.63179</v>
      </c>
      <c r="O899">
        <f t="shared" si="84"/>
        <v>234.20742999999999</v>
      </c>
      <c r="P899">
        <f t="shared" si="84"/>
        <v>241.32301000000001</v>
      </c>
      <c r="Q899">
        <f t="shared" si="84"/>
        <v>248.99187000000001</v>
      </c>
      <c r="R899">
        <f t="shared" si="84"/>
        <v>257.2373</v>
      </c>
      <c r="S899">
        <f t="shared" si="84"/>
        <v>265.09989000000002</v>
      </c>
      <c r="T899">
        <f t="shared" si="84"/>
        <v>273.64591000000001</v>
      </c>
      <c r="U899">
        <f t="shared" si="84"/>
        <v>282.90467999999998</v>
      </c>
      <c r="V899">
        <f t="shared" si="84"/>
        <v>292.6395</v>
      </c>
      <c r="W899">
        <f t="shared" si="84"/>
        <v>302.95944000000003</v>
      </c>
      <c r="X899">
        <f t="shared" si="84"/>
        <v>314.24771000000004</v>
      </c>
      <c r="Y899">
        <f t="shared" si="84"/>
        <v>325.93119000000002</v>
      </c>
      <c r="Z899">
        <f t="shared" si="84"/>
        <v>338.32789000000002</v>
      </c>
      <c r="AA899">
        <f t="shared" si="84"/>
        <v>350.81293000000005</v>
      </c>
      <c r="AB899">
        <f t="shared" si="84"/>
        <v>362.60033999999996</v>
      </c>
      <c r="AC899">
        <f t="shared" si="84"/>
        <v>375.14086000000003</v>
      </c>
      <c r="AD899">
        <f t="shared" si="84"/>
        <v>387.89262000000002</v>
      </c>
      <c r="AE899">
        <f t="shared" si="84"/>
        <v>400.69327000000004</v>
      </c>
      <c r="AF899">
        <f t="shared" si="84"/>
        <v>413.74438999999995</v>
      </c>
      <c r="AG899">
        <f t="shared" si="84"/>
        <v>427.20088999999996</v>
      </c>
      <c r="AH899">
        <f t="shared" si="84"/>
        <v>440.89621999999997</v>
      </c>
      <c r="AI899">
        <f t="shared" si="84"/>
        <v>455.92610999999999</v>
      </c>
      <c r="AJ899">
        <f t="shared" si="84"/>
        <v>472.26479999999998</v>
      </c>
    </row>
    <row r="900" spans="1:36">
      <c r="A900" t="s">
        <v>425</v>
      </c>
      <c r="B900" s="63">
        <v>16</v>
      </c>
      <c r="C900" s="63">
        <v>39</v>
      </c>
      <c r="D900">
        <f t="shared" si="80"/>
        <v>137.02728000000002</v>
      </c>
      <c r="E900">
        <f t="shared" si="84"/>
        <v>138.00153999999998</v>
      </c>
      <c r="F900">
        <f t="shared" si="84"/>
        <v>118.21986</v>
      </c>
      <c r="G900">
        <f t="shared" si="84"/>
        <v>130.48299</v>
      </c>
      <c r="H900">
        <f t="shared" si="84"/>
        <v>149.51787999999999</v>
      </c>
      <c r="I900">
        <f t="shared" si="84"/>
        <v>162.67283</v>
      </c>
      <c r="J900">
        <f t="shared" si="84"/>
        <v>175.89043000000001</v>
      </c>
      <c r="K900">
        <f t="shared" si="84"/>
        <v>177.57726000000002</v>
      </c>
      <c r="L900">
        <f t="shared" si="84"/>
        <v>179.80172999999999</v>
      </c>
      <c r="M900">
        <f t="shared" si="84"/>
        <v>180.52281000000002</v>
      </c>
      <c r="N900">
        <f t="shared" si="84"/>
        <v>181.36878000000002</v>
      </c>
      <c r="O900">
        <f t="shared" si="84"/>
        <v>182.1317</v>
      </c>
      <c r="P900">
        <f t="shared" si="84"/>
        <v>184.37714</v>
      </c>
      <c r="Q900">
        <f t="shared" si="84"/>
        <v>185.35878</v>
      </c>
      <c r="R900">
        <f t="shared" si="84"/>
        <v>189.23253</v>
      </c>
      <c r="S900">
        <f t="shared" si="84"/>
        <v>193.80905999999999</v>
      </c>
      <c r="T900">
        <f t="shared" si="84"/>
        <v>196.12280000000001</v>
      </c>
      <c r="U900">
        <f t="shared" si="84"/>
        <v>198.34832</v>
      </c>
      <c r="V900">
        <f t="shared" si="84"/>
        <v>200.23132000000001</v>
      </c>
      <c r="W900">
        <f t="shared" si="84"/>
        <v>200.67295999999999</v>
      </c>
      <c r="X900">
        <f t="shared" si="84"/>
        <v>201.27429000000001</v>
      </c>
      <c r="Y900">
        <f t="shared" si="84"/>
        <v>201.61909</v>
      </c>
      <c r="Z900">
        <f t="shared" si="84"/>
        <v>203.08665000000002</v>
      </c>
      <c r="AA900">
        <f t="shared" si="84"/>
        <v>205.41467</v>
      </c>
      <c r="AB900">
        <f t="shared" si="84"/>
        <v>207.80915999999999</v>
      </c>
      <c r="AC900">
        <f t="shared" si="84"/>
        <v>210.07745</v>
      </c>
      <c r="AD900">
        <f t="shared" si="84"/>
        <v>211.87854999999999</v>
      </c>
      <c r="AE900">
        <f t="shared" si="84"/>
        <v>213.66327999999999</v>
      </c>
      <c r="AF900">
        <f t="shared" si="84"/>
        <v>216.04097000000002</v>
      </c>
      <c r="AG900">
        <f t="shared" si="84"/>
        <v>218.43938</v>
      </c>
      <c r="AH900">
        <f t="shared" si="84"/>
        <v>220.7963</v>
      </c>
      <c r="AI900">
        <f t="shared" si="84"/>
        <v>222.91320999999999</v>
      </c>
      <c r="AJ900">
        <f t="shared" si="84"/>
        <v>225.07052999999999</v>
      </c>
    </row>
    <row r="901" spans="1:36">
      <c r="A901" t="s">
        <v>426</v>
      </c>
      <c r="B901" s="63">
        <v>16</v>
      </c>
      <c r="C901" s="63">
        <v>40</v>
      </c>
      <c r="D901">
        <f t="shared" si="80"/>
        <v>15.627410000000001</v>
      </c>
      <c r="E901">
        <f t="shared" si="84"/>
        <v>15.78163</v>
      </c>
      <c r="F901">
        <f t="shared" si="84"/>
        <v>15.1731</v>
      </c>
      <c r="G901">
        <f t="shared" si="84"/>
        <v>16.108919999999998</v>
      </c>
      <c r="H901">
        <f t="shared" si="84"/>
        <v>15.8642</v>
      </c>
      <c r="I901">
        <f t="shared" si="84"/>
        <v>15.856819999999999</v>
      </c>
      <c r="J901">
        <f t="shared" si="84"/>
        <v>15.8986</v>
      </c>
      <c r="K901">
        <f t="shared" si="84"/>
        <v>16.502470000000002</v>
      </c>
      <c r="L901">
        <f t="shared" si="84"/>
        <v>17.29243</v>
      </c>
      <c r="M901">
        <f t="shared" si="84"/>
        <v>17.93928</v>
      </c>
      <c r="N901">
        <f t="shared" si="84"/>
        <v>18.462630000000001</v>
      </c>
      <c r="O901">
        <f t="shared" si="84"/>
        <v>18.894310000000001</v>
      </c>
      <c r="P901">
        <f t="shared" si="84"/>
        <v>19.302410000000002</v>
      </c>
      <c r="Q901">
        <f t="shared" si="84"/>
        <v>19.586300000000001</v>
      </c>
      <c r="R901">
        <f t="shared" si="84"/>
        <v>20.074550000000002</v>
      </c>
      <c r="S901">
        <f t="shared" si="84"/>
        <v>20.67014</v>
      </c>
      <c r="T901">
        <f t="shared" si="84"/>
        <v>21.298280000000002</v>
      </c>
      <c r="U901">
        <f t="shared" si="84"/>
        <v>21.982620000000001</v>
      </c>
      <c r="V901">
        <f t="shared" si="84"/>
        <v>22.706109999999999</v>
      </c>
      <c r="W901">
        <f t="shared" si="84"/>
        <v>23.441199999999998</v>
      </c>
      <c r="X901">
        <f t="shared" si="84"/>
        <v>24.244040000000002</v>
      </c>
      <c r="Y901">
        <f t="shared" si="84"/>
        <v>25.023780000000002</v>
      </c>
      <c r="Z901">
        <f t="shared" si="84"/>
        <v>25.81101</v>
      </c>
      <c r="AA901">
        <f t="shared" si="84"/>
        <v>26.633229999999998</v>
      </c>
      <c r="AB901">
        <f t="shared" si="84"/>
        <v>27.424320000000002</v>
      </c>
      <c r="AC901">
        <f t="shared" si="84"/>
        <v>28.253799999999998</v>
      </c>
      <c r="AD901">
        <f t="shared" si="84"/>
        <v>29.128139999999998</v>
      </c>
      <c r="AE901">
        <f t="shared" si="84"/>
        <v>30.04149</v>
      </c>
      <c r="AF901">
        <f t="shared" si="84"/>
        <v>30.982749999999999</v>
      </c>
      <c r="AG901">
        <f t="shared" si="84"/>
        <v>31.979529999999997</v>
      </c>
      <c r="AH901">
        <f t="shared" si="84"/>
        <v>33.013390000000001</v>
      </c>
      <c r="AI901">
        <f t="shared" si="84"/>
        <v>34.072769999999998</v>
      </c>
      <c r="AJ901">
        <f t="shared" si="84"/>
        <v>35.291350000000001</v>
      </c>
    </row>
    <row r="902" spans="1:36">
      <c r="A902" t="s">
        <v>427</v>
      </c>
      <c r="B902" s="63">
        <v>16</v>
      </c>
      <c r="C902" s="63">
        <v>41</v>
      </c>
      <c r="D902">
        <f t="shared" si="80"/>
        <v>49.396360000000001</v>
      </c>
      <c r="E902">
        <f t="shared" si="84"/>
        <v>48.480080000000001</v>
      </c>
      <c r="F902">
        <f t="shared" si="84"/>
        <v>46.168819999999997</v>
      </c>
      <c r="G902">
        <f t="shared" si="84"/>
        <v>48.083580000000005</v>
      </c>
      <c r="H902">
        <f t="shared" si="84"/>
        <v>47.877650000000003</v>
      </c>
      <c r="I902">
        <f t="shared" si="84"/>
        <v>46.250950000000003</v>
      </c>
      <c r="J902">
        <f t="shared" si="84"/>
        <v>47.446220000000004</v>
      </c>
      <c r="K902">
        <f t="shared" si="84"/>
        <v>45.929140000000004</v>
      </c>
      <c r="L902">
        <f t="shared" si="84"/>
        <v>45.000459999999997</v>
      </c>
      <c r="M902">
        <f t="shared" si="84"/>
        <v>44.524000000000001</v>
      </c>
      <c r="N902">
        <f t="shared" si="84"/>
        <v>44.838539999999995</v>
      </c>
      <c r="O902">
        <f t="shared" ref="E902:AJ910" si="85">O492+O550</f>
        <v>45.562910000000002</v>
      </c>
      <c r="P902">
        <f t="shared" si="85"/>
        <v>46.471489999999996</v>
      </c>
      <c r="Q902">
        <f t="shared" si="85"/>
        <v>47.26097</v>
      </c>
      <c r="R902">
        <f t="shared" si="85"/>
        <v>48.408469999999994</v>
      </c>
      <c r="S902">
        <f t="shared" si="85"/>
        <v>49.539609999999996</v>
      </c>
      <c r="T902">
        <f t="shared" si="85"/>
        <v>50.709269999999997</v>
      </c>
      <c r="U902">
        <f t="shared" si="85"/>
        <v>51.460419999999999</v>
      </c>
      <c r="V902">
        <f t="shared" si="85"/>
        <v>52.11739</v>
      </c>
      <c r="W902">
        <f t="shared" si="85"/>
        <v>52.825389999999999</v>
      </c>
      <c r="X902">
        <f t="shared" si="85"/>
        <v>53.687269999999998</v>
      </c>
      <c r="Y902">
        <f t="shared" si="85"/>
        <v>54.66198</v>
      </c>
      <c r="Z902">
        <f t="shared" si="85"/>
        <v>55.75808</v>
      </c>
      <c r="AA902">
        <f t="shared" si="85"/>
        <v>56.672110000000004</v>
      </c>
      <c r="AB902">
        <f t="shared" si="85"/>
        <v>57.880310000000001</v>
      </c>
      <c r="AC902">
        <f t="shared" si="85"/>
        <v>59.215829999999997</v>
      </c>
      <c r="AD902">
        <f t="shared" si="85"/>
        <v>60.531689999999998</v>
      </c>
      <c r="AE902">
        <f t="shared" si="85"/>
        <v>61.853839999999998</v>
      </c>
      <c r="AF902">
        <f t="shared" si="85"/>
        <v>63.099239999999995</v>
      </c>
      <c r="AG902">
        <f t="shared" si="85"/>
        <v>64.533940000000001</v>
      </c>
      <c r="AH902">
        <f t="shared" si="85"/>
        <v>66.07141</v>
      </c>
      <c r="AI902">
        <f t="shared" si="85"/>
        <v>67.730060000000009</v>
      </c>
      <c r="AJ902">
        <f t="shared" si="85"/>
        <v>69.675250000000005</v>
      </c>
    </row>
    <row r="903" spans="1:36">
      <c r="A903" t="s">
        <v>428</v>
      </c>
      <c r="B903" s="63">
        <v>16</v>
      </c>
      <c r="C903" s="63">
        <v>42</v>
      </c>
      <c r="D903">
        <f t="shared" si="80"/>
        <v>122.04187</v>
      </c>
      <c r="E903">
        <f t="shared" si="85"/>
        <v>115.53798</v>
      </c>
      <c r="F903">
        <f t="shared" si="85"/>
        <v>126.07255000000001</v>
      </c>
      <c r="G903">
        <f t="shared" si="85"/>
        <v>117.41316</v>
      </c>
      <c r="H903">
        <f t="shared" si="85"/>
        <v>117.48269999999999</v>
      </c>
      <c r="I903">
        <f t="shared" si="85"/>
        <v>119.59483</v>
      </c>
      <c r="J903">
        <f t="shared" si="85"/>
        <v>118.54856000000001</v>
      </c>
      <c r="K903">
        <f t="shared" si="85"/>
        <v>119.5175</v>
      </c>
      <c r="L903">
        <f t="shared" si="85"/>
        <v>120.7296</v>
      </c>
      <c r="M903">
        <f t="shared" si="85"/>
        <v>121.65749</v>
      </c>
      <c r="N903">
        <f t="shared" si="85"/>
        <v>122.85378</v>
      </c>
      <c r="O903">
        <f t="shared" si="85"/>
        <v>123.84974</v>
      </c>
      <c r="P903">
        <f t="shared" si="85"/>
        <v>124.77484</v>
      </c>
      <c r="Q903">
        <f t="shared" si="85"/>
        <v>125.73182</v>
      </c>
      <c r="R903">
        <f t="shared" si="85"/>
        <v>126.55101999999999</v>
      </c>
      <c r="S903">
        <f t="shared" si="85"/>
        <v>127.32755999999999</v>
      </c>
      <c r="T903">
        <f t="shared" si="85"/>
        <v>127.73522</v>
      </c>
      <c r="U903">
        <f t="shared" si="85"/>
        <v>128.05430000000001</v>
      </c>
      <c r="V903">
        <f t="shared" si="85"/>
        <v>128.48113000000001</v>
      </c>
      <c r="W903">
        <f t="shared" si="85"/>
        <v>128.99838</v>
      </c>
      <c r="X903">
        <f t="shared" si="85"/>
        <v>129.48795000000001</v>
      </c>
      <c r="Y903">
        <f t="shared" si="85"/>
        <v>129.90504999999999</v>
      </c>
      <c r="Z903">
        <f t="shared" si="85"/>
        <v>130.41674</v>
      </c>
      <c r="AA903">
        <f t="shared" si="85"/>
        <v>130.94442000000001</v>
      </c>
      <c r="AB903">
        <f t="shared" si="85"/>
        <v>131.32935000000001</v>
      </c>
      <c r="AC903">
        <f t="shared" si="85"/>
        <v>131.71386000000001</v>
      </c>
      <c r="AD903">
        <f t="shared" si="85"/>
        <v>132.05342999999999</v>
      </c>
      <c r="AE903">
        <f t="shared" si="85"/>
        <v>132.32972999999998</v>
      </c>
      <c r="AF903">
        <f t="shared" si="85"/>
        <v>132.57426000000001</v>
      </c>
      <c r="AG903">
        <f t="shared" si="85"/>
        <v>132.77954</v>
      </c>
      <c r="AH903">
        <f t="shared" si="85"/>
        <v>132.93036000000001</v>
      </c>
      <c r="AI903">
        <f t="shared" si="85"/>
        <v>133.04070999999999</v>
      </c>
      <c r="AJ903">
        <f t="shared" si="85"/>
        <v>133.13551000000001</v>
      </c>
    </row>
    <row r="904" spans="1:36">
      <c r="A904" t="s">
        <v>429</v>
      </c>
      <c r="B904" s="63">
        <v>16</v>
      </c>
      <c r="C904" s="63">
        <v>43</v>
      </c>
      <c r="D904">
        <f t="shared" si="80"/>
        <v>82.209040000000002</v>
      </c>
      <c r="E904">
        <f t="shared" si="85"/>
        <v>83.823669999999993</v>
      </c>
      <c r="F904">
        <f t="shared" si="85"/>
        <v>85.133759999999995</v>
      </c>
      <c r="G904">
        <f t="shared" si="85"/>
        <v>84.342929999999996</v>
      </c>
      <c r="H904">
        <f t="shared" si="85"/>
        <v>80.586489999999998</v>
      </c>
      <c r="I904">
        <f t="shared" si="85"/>
        <v>79.612799999999993</v>
      </c>
      <c r="J904">
        <f t="shared" si="85"/>
        <v>79.026960000000003</v>
      </c>
      <c r="K904">
        <f t="shared" si="85"/>
        <v>79.697239999999994</v>
      </c>
      <c r="L904">
        <f t="shared" si="85"/>
        <v>80.372870000000006</v>
      </c>
      <c r="M904">
        <f t="shared" si="85"/>
        <v>80.95966</v>
      </c>
      <c r="N904">
        <f t="shared" si="85"/>
        <v>81.772090000000006</v>
      </c>
      <c r="O904">
        <f t="shared" si="85"/>
        <v>82.323679999999996</v>
      </c>
      <c r="P904">
        <f t="shared" si="85"/>
        <v>82.915260000000004</v>
      </c>
      <c r="Q904">
        <f t="shared" si="85"/>
        <v>83.599350000000001</v>
      </c>
      <c r="R904">
        <f t="shared" si="85"/>
        <v>84.175989999999999</v>
      </c>
      <c r="S904">
        <f t="shared" si="85"/>
        <v>84.739820000000009</v>
      </c>
      <c r="T904">
        <f t="shared" si="85"/>
        <v>85.121930000000006</v>
      </c>
      <c r="U904">
        <f t="shared" si="85"/>
        <v>85.459239999999994</v>
      </c>
      <c r="V904">
        <f t="shared" si="85"/>
        <v>85.844390000000004</v>
      </c>
      <c r="W904">
        <f t="shared" si="85"/>
        <v>86.29195</v>
      </c>
      <c r="X904">
        <f t="shared" si="85"/>
        <v>86.73527</v>
      </c>
      <c r="Y904">
        <f t="shared" si="85"/>
        <v>87.177009999999996</v>
      </c>
      <c r="Z904">
        <f t="shared" si="85"/>
        <v>87.71687</v>
      </c>
      <c r="AA904">
        <f t="shared" si="85"/>
        <v>88.275689999999997</v>
      </c>
      <c r="AB904">
        <f t="shared" si="85"/>
        <v>88.713670000000008</v>
      </c>
      <c r="AC904">
        <f t="shared" si="85"/>
        <v>89.163650000000004</v>
      </c>
      <c r="AD904">
        <f t="shared" si="85"/>
        <v>89.600849999999994</v>
      </c>
      <c r="AE904">
        <f t="shared" si="85"/>
        <v>90.01473</v>
      </c>
      <c r="AF904">
        <f t="shared" si="85"/>
        <v>90.426519999999996</v>
      </c>
      <c r="AG904">
        <f t="shared" si="85"/>
        <v>90.82650000000001</v>
      </c>
      <c r="AH904">
        <f t="shared" si="85"/>
        <v>91.200980000000001</v>
      </c>
      <c r="AI904">
        <f t="shared" si="85"/>
        <v>91.561109999999999</v>
      </c>
      <c r="AJ904">
        <f t="shared" si="85"/>
        <v>91.927819999999997</v>
      </c>
    </row>
    <row r="905" spans="1:36">
      <c r="A905" t="s">
        <v>430</v>
      </c>
      <c r="B905" s="63">
        <v>16</v>
      </c>
      <c r="C905" s="63">
        <v>44</v>
      </c>
      <c r="D905">
        <f t="shared" si="80"/>
        <v>27.459210000000002</v>
      </c>
      <c r="E905">
        <f t="shared" si="85"/>
        <v>24.919309999999999</v>
      </c>
      <c r="F905">
        <f t="shared" si="85"/>
        <v>26.696079999999998</v>
      </c>
      <c r="G905">
        <f t="shared" si="85"/>
        <v>28.297750000000001</v>
      </c>
      <c r="H905">
        <f t="shared" si="85"/>
        <v>27.51821</v>
      </c>
      <c r="I905">
        <f t="shared" si="85"/>
        <v>27.60155</v>
      </c>
      <c r="J905">
        <f t="shared" si="85"/>
        <v>27.92887</v>
      </c>
      <c r="K905">
        <f t="shared" si="85"/>
        <v>28.819659999999999</v>
      </c>
      <c r="L905">
        <f t="shared" si="85"/>
        <v>30.301539999999999</v>
      </c>
      <c r="M905">
        <f t="shared" si="85"/>
        <v>31.169240000000002</v>
      </c>
      <c r="N905">
        <f t="shared" si="85"/>
        <v>31.645030000000002</v>
      </c>
      <c r="O905">
        <f t="shared" si="85"/>
        <v>31.851569999999999</v>
      </c>
      <c r="P905">
        <f t="shared" si="85"/>
        <v>31.94755</v>
      </c>
      <c r="Q905">
        <f t="shared" si="85"/>
        <v>32.2151</v>
      </c>
      <c r="R905">
        <f t="shared" si="85"/>
        <v>32.475720000000003</v>
      </c>
      <c r="S905">
        <f t="shared" si="85"/>
        <v>33.041600000000003</v>
      </c>
      <c r="T905">
        <f t="shared" si="85"/>
        <v>33.301340000000003</v>
      </c>
      <c r="U905">
        <f t="shared" si="85"/>
        <v>33.073869999999999</v>
      </c>
      <c r="V905">
        <f t="shared" si="85"/>
        <v>32.005330000000001</v>
      </c>
      <c r="W905">
        <f t="shared" si="85"/>
        <v>31.238949999999999</v>
      </c>
      <c r="X905">
        <f t="shared" si="85"/>
        <v>30.59919</v>
      </c>
      <c r="Y905">
        <f t="shared" si="85"/>
        <v>30.522499999999997</v>
      </c>
      <c r="Z905">
        <f t="shared" si="85"/>
        <v>30.361260000000001</v>
      </c>
      <c r="AA905">
        <f t="shared" si="85"/>
        <v>30.52722</v>
      </c>
      <c r="AB905">
        <f t="shared" si="85"/>
        <v>31.11149</v>
      </c>
      <c r="AC905">
        <f t="shared" si="85"/>
        <v>31.546520000000001</v>
      </c>
      <c r="AD905">
        <f t="shared" si="85"/>
        <v>31.68919</v>
      </c>
      <c r="AE905">
        <f t="shared" si="85"/>
        <v>31.801119999999997</v>
      </c>
      <c r="AF905">
        <f t="shared" si="85"/>
        <v>31.94276</v>
      </c>
      <c r="AG905">
        <f t="shared" si="85"/>
        <v>32.184010000000001</v>
      </c>
      <c r="AH905">
        <f t="shared" si="85"/>
        <v>32.520690000000002</v>
      </c>
      <c r="AI905">
        <f t="shared" si="85"/>
        <v>32.859300000000005</v>
      </c>
      <c r="AJ905">
        <f t="shared" si="85"/>
        <v>33.141080000000002</v>
      </c>
    </row>
    <row r="906" spans="1:36">
      <c r="A906" t="s">
        <v>431</v>
      </c>
      <c r="B906" s="63">
        <v>16</v>
      </c>
      <c r="C906" s="63">
        <v>45</v>
      </c>
      <c r="D906">
        <f t="shared" si="80"/>
        <v>7.6659500000000005</v>
      </c>
      <c r="E906">
        <f t="shared" si="85"/>
        <v>7.5081499999999997</v>
      </c>
      <c r="F906">
        <f t="shared" si="85"/>
        <v>5.8224</v>
      </c>
      <c r="G906">
        <f t="shared" si="85"/>
        <v>5.8297299999999996</v>
      </c>
      <c r="H906">
        <f t="shared" si="85"/>
        <v>6.12791</v>
      </c>
      <c r="I906">
        <f t="shared" si="85"/>
        <v>5.5983900000000002</v>
      </c>
      <c r="J906">
        <f t="shared" si="85"/>
        <v>6.1862699999999995</v>
      </c>
      <c r="K906">
        <f t="shared" si="85"/>
        <v>6.0589500000000003</v>
      </c>
      <c r="L906">
        <f t="shared" si="85"/>
        <v>6.1537799999999994</v>
      </c>
      <c r="M906">
        <f t="shared" si="85"/>
        <v>5.93431</v>
      </c>
      <c r="N906">
        <f t="shared" si="85"/>
        <v>5.6028899999999995</v>
      </c>
      <c r="O906">
        <f t="shared" si="85"/>
        <v>5.0893600000000001</v>
      </c>
      <c r="P906">
        <f t="shared" si="85"/>
        <v>4.7694900000000002</v>
      </c>
      <c r="Q906">
        <f t="shared" si="85"/>
        <v>4.6493099999999998</v>
      </c>
      <c r="R906">
        <f t="shared" si="85"/>
        <v>4.5835600000000003</v>
      </c>
      <c r="S906">
        <f t="shared" si="85"/>
        <v>4.6445499999999997</v>
      </c>
      <c r="T906">
        <f t="shared" si="85"/>
        <v>4.5622799999999994</v>
      </c>
      <c r="U906">
        <f t="shared" si="85"/>
        <v>4.4648400000000006</v>
      </c>
      <c r="V906">
        <f t="shared" si="85"/>
        <v>4.3177699999999994</v>
      </c>
      <c r="W906">
        <f t="shared" si="85"/>
        <v>4.2787500000000005</v>
      </c>
      <c r="X906">
        <f t="shared" si="85"/>
        <v>4.1914899999999999</v>
      </c>
      <c r="Y906">
        <f t="shared" si="85"/>
        <v>4.2659500000000001</v>
      </c>
      <c r="Z906">
        <f t="shared" si="85"/>
        <v>4.2170699999999997</v>
      </c>
      <c r="AA906">
        <f t="shared" si="85"/>
        <v>4.1954500000000001</v>
      </c>
      <c r="AB906">
        <f t="shared" si="85"/>
        <v>4.2215499999999997</v>
      </c>
      <c r="AC906">
        <f t="shared" si="85"/>
        <v>4.3029200000000003</v>
      </c>
      <c r="AD906">
        <f t="shared" si="85"/>
        <v>4.3686299999999996</v>
      </c>
      <c r="AE906">
        <f t="shared" si="85"/>
        <v>4.3877300000000004</v>
      </c>
      <c r="AF906">
        <f t="shared" si="85"/>
        <v>4.3959299999999999</v>
      </c>
      <c r="AG906">
        <f t="shared" si="85"/>
        <v>4.39445</v>
      </c>
      <c r="AH906">
        <f t="shared" si="85"/>
        <v>4.3406799999999999</v>
      </c>
      <c r="AI906">
        <f t="shared" si="85"/>
        <v>4.3999600000000001</v>
      </c>
      <c r="AJ906">
        <f t="shared" si="85"/>
        <v>4.3469600000000002</v>
      </c>
    </row>
    <row r="907" spans="1:36">
      <c r="A907" t="s">
        <v>432</v>
      </c>
      <c r="B907" s="63">
        <v>16</v>
      </c>
      <c r="C907" s="63">
        <v>46</v>
      </c>
      <c r="D907">
        <f t="shared" si="80"/>
        <v>109.59369000000001</v>
      </c>
      <c r="E907">
        <f t="shared" si="85"/>
        <v>115.27482000000001</v>
      </c>
      <c r="F907">
        <f t="shared" si="85"/>
        <v>99.697689999999994</v>
      </c>
      <c r="G907">
        <f t="shared" si="85"/>
        <v>95.358440000000002</v>
      </c>
      <c r="H907">
        <f t="shared" si="85"/>
        <v>102.1507</v>
      </c>
      <c r="I907">
        <f t="shared" si="85"/>
        <v>109.73654000000001</v>
      </c>
      <c r="J907">
        <f t="shared" si="85"/>
        <v>110.24482</v>
      </c>
      <c r="K907">
        <f t="shared" si="85"/>
        <v>111.45585</v>
      </c>
      <c r="L907">
        <f t="shared" si="85"/>
        <v>111.7079</v>
      </c>
      <c r="M907">
        <f t="shared" si="85"/>
        <v>110.78704999999999</v>
      </c>
      <c r="N907">
        <f t="shared" si="85"/>
        <v>109.89032</v>
      </c>
      <c r="O907">
        <f t="shared" si="85"/>
        <v>108.4586</v>
      </c>
      <c r="P907">
        <f t="shared" si="85"/>
        <v>107.58498</v>
      </c>
      <c r="Q907">
        <f t="shared" si="85"/>
        <v>107.50733</v>
      </c>
      <c r="R907">
        <f t="shared" si="85"/>
        <v>107.90203</v>
      </c>
      <c r="S907">
        <f t="shared" si="85"/>
        <v>108.61805</v>
      </c>
      <c r="T907">
        <f t="shared" si="85"/>
        <v>108.72839999999999</v>
      </c>
      <c r="U907">
        <f t="shared" si="85"/>
        <v>108.83731999999999</v>
      </c>
      <c r="V907">
        <f t="shared" si="85"/>
        <v>108.53647000000001</v>
      </c>
      <c r="W907">
        <f t="shared" si="85"/>
        <v>108.18811000000001</v>
      </c>
      <c r="X907">
        <f t="shared" si="85"/>
        <v>107.88786999999999</v>
      </c>
      <c r="Y907">
        <f t="shared" si="85"/>
        <v>108.07428999999999</v>
      </c>
      <c r="Z907">
        <f t="shared" si="85"/>
        <v>108.32867</v>
      </c>
      <c r="AA907">
        <f t="shared" si="85"/>
        <v>108.36767</v>
      </c>
      <c r="AB907">
        <f t="shared" si="85"/>
        <v>107.98738999999999</v>
      </c>
      <c r="AC907">
        <f t="shared" si="85"/>
        <v>107.61113</v>
      </c>
      <c r="AD907">
        <f t="shared" si="85"/>
        <v>107.46037999999999</v>
      </c>
      <c r="AE907">
        <f t="shared" si="85"/>
        <v>106.94139000000001</v>
      </c>
      <c r="AF907">
        <f t="shared" si="85"/>
        <v>106.33743000000001</v>
      </c>
      <c r="AG907">
        <f t="shared" si="85"/>
        <v>105.65020999999999</v>
      </c>
      <c r="AH907">
        <f t="shared" si="85"/>
        <v>105.31095999999999</v>
      </c>
      <c r="AI907">
        <f t="shared" si="85"/>
        <v>104.51052</v>
      </c>
      <c r="AJ907">
        <f t="shared" si="85"/>
        <v>103.94031</v>
      </c>
    </row>
    <row r="908" spans="1:36">
      <c r="A908" t="s">
        <v>433</v>
      </c>
      <c r="B908" s="63">
        <v>16</v>
      </c>
      <c r="C908" s="63">
        <v>47</v>
      </c>
      <c r="D908">
        <f t="shared" si="80"/>
        <v>36.156739999999999</v>
      </c>
      <c r="E908">
        <f t="shared" si="85"/>
        <v>37.195709999999998</v>
      </c>
      <c r="F908">
        <f t="shared" si="85"/>
        <v>36.509740000000001</v>
      </c>
      <c r="G908">
        <f t="shared" si="85"/>
        <v>38.110550000000003</v>
      </c>
      <c r="H908">
        <f t="shared" si="85"/>
        <v>39.521789999999996</v>
      </c>
      <c r="I908">
        <f t="shared" si="85"/>
        <v>38.064790000000002</v>
      </c>
      <c r="J908">
        <f t="shared" si="85"/>
        <v>36.726039999999998</v>
      </c>
      <c r="K908">
        <f t="shared" si="85"/>
        <v>35.272120000000001</v>
      </c>
      <c r="L908">
        <f t="shared" si="85"/>
        <v>34.192009999999996</v>
      </c>
      <c r="M908">
        <f t="shared" si="85"/>
        <v>32.725090000000002</v>
      </c>
      <c r="N908">
        <f t="shared" si="85"/>
        <v>31.420389999999998</v>
      </c>
      <c r="O908">
        <f t="shared" si="85"/>
        <v>30.825670000000002</v>
      </c>
      <c r="P908">
        <f t="shared" si="85"/>
        <v>30.610799999999998</v>
      </c>
      <c r="Q908">
        <f t="shared" si="85"/>
        <v>30.582599999999999</v>
      </c>
      <c r="R908">
        <f t="shared" si="85"/>
        <v>30.612740000000002</v>
      </c>
      <c r="S908">
        <f t="shared" si="85"/>
        <v>30.625030000000002</v>
      </c>
      <c r="T908">
        <f t="shared" si="85"/>
        <v>30.56352</v>
      </c>
      <c r="U908">
        <f t="shared" si="85"/>
        <v>30.53192</v>
      </c>
      <c r="V908">
        <f t="shared" si="85"/>
        <v>30.557639999999999</v>
      </c>
      <c r="W908">
        <f t="shared" si="85"/>
        <v>30.613200000000003</v>
      </c>
      <c r="X908">
        <f t="shared" si="85"/>
        <v>30.741570000000003</v>
      </c>
      <c r="Y908">
        <f t="shared" si="85"/>
        <v>30.786920000000002</v>
      </c>
      <c r="Z908">
        <f t="shared" si="85"/>
        <v>30.865679999999998</v>
      </c>
      <c r="AA908">
        <f t="shared" si="85"/>
        <v>31.001720000000002</v>
      </c>
      <c r="AB908">
        <f t="shared" si="85"/>
        <v>30.932940000000002</v>
      </c>
      <c r="AC908">
        <f t="shared" si="85"/>
        <v>31.017449999999997</v>
      </c>
      <c r="AD908">
        <f t="shared" si="85"/>
        <v>30.914749999999998</v>
      </c>
      <c r="AE908">
        <f t="shared" si="85"/>
        <v>30.73781</v>
      </c>
      <c r="AF908">
        <f t="shared" si="85"/>
        <v>30.451410000000003</v>
      </c>
      <c r="AG908">
        <f t="shared" si="85"/>
        <v>30.09423</v>
      </c>
      <c r="AH908">
        <f t="shared" si="85"/>
        <v>29.529810000000001</v>
      </c>
      <c r="AI908">
        <f t="shared" si="85"/>
        <v>28.939249999999998</v>
      </c>
      <c r="AJ908">
        <f t="shared" si="85"/>
        <v>28.522090000000002</v>
      </c>
    </row>
    <row r="909" spans="1:36">
      <c r="A909" t="s">
        <v>434</v>
      </c>
      <c r="B909" s="63">
        <v>16</v>
      </c>
      <c r="C909" s="63">
        <v>48</v>
      </c>
      <c r="D909">
        <f t="shared" si="80"/>
        <v>354.88245000000001</v>
      </c>
      <c r="E909">
        <f t="shared" si="85"/>
        <v>360.84863999999999</v>
      </c>
      <c r="F909">
        <f t="shared" si="85"/>
        <v>370.17941999999999</v>
      </c>
      <c r="G909">
        <f t="shared" si="85"/>
        <v>376.27178000000004</v>
      </c>
      <c r="H909">
        <f t="shared" si="85"/>
        <v>345.89517999999998</v>
      </c>
      <c r="I909">
        <f t="shared" si="85"/>
        <v>351.04305999999997</v>
      </c>
      <c r="J909">
        <f t="shared" si="85"/>
        <v>352.20593000000002</v>
      </c>
      <c r="K909">
        <f t="shared" si="85"/>
        <v>357.50140999999996</v>
      </c>
      <c r="L909">
        <f t="shared" si="85"/>
        <v>363.64413000000002</v>
      </c>
      <c r="M909">
        <f t="shared" si="85"/>
        <v>362.38207999999997</v>
      </c>
      <c r="N909">
        <f t="shared" si="85"/>
        <v>369.75798999999995</v>
      </c>
      <c r="O909">
        <f t="shared" si="85"/>
        <v>385.34473000000003</v>
      </c>
      <c r="P909">
        <f t="shared" si="85"/>
        <v>399.16134</v>
      </c>
      <c r="Q909">
        <f t="shared" si="85"/>
        <v>404.95145000000002</v>
      </c>
      <c r="R909">
        <f t="shared" si="85"/>
        <v>406.10368</v>
      </c>
      <c r="S909">
        <f t="shared" si="85"/>
        <v>406.51082000000002</v>
      </c>
      <c r="T909">
        <f t="shared" si="85"/>
        <v>408.76344</v>
      </c>
      <c r="U909">
        <f t="shared" si="85"/>
        <v>412.30901</v>
      </c>
      <c r="V909">
        <f t="shared" si="85"/>
        <v>416.00903999999997</v>
      </c>
      <c r="W909">
        <f t="shared" si="85"/>
        <v>417.28064000000001</v>
      </c>
      <c r="X909">
        <f t="shared" si="85"/>
        <v>420.38261</v>
      </c>
      <c r="Y909">
        <f t="shared" si="85"/>
        <v>424.20835</v>
      </c>
      <c r="Z909">
        <f t="shared" si="85"/>
        <v>429.50164999999998</v>
      </c>
      <c r="AA909">
        <f t="shared" si="85"/>
        <v>436.38117999999997</v>
      </c>
      <c r="AB909">
        <f t="shared" si="85"/>
        <v>442.43384000000003</v>
      </c>
      <c r="AC909">
        <f t="shared" si="85"/>
        <v>448.51583999999997</v>
      </c>
      <c r="AD909">
        <f t="shared" si="85"/>
        <v>453.38405999999998</v>
      </c>
      <c r="AE909">
        <f t="shared" si="85"/>
        <v>458.63526999999999</v>
      </c>
      <c r="AF909">
        <f t="shared" si="85"/>
        <v>464.71731999999997</v>
      </c>
      <c r="AG909">
        <f t="shared" si="85"/>
        <v>469.68321000000003</v>
      </c>
      <c r="AH909">
        <f t="shared" si="85"/>
        <v>474.28507999999999</v>
      </c>
      <c r="AI909">
        <f t="shared" si="85"/>
        <v>479.08264000000003</v>
      </c>
      <c r="AJ909">
        <f t="shared" si="85"/>
        <v>485.52658000000002</v>
      </c>
    </row>
    <row r="910" spans="1:36">
      <c r="A910" t="s">
        <v>435</v>
      </c>
      <c r="B910" s="63">
        <v>16</v>
      </c>
      <c r="C910" s="63">
        <v>49</v>
      </c>
      <c r="D910">
        <f t="shared" si="80"/>
        <v>4.6860999999999997</v>
      </c>
      <c r="E910">
        <f t="shared" si="85"/>
        <v>5.9599200000000003</v>
      </c>
      <c r="F910">
        <f t="shared" si="85"/>
        <v>5.3315200000000003</v>
      </c>
      <c r="G910">
        <f t="shared" si="85"/>
        <v>2.9810100000000004</v>
      </c>
      <c r="H910">
        <f t="shared" si="85"/>
        <v>3.9273400000000001</v>
      </c>
      <c r="I910">
        <f t="shared" si="85"/>
        <v>5.3042499999999997</v>
      </c>
      <c r="J910">
        <f t="shared" si="85"/>
        <v>4.2383699999999997</v>
      </c>
      <c r="K910">
        <f t="shared" si="85"/>
        <v>4.6013599999999997</v>
      </c>
      <c r="L910">
        <f t="shared" si="85"/>
        <v>5.0346200000000003</v>
      </c>
      <c r="M910">
        <f t="shared" si="85"/>
        <v>4.8329599999999999</v>
      </c>
      <c r="N910">
        <f t="shared" ref="E910:AJ916" si="86">N500+N558</f>
        <v>4.9245099999999997</v>
      </c>
      <c r="O910">
        <f t="shared" si="86"/>
        <v>4.9898299999999995</v>
      </c>
      <c r="P910">
        <f t="shared" si="86"/>
        <v>5.0183400000000002</v>
      </c>
      <c r="Q910">
        <f t="shared" si="86"/>
        <v>5.1003800000000004</v>
      </c>
      <c r="R910">
        <f t="shared" si="86"/>
        <v>5.2247799999999991</v>
      </c>
      <c r="S910">
        <f t="shared" si="86"/>
        <v>5.3577600000000007</v>
      </c>
      <c r="T910">
        <f t="shared" si="86"/>
        <v>5.4832600000000005</v>
      </c>
      <c r="U910">
        <f t="shared" si="86"/>
        <v>5.5918999999999999</v>
      </c>
      <c r="V910">
        <f t="shared" si="86"/>
        <v>5.7640700000000002</v>
      </c>
      <c r="W910">
        <f t="shared" si="86"/>
        <v>5.8978599999999997</v>
      </c>
      <c r="X910">
        <f t="shared" si="86"/>
        <v>6.0395900000000005</v>
      </c>
      <c r="Y910">
        <f t="shared" si="86"/>
        <v>6.2587999999999999</v>
      </c>
      <c r="Z910">
        <f t="shared" si="86"/>
        <v>6.4433800000000003</v>
      </c>
      <c r="AA910">
        <f t="shared" si="86"/>
        <v>6.5849900000000003</v>
      </c>
      <c r="AB910">
        <f t="shared" si="86"/>
        <v>6.7462100000000005</v>
      </c>
      <c r="AC910">
        <f t="shared" si="86"/>
        <v>6.8960100000000004</v>
      </c>
      <c r="AD910">
        <f t="shared" si="86"/>
        <v>7.1728500000000004</v>
      </c>
      <c r="AE910">
        <f t="shared" si="86"/>
        <v>7.4352</v>
      </c>
      <c r="AF910">
        <f t="shared" si="86"/>
        <v>7.6148500000000006</v>
      </c>
      <c r="AG910">
        <f t="shared" si="86"/>
        <v>7.76126</v>
      </c>
      <c r="AH910">
        <f t="shared" si="86"/>
        <v>7.8794199999999996</v>
      </c>
      <c r="AI910">
        <f t="shared" si="86"/>
        <v>7.9824199999999994</v>
      </c>
      <c r="AJ910">
        <f t="shared" si="86"/>
        <v>8.028179999999999</v>
      </c>
    </row>
    <row r="911" spans="1:36">
      <c r="A911" t="s">
        <v>436</v>
      </c>
      <c r="B911" s="63">
        <v>16</v>
      </c>
      <c r="C911" s="63">
        <v>50</v>
      </c>
      <c r="D911">
        <f t="shared" si="80"/>
        <v>8.6166999999999998</v>
      </c>
      <c r="E911">
        <f t="shared" si="86"/>
        <v>8.1314899999999994</v>
      </c>
      <c r="F911">
        <f t="shared" si="86"/>
        <v>7.5338999999999992</v>
      </c>
      <c r="G911">
        <f t="shared" si="86"/>
        <v>6.6309400000000007</v>
      </c>
      <c r="H911">
        <f t="shared" si="86"/>
        <v>8.2035599999999995</v>
      </c>
      <c r="I911">
        <f t="shared" si="86"/>
        <v>7.8610100000000003</v>
      </c>
      <c r="J911">
        <f t="shared" si="86"/>
        <v>7.9940499999999997</v>
      </c>
      <c r="K911">
        <f t="shared" si="86"/>
        <v>8.2749000000000006</v>
      </c>
      <c r="L911">
        <f t="shared" si="86"/>
        <v>8.1502099999999995</v>
      </c>
      <c r="M911">
        <f t="shared" si="86"/>
        <v>8.2756699999999999</v>
      </c>
      <c r="N911">
        <f t="shared" si="86"/>
        <v>8.2737400000000001</v>
      </c>
      <c r="O911">
        <f t="shared" si="86"/>
        <v>8.2282899999999994</v>
      </c>
      <c r="P911">
        <f t="shared" si="86"/>
        <v>8.2983499999999992</v>
      </c>
      <c r="Q911">
        <f t="shared" si="86"/>
        <v>8.3861399999999993</v>
      </c>
      <c r="R911">
        <f t="shared" si="86"/>
        <v>8.5446400000000011</v>
      </c>
      <c r="S911">
        <f t="shared" si="86"/>
        <v>8.7372200000000007</v>
      </c>
      <c r="T911">
        <f t="shared" si="86"/>
        <v>8.9267099999999999</v>
      </c>
      <c r="U911">
        <f t="shared" si="86"/>
        <v>9.1393199999999997</v>
      </c>
      <c r="V911">
        <f t="shared" si="86"/>
        <v>9.3958100000000009</v>
      </c>
      <c r="W911">
        <f t="shared" si="86"/>
        <v>9.5950699999999998</v>
      </c>
      <c r="X911">
        <f t="shared" si="86"/>
        <v>9.9009900000000002</v>
      </c>
      <c r="Y911">
        <f t="shared" si="86"/>
        <v>10.233450000000001</v>
      </c>
      <c r="Z911">
        <f t="shared" si="86"/>
        <v>10.528009999999998</v>
      </c>
      <c r="AA911">
        <f t="shared" si="86"/>
        <v>10.83839</v>
      </c>
      <c r="AB911">
        <f t="shared" si="86"/>
        <v>11.08783</v>
      </c>
      <c r="AC911">
        <f t="shared" si="86"/>
        <v>11.425380000000001</v>
      </c>
      <c r="AD911">
        <f t="shared" si="86"/>
        <v>11.88631</v>
      </c>
      <c r="AE911">
        <f t="shared" si="86"/>
        <v>12.29237</v>
      </c>
      <c r="AF911">
        <f t="shared" si="86"/>
        <v>12.678989999999999</v>
      </c>
      <c r="AG911">
        <f t="shared" si="86"/>
        <v>12.95077</v>
      </c>
      <c r="AH911">
        <f t="shared" si="86"/>
        <v>13.196820000000001</v>
      </c>
      <c r="AI911">
        <f t="shared" si="86"/>
        <v>13.351229999999999</v>
      </c>
      <c r="AJ911">
        <f t="shared" si="86"/>
        <v>13.482320000000001</v>
      </c>
    </row>
    <row r="912" spans="1:36">
      <c r="A912" t="s">
        <v>437</v>
      </c>
      <c r="B912" s="63">
        <v>16</v>
      </c>
      <c r="C912" s="63">
        <v>51</v>
      </c>
      <c r="D912">
        <f t="shared" si="80"/>
        <v>1.02617</v>
      </c>
      <c r="E912">
        <f t="shared" si="86"/>
        <v>1.0566899999999999</v>
      </c>
      <c r="F912">
        <f t="shared" si="86"/>
        <v>1.10375</v>
      </c>
      <c r="G912">
        <f t="shared" si="86"/>
        <v>1.1251800000000001</v>
      </c>
      <c r="H912">
        <f t="shared" si="86"/>
        <v>1.18374</v>
      </c>
      <c r="I912">
        <f t="shared" si="86"/>
        <v>1.27318</v>
      </c>
      <c r="J912">
        <f t="shared" si="86"/>
        <v>1.22099</v>
      </c>
      <c r="K912">
        <f t="shared" si="86"/>
        <v>1.20581</v>
      </c>
      <c r="L912">
        <f t="shared" si="86"/>
        <v>1.2390600000000001</v>
      </c>
      <c r="M912">
        <f t="shared" si="86"/>
        <v>1.22374</v>
      </c>
      <c r="N912">
        <f t="shared" si="86"/>
        <v>1.2101000000000002</v>
      </c>
      <c r="O912">
        <f t="shared" si="86"/>
        <v>1.21191</v>
      </c>
      <c r="P912">
        <f t="shared" si="86"/>
        <v>1.20488</v>
      </c>
      <c r="Q912">
        <f t="shared" si="86"/>
        <v>1.2000199999999999</v>
      </c>
      <c r="R912">
        <f t="shared" si="86"/>
        <v>1.21078</v>
      </c>
      <c r="S912">
        <f t="shared" si="86"/>
        <v>1.22085</v>
      </c>
      <c r="T912">
        <f t="shared" si="86"/>
        <v>1.2253400000000001</v>
      </c>
      <c r="U912">
        <f t="shared" si="86"/>
        <v>1.2306599999999999</v>
      </c>
      <c r="V912">
        <f t="shared" si="86"/>
        <v>1.2467899999999998</v>
      </c>
      <c r="W912">
        <f t="shared" si="86"/>
        <v>1.2536700000000001</v>
      </c>
      <c r="X912">
        <f t="shared" si="86"/>
        <v>1.26494</v>
      </c>
      <c r="Y912">
        <f t="shared" si="86"/>
        <v>1.2739199999999999</v>
      </c>
      <c r="Z912">
        <f t="shared" si="86"/>
        <v>1.2904200000000001</v>
      </c>
      <c r="AA912">
        <f t="shared" si="86"/>
        <v>1.30297</v>
      </c>
      <c r="AB912">
        <f t="shared" si="86"/>
        <v>1.31297</v>
      </c>
      <c r="AC912">
        <f t="shared" si="86"/>
        <v>1.32298</v>
      </c>
      <c r="AD912">
        <f t="shared" si="86"/>
        <v>1.33904</v>
      </c>
      <c r="AE912">
        <f t="shared" si="86"/>
        <v>1.3566799999999999</v>
      </c>
      <c r="AF912">
        <f t="shared" si="86"/>
        <v>1.3683000000000001</v>
      </c>
      <c r="AG912">
        <f t="shared" si="86"/>
        <v>1.37747</v>
      </c>
      <c r="AH912">
        <f t="shared" si="86"/>
        <v>1.38435</v>
      </c>
      <c r="AI912">
        <f t="shared" si="86"/>
        <v>1.3900399999999999</v>
      </c>
      <c r="AJ912">
        <f t="shared" si="86"/>
        <v>1.3921600000000001</v>
      </c>
    </row>
    <row r="913" spans="1:36">
      <c r="A913" t="s">
        <v>438</v>
      </c>
      <c r="B913" s="63">
        <v>16</v>
      </c>
      <c r="C913" s="63">
        <v>52</v>
      </c>
      <c r="D913">
        <f t="shared" si="80"/>
        <v>6.3033000000000001</v>
      </c>
      <c r="E913">
        <f t="shared" si="86"/>
        <v>5.7210799999999997</v>
      </c>
      <c r="F913">
        <f t="shared" si="86"/>
        <v>5.15449</v>
      </c>
      <c r="G913">
        <f t="shared" si="86"/>
        <v>5.4223199999999991</v>
      </c>
      <c r="H913">
        <f t="shared" si="86"/>
        <v>6.0037099999999999</v>
      </c>
      <c r="I913">
        <f t="shared" si="86"/>
        <v>6.4805599999999997</v>
      </c>
      <c r="J913">
        <f t="shared" si="86"/>
        <v>6.0579800000000006</v>
      </c>
      <c r="K913">
        <f t="shared" si="86"/>
        <v>6.0848899999999997</v>
      </c>
      <c r="L913">
        <f t="shared" si="86"/>
        <v>6.3770899999999999</v>
      </c>
      <c r="M913">
        <f t="shared" si="86"/>
        <v>6.2025399999999999</v>
      </c>
      <c r="N913">
        <f t="shared" si="86"/>
        <v>6.1572200000000006</v>
      </c>
      <c r="O913">
        <f t="shared" si="86"/>
        <v>6.2176500000000008</v>
      </c>
      <c r="P913">
        <f t="shared" si="86"/>
        <v>6.1635499999999999</v>
      </c>
      <c r="Q913">
        <f t="shared" si="86"/>
        <v>6.1499600000000001</v>
      </c>
      <c r="R913">
        <f t="shared" si="86"/>
        <v>6.2215500000000006</v>
      </c>
      <c r="S913">
        <f t="shared" si="86"/>
        <v>6.2688600000000001</v>
      </c>
      <c r="T913">
        <f t="shared" si="86"/>
        <v>6.2876500000000002</v>
      </c>
      <c r="U913">
        <f t="shared" si="86"/>
        <v>6.3112499999999994</v>
      </c>
      <c r="V913">
        <f t="shared" si="86"/>
        <v>6.3931400000000007</v>
      </c>
      <c r="W913">
        <f t="shared" si="86"/>
        <v>6.42075</v>
      </c>
      <c r="X913">
        <f t="shared" si="86"/>
        <v>6.4659300000000002</v>
      </c>
      <c r="Y913">
        <f t="shared" si="86"/>
        <v>6.5083000000000002</v>
      </c>
      <c r="Z913">
        <f t="shared" si="86"/>
        <v>6.5785599999999995</v>
      </c>
      <c r="AA913">
        <f t="shared" si="86"/>
        <v>6.6208399999999994</v>
      </c>
      <c r="AB913">
        <f t="shared" si="86"/>
        <v>6.6597</v>
      </c>
      <c r="AC913">
        <f t="shared" si="86"/>
        <v>6.69529</v>
      </c>
      <c r="AD913">
        <f t="shared" si="86"/>
        <v>6.7673899999999998</v>
      </c>
      <c r="AE913">
        <f t="shared" si="86"/>
        <v>6.8405199999999997</v>
      </c>
      <c r="AF913">
        <f t="shared" si="86"/>
        <v>6.8694000000000006</v>
      </c>
      <c r="AG913">
        <f t="shared" si="86"/>
        <v>6.8925400000000003</v>
      </c>
      <c r="AH913">
        <f t="shared" si="86"/>
        <v>6.9070099999999996</v>
      </c>
      <c r="AI913">
        <f t="shared" si="86"/>
        <v>6.9161599999999996</v>
      </c>
      <c r="AJ913">
        <f t="shared" si="86"/>
        <v>6.9076000000000004</v>
      </c>
    </row>
    <row r="914" spans="1:36">
      <c r="A914" t="s">
        <v>439</v>
      </c>
      <c r="B914" s="63">
        <v>16</v>
      </c>
      <c r="C914" s="63">
        <v>53</v>
      </c>
      <c r="D914">
        <f t="shared" si="80"/>
        <v>0.87770999999999999</v>
      </c>
      <c r="E914">
        <f t="shared" si="86"/>
        <v>0.91924000000000006</v>
      </c>
      <c r="F914">
        <f t="shared" si="86"/>
        <v>0.88031999999999999</v>
      </c>
      <c r="G914">
        <f t="shared" si="86"/>
        <v>0.89058999999999999</v>
      </c>
      <c r="H914">
        <f t="shared" si="86"/>
        <v>0.91949999999999998</v>
      </c>
      <c r="I914">
        <f t="shared" si="86"/>
        <v>0.92493000000000003</v>
      </c>
      <c r="J914">
        <f t="shared" si="86"/>
        <v>0.93459000000000003</v>
      </c>
      <c r="K914">
        <f t="shared" si="86"/>
        <v>0.95108999999999999</v>
      </c>
      <c r="L914">
        <f t="shared" si="86"/>
        <v>0.96118000000000003</v>
      </c>
      <c r="M914">
        <f t="shared" si="86"/>
        <v>0.96823999999999999</v>
      </c>
      <c r="N914">
        <f t="shared" si="86"/>
        <v>0.97484000000000004</v>
      </c>
      <c r="O914">
        <f t="shared" si="86"/>
        <v>0.97953000000000001</v>
      </c>
      <c r="P914">
        <f t="shared" si="86"/>
        <v>0.98399000000000003</v>
      </c>
      <c r="Q914">
        <f t="shared" si="86"/>
        <v>0.98731999999999998</v>
      </c>
      <c r="R914">
        <f t="shared" si="86"/>
        <v>0.99235000000000007</v>
      </c>
      <c r="S914">
        <f t="shared" si="86"/>
        <v>0.99602999999999997</v>
      </c>
      <c r="T914">
        <f t="shared" si="86"/>
        <v>0.99817</v>
      </c>
      <c r="U914">
        <f t="shared" si="86"/>
        <v>1.0012700000000001</v>
      </c>
      <c r="V914">
        <f t="shared" si="86"/>
        <v>1.0027200000000001</v>
      </c>
      <c r="W914">
        <f t="shared" si="86"/>
        <v>1.0020899999999999</v>
      </c>
      <c r="X914">
        <f t="shared" si="86"/>
        <v>1.0030399999999999</v>
      </c>
      <c r="Y914">
        <f t="shared" si="86"/>
        <v>1.00108</v>
      </c>
      <c r="Z914">
        <f t="shared" si="86"/>
        <v>1.00013</v>
      </c>
      <c r="AA914">
        <f t="shared" si="86"/>
        <v>0.99913999999999992</v>
      </c>
      <c r="AB914">
        <f t="shared" si="86"/>
        <v>0.99936999999999998</v>
      </c>
      <c r="AC914">
        <f t="shared" si="86"/>
        <v>0.99912000000000001</v>
      </c>
      <c r="AD914">
        <f t="shared" si="86"/>
        <v>0.99861</v>
      </c>
      <c r="AE914">
        <f t="shared" si="86"/>
        <v>0.99811000000000005</v>
      </c>
      <c r="AF914">
        <f t="shared" si="86"/>
        <v>0.99739999999999995</v>
      </c>
      <c r="AG914">
        <f t="shared" si="86"/>
        <v>0.99688999999999994</v>
      </c>
      <c r="AH914">
        <f t="shared" si="86"/>
        <v>0.99648999999999999</v>
      </c>
      <c r="AI914">
        <f t="shared" si="86"/>
        <v>0.996</v>
      </c>
      <c r="AJ914">
        <f t="shared" si="86"/>
        <v>0.99546000000000001</v>
      </c>
    </row>
    <row r="915" spans="1:36">
      <c r="A915" t="s">
        <v>440</v>
      </c>
      <c r="B915" s="63">
        <v>16</v>
      </c>
      <c r="C915" s="63">
        <v>54</v>
      </c>
      <c r="D915">
        <f t="shared" si="80"/>
        <v>3.5411000000000001</v>
      </c>
      <c r="E915">
        <f t="shared" si="86"/>
        <v>3.5624500000000001</v>
      </c>
      <c r="F915">
        <f t="shared" si="86"/>
        <v>3.5396000000000001</v>
      </c>
      <c r="G915">
        <f t="shared" si="86"/>
        <v>3.6099499999999995</v>
      </c>
      <c r="H915">
        <f t="shared" si="86"/>
        <v>3.7521499999999999</v>
      </c>
      <c r="I915">
        <f t="shared" si="86"/>
        <v>3.64663</v>
      </c>
      <c r="J915">
        <f t="shared" si="86"/>
        <v>3.60528</v>
      </c>
      <c r="K915">
        <f t="shared" si="86"/>
        <v>3.6462699999999999</v>
      </c>
      <c r="L915">
        <f t="shared" si="86"/>
        <v>3.6910799999999999</v>
      </c>
      <c r="M915">
        <f t="shared" si="86"/>
        <v>3.7416800000000001</v>
      </c>
      <c r="N915">
        <f t="shared" si="86"/>
        <v>3.80437</v>
      </c>
      <c r="O915">
        <f t="shared" si="86"/>
        <v>3.86782</v>
      </c>
      <c r="P915">
        <f t="shared" si="86"/>
        <v>3.9339499999999998</v>
      </c>
      <c r="Q915">
        <f t="shared" si="86"/>
        <v>4.00467</v>
      </c>
      <c r="R915">
        <f t="shared" si="86"/>
        <v>4.0919999999999996</v>
      </c>
      <c r="S915">
        <f t="shared" si="86"/>
        <v>4.1797000000000004</v>
      </c>
      <c r="T915">
        <f t="shared" si="86"/>
        <v>4.2641200000000001</v>
      </c>
      <c r="U915">
        <f t="shared" si="86"/>
        <v>4.3581799999999999</v>
      </c>
      <c r="V915">
        <f t="shared" si="86"/>
        <v>4.4474900000000002</v>
      </c>
      <c r="W915">
        <f t="shared" si="86"/>
        <v>4.5283800000000003</v>
      </c>
      <c r="X915">
        <f t="shared" si="86"/>
        <v>4.6234999999999999</v>
      </c>
      <c r="Y915">
        <f t="shared" si="86"/>
        <v>4.7111799999999997</v>
      </c>
      <c r="Z915">
        <f t="shared" si="86"/>
        <v>4.8003499999999999</v>
      </c>
      <c r="AA915">
        <f t="shared" si="86"/>
        <v>4.8921000000000001</v>
      </c>
      <c r="AB915">
        <f t="shared" si="86"/>
        <v>4.9928299999999997</v>
      </c>
      <c r="AC915">
        <f t="shared" si="86"/>
        <v>5.0917000000000003</v>
      </c>
      <c r="AD915">
        <f t="shared" si="86"/>
        <v>5.1942300000000001</v>
      </c>
      <c r="AE915">
        <f t="shared" si="86"/>
        <v>5.3027699999999998</v>
      </c>
      <c r="AF915">
        <f t="shared" si="86"/>
        <v>5.4125500000000004</v>
      </c>
      <c r="AG915">
        <f t="shared" si="86"/>
        <v>5.5208399999999997</v>
      </c>
      <c r="AH915">
        <f t="shared" si="86"/>
        <v>5.6303700000000001</v>
      </c>
      <c r="AI915">
        <f t="shared" si="86"/>
        <v>5.7357200000000006</v>
      </c>
      <c r="AJ915">
        <f t="shared" si="86"/>
        <v>5.8374000000000006</v>
      </c>
    </row>
    <row r="916" spans="1:36">
      <c r="A916" t="s">
        <v>441</v>
      </c>
      <c r="B916" s="63">
        <v>16</v>
      </c>
      <c r="C916" s="63">
        <v>55</v>
      </c>
      <c r="D916">
        <f t="shared" si="80"/>
        <v>0.32257000000000002</v>
      </c>
      <c r="E916">
        <f t="shared" si="86"/>
        <v>0.34991</v>
      </c>
      <c r="F916">
        <f t="shared" si="86"/>
        <v>0.31462000000000001</v>
      </c>
      <c r="G916">
        <f t="shared" si="86"/>
        <v>0.27856999999999998</v>
      </c>
      <c r="H916">
        <f t="shared" si="86"/>
        <v>0.30032000000000003</v>
      </c>
      <c r="I916">
        <f t="shared" si="86"/>
        <v>0.32918000000000003</v>
      </c>
      <c r="J916">
        <f t="shared" si="86"/>
        <v>0.33661999999999997</v>
      </c>
      <c r="K916">
        <f t="shared" si="86"/>
        <v>0.34772999999999998</v>
      </c>
      <c r="L916">
        <f t="shared" si="86"/>
        <v>0.36063000000000001</v>
      </c>
      <c r="M916">
        <f t="shared" si="86"/>
        <v>0.37502000000000002</v>
      </c>
      <c r="N916">
        <f t="shared" si="86"/>
        <v>0.38083999999999996</v>
      </c>
      <c r="O916">
        <f t="shared" si="86"/>
        <v>0.38948000000000005</v>
      </c>
      <c r="P916">
        <f t="shared" si="86"/>
        <v>0.39362999999999998</v>
      </c>
      <c r="Q916">
        <f t="shared" si="86"/>
        <v>0.39356999999999998</v>
      </c>
      <c r="R916">
        <f t="shared" si="86"/>
        <v>0.41025999999999996</v>
      </c>
      <c r="S916">
        <f t="shared" si="86"/>
        <v>0.42105999999999999</v>
      </c>
      <c r="T916">
        <f t="shared" si="86"/>
        <v>0.42283999999999999</v>
      </c>
      <c r="U916">
        <f t="shared" si="86"/>
        <v>0.43467</v>
      </c>
      <c r="V916">
        <f t="shared" si="86"/>
        <v>0.44210000000000005</v>
      </c>
      <c r="W916">
        <f t="shared" si="86"/>
        <v>0.43757999999999997</v>
      </c>
      <c r="X916">
        <f t="shared" si="86"/>
        <v>0.45188</v>
      </c>
      <c r="Y916">
        <f t="shared" si="86"/>
        <v>0.44738999999999995</v>
      </c>
      <c r="Z916">
        <f t="shared" si="86"/>
        <v>0.44408999999999998</v>
      </c>
      <c r="AA916">
        <f t="shared" si="86"/>
        <v>0.44189999999999996</v>
      </c>
      <c r="AB916">
        <f t="shared" si="86"/>
        <v>0.44512000000000002</v>
      </c>
      <c r="AC916">
        <f t="shared" si="86"/>
        <v>0.44714999999999999</v>
      </c>
      <c r="AD916">
        <f t="shared" si="86"/>
        <v>0.44869999999999999</v>
      </c>
      <c r="AE916">
        <f t="shared" si="86"/>
        <v>0.45190000000000002</v>
      </c>
      <c r="AF916">
        <f t="shared" si="86"/>
        <v>0.45353999999999994</v>
      </c>
      <c r="AG916">
        <f t="shared" si="86"/>
        <v>0.45588000000000001</v>
      </c>
      <c r="AH916">
        <f t="shared" si="86"/>
        <v>0.4587</v>
      </c>
      <c r="AI916">
        <f t="shared" si="86"/>
        <v>0.46118000000000003</v>
      </c>
      <c r="AJ916">
        <f t="shared" si="86"/>
        <v>0.46336999999999995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DB7D5-BF46-408E-932B-1B6350D16612}">
  <dimension ref="A1:F4"/>
  <sheetViews>
    <sheetView workbookViewId="0">
      <selection activeCell="E13" sqref="E13"/>
    </sheetView>
  </sheetViews>
  <sheetFormatPr defaultRowHeight="14.5"/>
  <cols>
    <col min="2" max="6" width="20.26953125" style="124" customWidth="1"/>
  </cols>
  <sheetData>
    <row r="1" spans="1:6">
      <c r="A1" t="s">
        <v>455</v>
      </c>
    </row>
    <row r="3" spans="1:6" s="105" customFormat="1">
      <c r="B3" s="127" t="s">
        <v>456</v>
      </c>
      <c r="C3" s="127" t="s">
        <v>457</v>
      </c>
      <c r="D3" s="127" t="s">
        <v>458</v>
      </c>
      <c r="E3" s="127" t="s">
        <v>459</v>
      </c>
      <c r="F3" s="127" t="s">
        <v>460</v>
      </c>
    </row>
    <row r="4" spans="1:6">
      <c r="A4">
        <v>2018</v>
      </c>
      <c r="B4" s="124">
        <v>13100</v>
      </c>
      <c r="C4" s="125">
        <f>B4*(17.031/14.01)</f>
        <v>15924.775160599569</v>
      </c>
      <c r="D4" s="125">
        <f>C4*3*1.00784/17.031</f>
        <v>2827.1314775160599</v>
      </c>
      <c r="E4" s="126">
        <f>D4/1000</f>
        <v>2.8271314775160601</v>
      </c>
      <c r="F4" s="125">
        <f>E4*1000000000*2.205*61127*1.138/1000000000000</f>
        <v>433.64060723683519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Assumptions</vt:lpstr>
      <vt:lpstr>MECS_natural_gas_feedstock</vt:lpstr>
      <vt:lpstr>MECS_other_feedstock</vt:lpstr>
      <vt:lpstr>Syngas_vs_H2</vt:lpstr>
      <vt:lpstr>Chlor-alkali_H2</vt:lpstr>
      <vt:lpstr>Cracker_H2</vt:lpstr>
      <vt:lpstr>PDH_H2</vt:lpstr>
      <vt:lpstr>Macro</vt:lpstr>
      <vt:lpstr>For Katie</vt:lpstr>
      <vt:lpstr>overall industrial feedstock H2</vt:lpstr>
      <vt:lpstr>MECS feedstock</vt:lpstr>
      <vt:lpstr>allocate to industries feed US</vt:lpstr>
      <vt:lpstr>allocate to CR4</vt:lpstr>
      <vt:lpstr>allocate to CR3</vt:lpstr>
      <vt:lpstr>allocate to CR2</vt:lpstr>
      <vt:lpstr>allocate to CR1</vt:lpstr>
      <vt:lpstr>allocate to industries feed CDs</vt:lpstr>
      <vt:lpstr>MC_INDUSTRIAL - USA</vt:lpstr>
      <vt:lpstr>MC_INDUSTRIAL - CD&amp;Rs</vt:lpstr>
      <vt:lpstr>NH3 sidebar</vt:lpstr>
    </vt:vector>
  </TitlesOfParts>
  <Company>U.S. Energy Information Administration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Skarzynski, Nicholas</dc:creator>
  <cp:lastModifiedBy>Gross, Peter</cp:lastModifiedBy>
  <dcterms:created xsi:type="dcterms:W3CDTF">2023-08-03T21:38:18Z</dcterms:created>
  <dcterms:modified xsi:type="dcterms:W3CDTF">2024-02-06T11:29:16Z</dcterms:modified>
</cp:coreProperties>
</file>