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165" activeTab="2"/>
  </bookViews>
  <sheets>
    <sheet name="CT" sheetId="1" r:id="rId1"/>
    <sheet name="CXR" sheetId="2" r:id="rId2"/>
    <sheet name="KD" sheetId="3" r:id="rId3"/>
    <sheet name="Analysis" sheetId="4" r:id="rId4"/>
  </sheets>
  <definedNames>
    <definedName name="_xlnm._FilterDatabase" localSheetId="3" hidden="1">Analysis!$A$1:$X$197</definedName>
    <definedName name="_xlnm._FilterDatabase" localSheetId="0" hidden="1">CT!$A$1:$S$1</definedName>
    <definedName name="_xlnm._FilterDatabase" localSheetId="1" hidden="1">CXR!$A$1:$S$1</definedName>
  </definedNames>
  <calcPr calcId="125725"/>
</workbook>
</file>

<file path=xl/calcChain.xml><?xml version="1.0" encoding="utf-8"?>
<calcChain xmlns="http://schemas.openxmlformats.org/spreadsheetml/2006/main">
  <c r="Q68" i="3"/>
  <c r="Q67"/>
  <c r="Q66"/>
  <c r="Q65"/>
  <c r="Q64"/>
  <c r="Q75"/>
  <c r="Q74"/>
  <c r="Q73"/>
  <c r="Q72"/>
  <c r="Q71"/>
  <c r="Q61"/>
  <c r="Q35"/>
  <c r="Q34"/>
  <c r="Q31"/>
  <c r="Q30"/>
  <c r="Q27"/>
  <c r="Q26"/>
  <c r="Q70"/>
  <c r="Q60"/>
  <c r="Q58"/>
  <c r="Q8"/>
  <c r="Q7"/>
  <c r="Q6"/>
  <c r="Q5"/>
  <c r="Q15"/>
  <c r="Q14"/>
  <c r="Q13"/>
  <c r="Q12"/>
  <c r="Q11"/>
  <c r="Q79"/>
  <c r="Q80"/>
  <c r="Q78"/>
  <c r="Q57"/>
  <c r="Q59"/>
  <c r="Q63"/>
  <c r="Q56"/>
  <c r="Q42"/>
  <c r="Q43"/>
  <c r="Q44"/>
  <c r="Q45"/>
  <c r="Q46"/>
  <c r="Q48"/>
  <c r="Q49"/>
  <c r="Q50"/>
  <c r="Q51"/>
  <c r="Q52"/>
  <c r="Q53"/>
  <c r="Q41"/>
  <c r="Q38"/>
  <c r="Q29"/>
  <c r="Q33"/>
  <c r="Q25"/>
  <c r="Q4"/>
  <c r="Q10"/>
  <c r="Q17"/>
  <c r="Q18"/>
  <c r="Q19"/>
  <c r="Q20"/>
  <c r="Q21"/>
  <c r="Q22"/>
  <c r="Q3"/>
  <c r="N5" i="2"/>
  <c r="N3"/>
  <c r="N9" i="1"/>
  <c r="N10"/>
  <c r="N11"/>
  <c r="N8"/>
  <c r="N4"/>
  <c r="N5"/>
  <c r="N6"/>
  <c r="N3"/>
  <c r="M225" i="4"/>
  <c r="M224"/>
  <c r="M223"/>
  <c r="M222"/>
  <c r="M209"/>
  <c r="N209" s="1"/>
  <c r="M208"/>
  <c r="N208" s="1"/>
  <c r="M207"/>
  <c r="N207" s="1"/>
  <c r="M206"/>
  <c r="N206" s="1"/>
  <c r="K225"/>
  <c r="K224"/>
  <c r="K223"/>
  <c r="K222"/>
  <c r="K209"/>
  <c r="L209" s="1"/>
  <c r="K208"/>
  <c r="L208" s="1"/>
  <c r="K207"/>
  <c r="L207" s="1"/>
  <c r="K206"/>
  <c r="L206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3"/>
  <c r="F4"/>
  <c r="F5"/>
  <c r="F2"/>
  <c r="O225"/>
  <c r="O224"/>
  <c r="O223"/>
  <c r="O222"/>
  <c r="O209"/>
  <c r="P209" s="1"/>
  <c r="O208"/>
  <c r="P208" s="1"/>
  <c r="O207"/>
  <c r="P207" s="1"/>
  <c r="O206"/>
  <c r="P206" s="1"/>
  <c r="M228" l="1"/>
  <c r="N228" s="1"/>
  <c r="M227"/>
  <c r="N227" s="1"/>
  <c r="K228"/>
  <c r="L228" s="1"/>
  <c r="K227"/>
  <c r="L227" s="1"/>
  <c r="O228"/>
  <c r="P228" s="1"/>
  <c r="O227"/>
  <c r="P227" s="1"/>
  <c r="W225" l="1"/>
  <c r="W224"/>
  <c r="W223"/>
  <c r="W222"/>
  <c r="U225"/>
  <c r="U224"/>
  <c r="U223"/>
  <c r="U222"/>
  <c r="S225"/>
  <c r="S224"/>
  <c r="S223"/>
  <c r="S222"/>
  <c r="Q225"/>
  <c r="Q224"/>
  <c r="Q223"/>
  <c r="Q222"/>
  <c r="I225"/>
  <c r="I224"/>
  <c r="I223"/>
  <c r="I222"/>
  <c r="B201"/>
  <c r="B200"/>
  <c r="I206"/>
  <c r="D203"/>
  <c r="D20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2"/>
  <c r="W217"/>
  <c r="W216"/>
  <c r="W215"/>
  <c r="W214"/>
  <c r="W213"/>
  <c r="W212"/>
  <c r="W211"/>
  <c r="W210"/>
  <c r="W209"/>
  <c r="W208"/>
  <c r="W207"/>
  <c r="W206"/>
  <c r="U217"/>
  <c r="U216"/>
  <c r="U215"/>
  <c r="U214"/>
  <c r="U213"/>
  <c r="U212"/>
  <c r="U211"/>
  <c r="U210"/>
  <c r="U209"/>
  <c r="U208"/>
  <c r="U207"/>
  <c r="V207" s="1"/>
  <c r="U206"/>
  <c r="V206" s="1"/>
  <c r="S217"/>
  <c r="S216"/>
  <c r="S215"/>
  <c r="S214"/>
  <c r="S213"/>
  <c r="S212"/>
  <c r="S211"/>
  <c r="S210"/>
  <c r="S209"/>
  <c r="S208"/>
  <c r="S207"/>
  <c r="S206"/>
  <c r="Q217"/>
  <c r="Q216"/>
  <c r="Q215"/>
  <c r="Q214"/>
  <c r="Q213"/>
  <c r="Q212"/>
  <c r="Q211"/>
  <c r="Q210"/>
  <c r="Q209"/>
  <c r="Q208"/>
  <c r="Q207"/>
  <c r="R207" s="1"/>
  <c r="Q206"/>
  <c r="R206" s="1"/>
  <c r="I217"/>
  <c r="I216"/>
  <c r="I215"/>
  <c r="I214"/>
  <c r="I213"/>
  <c r="I212"/>
  <c r="I211"/>
  <c r="I210"/>
  <c r="I209"/>
  <c r="I208"/>
  <c r="I207"/>
  <c r="C205"/>
  <c r="C204"/>
  <c r="J208" l="1"/>
  <c r="T208"/>
  <c r="X208"/>
  <c r="J207"/>
  <c r="T207"/>
  <c r="X207"/>
  <c r="R208"/>
  <c r="V208"/>
  <c r="Q228"/>
  <c r="R228" s="1"/>
  <c r="U228"/>
  <c r="V228" s="1"/>
  <c r="T209"/>
  <c r="X209"/>
  <c r="J209"/>
  <c r="I227"/>
  <c r="J227" s="1"/>
  <c r="S227"/>
  <c r="T227" s="1"/>
  <c r="W227"/>
  <c r="X227" s="1"/>
  <c r="T206"/>
  <c r="X206"/>
  <c r="R209"/>
  <c r="V209"/>
  <c r="I228"/>
  <c r="J228" s="1"/>
  <c r="S228"/>
  <c r="T228" s="1"/>
  <c r="J206"/>
  <c r="Q227"/>
  <c r="R227" s="1"/>
  <c r="U227"/>
  <c r="V227" s="1"/>
  <c r="W228"/>
  <c r="X228" s="1"/>
  <c r="U220"/>
  <c r="V220" s="1"/>
  <c r="S220"/>
  <c r="T220" s="1"/>
  <c r="W220"/>
  <c r="X220" s="1"/>
  <c r="S219"/>
  <c r="T219" s="1"/>
  <c r="W219"/>
  <c r="X219" s="1"/>
  <c r="T217"/>
  <c r="V213"/>
  <c r="X217"/>
  <c r="T216"/>
  <c r="V212"/>
  <c r="X216"/>
  <c r="Q220"/>
  <c r="R220" s="1"/>
  <c r="T215"/>
  <c r="X215"/>
  <c r="T214"/>
  <c r="U219"/>
  <c r="V219" s="1"/>
  <c r="X214"/>
  <c r="T213"/>
  <c r="V217"/>
  <c r="X213"/>
  <c r="T212"/>
  <c r="V216"/>
  <c r="X212"/>
  <c r="V215"/>
  <c r="V214"/>
  <c r="X211"/>
  <c r="X210"/>
  <c r="V211"/>
  <c r="V210"/>
  <c r="T211"/>
  <c r="T210"/>
  <c r="J213"/>
  <c r="R217"/>
  <c r="J212"/>
  <c r="R216"/>
  <c r="R215"/>
  <c r="J210"/>
  <c r="R214"/>
  <c r="J217"/>
  <c r="R213"/>
  <c r="J216"/>
  <c r="R212"/>
  <c r="J215"/>
  <c r="J214"/>
  <c r="Q219"/>
  <c r="R219" s="1"/>
  <c r="R211"/>
  <c r="R210"/>
  <c r="I220"/>
  <c r="J220" s="1"/>
  <c r="J211"/>
  <c r="I219"/>
  <c r="J219" s="1"/>
</calcChain>
</file>

<file path=xl/sharedStrings.xml><?xml version="1.0" encoding="utf-8"?>
<sst xmlns="http://schemas.openxmlformats.org/spreadsheetml/2006/main" count="2513" uniqueCount="357">
  <si>
    <t>simple_3</t>
  </si>
  <si>
    <t>Test</t>
  </si>
  <si>
    <t>Network</t>
  </si>
  <si>
    <t>Epochs</t>
  </si>
  <si>
    <t>lr</t>
  </si>
  <si>
    <t>Decay</t>
  </si>
  <si>
    <t>Step 20</t>
  </si>
  <si>
    <t>Batch</t>
  </si>
  <si>
    <t>Accuracy</t>
  </si>
  <si>
    <t>BA</t>
  </si>
  <si>
    <t>TP</t>
  </si>
  <si>
    <t>TN</t>
  </si>
  <si>
    <t>FP</t>
  </si>
  <si>
    <t>FN</t>
  </si>
  <si>
    <t>F-Score</t>
  </si>
  <si>
    <t>Precision</t>
  </si>
  <si>
    <t>Recall</t>
  </si>
  <si>
    <t>simple_4</t>
  </si>
  <si>
    <t>L2-Reg</t>
  </si>
  <si>
    <t>NO</t>
  </si>
  <si>
    <t>simple_5</t>
  </si>
  <si>
    <t>simple_7</t>
  </si>
  <si>
    <t>Transfer learning</t>
  </si>
  <si>
    <t>Simple convolutional network trained from scratch</t>
  </si>
  <si>
    <t>retina_2</t>
  </si>
  <si>
    <t>RetinaEncoder-&gt;AdaptAvg-&gt;2(Linear-&gt;BatchNorm-&gt;ReLU)</t>
  </si>
  <si>
    <t>4(Conv3D-&gt;ReLU-&gt;MaxPool-&gt;BatchNorm)-&gt;AdaptAvg-&gt;3(Linear-&gt;BatchNorm-&gt;ReLU)</t>
  </si>
  <si>
    <t>4(Conv3D-&gt;ReLU-&gt;MaxPool-&gt;BatchNorm)-&gt;AdaptAvg-&gt;1(Linear-&gt;BatchNorm-&gt;ReLU)</t>
  </si>
  <si>
    <t>Downscale (0,7) CT to fit RAM size</t>
  </si>
  <si>
    <t>retina_3</t>
  </si>
  <si>
    <t>Freeze</t>
  </si>
  <si>
    <t>N/A</t>
  </si>
  <si>
    <t>YES (Retina encoder except last layer)</t>
  </si>
  <si>
    <t>retina_5</t>
  </si>
  <si>
    <t>RetinaEncoder-&gt;AdaptAvg-&gt;3(Linear-&gt;BatchNorm-&gt;ReLU)</t>
  </si>
  <si>
    <t>retina_7</t>
  </si>
  <si>
    <t>IODICE</t>
  </si>
  <si>
    <t>iodice_1</t>
  </si>
  <si>
    <t>DenseNet-&gt;AdaptAvg-&gt;Linear-&gt;ReLU-&gt;Linear</t>
  </si>
  <si>
    <t>Multi 20,35</t>
  </si>
  <si>
    <t>YES (DenseNet except last layer)</t>
  </si>
  <si>
    <t>simple_cxr_2</t>
  </si>
  <si>
    <t>Step 30</t>
  </si>
  <si>
    <t>Response based KD</t>
  </si>
  <si>
    <t>Teacher</t>
  </si>
  <si>
    <t>Notes</t>
  </si>
  <si>
    <t>Alpha</t>
  </si>
  <si>
    <t>T</t>
  </si>
  <si>
    <t>respdist_1</t>
  </si>
  <si>
    <t>D-Loss</t>
  </si>
  <si>
    <t>KLDiv</t>
  </si>
  <si>
    <t>respdist_2</t>
  </si>
  <si>
    <t>distillation_18</t>
  </si>
  <si>
    <t>respdist_3</t>
  </si>
  <si>
    <t>respdist_4</t>
  </si>
  <si>
    <t>featdist_11</t>
  </si>
  <si>
    <t>featdist_12</t>
  </si>
  <si>
    <t>MSE</t>
  </si>
  <si>
    <t>100*dloss</t>
  </si>
  <si>
    <t>Feature based KD on a 128 features separate branch</t>
  </si>
  <si>
    <t>headdist_10</t>
  </si>
  <si>
    <t>10*dloss</t>
  </si>
  <si>
    <t>headdist_11</t>
  </si>
  <si>
    <t>Feature based KD on a 32 features separate branch</t>
  </si>
  <si>
    <t>headdist_12</t>
  </si>
  <si>
    <t>headdist_13</t>
  </si>
  <si>
    <t>headdist_14</t>
  </si>
  <si>
    <t>headdist_15</t>
  </si>
  <si>
    <t>headdist_16</t>
  </si>
  <si>
    <t>headdist_17</t>
  </si>
  <si>
    <t>headdist_18</t>
  </si>
  <si>
    <t>headdist_19</t>
  </si>
  <si>
    <t>headdist_20</t>
  </si>
  <si>
    <t>headdist_21</t>
  </si>
  <si>
    <t>headdist_22</t>
  </si>
  <si>
    <t>Feature based KD on encoder output</t>
  </si>
  <si>
    <t>respdist_5</t>
  </si>
  <si>
    <t>respdist_6</t>
  </si>
  <si>
    <t>respdist_7</t>
  </si>
  <si>
    <t>respdist_8</t>
  </si>
  <si>
    <t>featdist_13</t>
  </si>
  <si>
    <t>KD from IODICE</t>
  </si>
  <si>
    <t>iodicedist_1</t>
  </si>
  <si>
    <t>iodicedist_2</t>
  </si>
  <si>
    <t>Decay factor 0,1</t>
  </si>
  <si>
    <t>Patient</t>
  </si>
  <si>
    <t>CAC_016</t>
  </si>
  <si>
    <t>CAC_022</t>
  </si>
  <si>
    <t>CAC_026</t>
  </si>
  <si>
    <t>CAC_036</t>
  </si>
  <si>
    <t>CAC_059</t>
  </si>
  <si>
    <t>CAC_061</t>
  </si>
  <si>
    <t>CAC_080</t>
  </si>
  <si>
    <t>CAC_094</t>
  </si>
  <si>
    <t>CAC_107</t>
  </si>
  <si>
    <t>CAC_123</t>
  </si>
  <si>
    <t>CAC_129</t>
  </si>
  <si>
    <t>CAC_137</t>
  </si>
  <si>
    <t>CAC_140</t>
  </si>
  <si>
    <t>CAC_143</t>
  </si>
  <si>
    <t>CAC_150</t>
  </si>
  <si>
    <t>CAC_180</t>
  </si>
  <si>
    <t>CAC_194</t>
  </si>
  <si>
    <t>CAC_216</t>
  </si>
  <si>
    <t>CAC_223</t>
  </si>
  <si>
    <t>CAC_226</t>
  </si>
  <si>
    <t>CAC_248</t>
  </si>
  <si>
    <t>CAC_254</t>
  </si>
  <si>
    <t>CAC_263</t>
  </si>
  <si>
    <t>CAC_275</t>
  </si>
  <si>
    <t>CAC_280</t>
  </si>
  <si>
    <t>CAC_295</t>
  </si>
  <si>
    <t>CAC_312</t>
  </si>
  <si>
    <t>CAC_313</t>
  </si>
  <si>
    <t>CAC_335</t>
  </si>
  <si>
    <t>CAC_338</t>
  </si>
  <si>
    <t>CAC_354</t>
  </si>
  <si>
    <t>CAC_355</t>
  </si>
  <si>
    <t>CAC_359</t>
  </si>
  <si>
    <t>CAC_368</t>
  </si>
  <si>
    <t>CAC_377</t>
  </si>
  <si>
    <t>CAC_401</t>
  </si>
  <si>
    <t>CAC_426</t>
  </si>
  <si>
    <t>CAC_433</t>
  </si>
  <si>
    <t>CAC_466</t>
  </si>
  <si>
    <t>CAC_481</t>
  </si>
  <si>
    <t>CAC_521</t>
  </si>
  <si>
    <t>CAC_547</t>
  </si>
  <si>
    <t>CS_017</t>
  </si>
  <si>
    <t>CS_030</t>
  </si>
  <si>
    <t>CS_047</t>
  </si>
  <si>
    <t>CS_049</t>
  </si>
  <si>
    <t>CS_058</t>
  </si>
  <si>
    <t>CS_083</t>
  </si>
  <si>
    <t>CS_087</t>
  </si>
  <si>
    <t>CAC_023</t>
  </si>
  <si>
    <t>CAC_027</t>
  </si>
  <si>
    <t>CAC_040</t>
  </si>
  <si>
    <t>CAC_042</t>
  </si>
  <si>
    <t>CAC_062</t>
  </si>
  <si>
    <t>CAC_064</t>
  </si>
  <si>
    <t>CAC_073</t>
  </si>
  <si>
    <t>CAC_082</t>
  </si>
  <si>
    <t>CAC_084</t>
  </si>
  <si>
    <t>CAC_099</t>
  </si>
  <si>
    <t>CAC_100</t>
  </si>
  <si>
    <t>CAC_115</t>
  </si>
  <si>
    <t>CAC_116</t>
  </si>
  <si>
    <t>CAC_117</t>
  </si>
  <si>
    <t>CAC_155</t>
  </si>
  <si>
    <t>CAC_170</t>
  </si>
  <si>
    <t>CAC_183</t>
  </si>
  <si>
    <t>CAC_200</t>
  </si>
  <si>
    <t>CAC_204</t>
  </si>
  <si>
    <t>CAC_213</t>
  </si>
  <si>
    <t>CAC_214</t>
  </si>
  <si>
    <t>CAC_217</t>
  </si>
  <si>
    <t>CAC_234</t>
  </si>
  <si>
    <t>CAC_235</t>
  </si>
  <si>
    <t>CAC_236</t>
  </si>
  <si>
    <t>CAC_266</t>
  </si>
  <si>
    <t>CAC_278</t>
  </si>
  <si>
    <t>CAC_283</t>
  </si>
  <si>
    <t>CAC_285</t>
  </si>
  <si>
    <t>CAC_288</t>
  </si>
  <si>
    <t>CAC_300</t>
  </si>
  <si>
    <t>CAC_302</t>
  </si>
  <si>
    <t>CAC_303</t>
  </si>
  <si>
    <t>CAC_314</t>
  </si>
  <si>
    <t>CAC_346</t>
  </si>
  <si>
    <t>CAC_347</t>
  </si>
  <si>
    <t>CAC_351</t>
  </si>
  <si>
    <t>CAC_363</t>
  </si>
  <si>
    <t>CAC_364</t>
  </si>
  <si>
    <t>CAC_385</t>
  </si>
  <si>
    <t>CAC_388</t>
  </si>
  <si>
    <t>CAC_394</t>
  </si>
  <si>
    <t>CAC_395</t>
  </si>
  <si>
    <t>CAC_413</t>
  </si>
  <si>
    <t>CAC_414</t>
  </si>
  <si>
    <t>CAC_419</t>
  </si>
  <si>
    <t>CAC_436</t>
  </si>
  <si>
    <t>CAC_437</t>
  </si>
  <si>
    <t>CAC_438</t>
  </si>
  <si>
    <t>CAC_455</t>
  </si>
  <si>
    <t>CAC_457</t>
  </si>
  <si>
    <t>CAC_467</t>
  </si>
  <si>
    <t>CAC_471</t>
  </si>
  <si>
    <t>CAC_476</t>
  </si>
  <si>
    <t>CAC_520</t>
  </si>
  <si>
    <t>CAC_526</t>
  </si>
  <si>
    <t>CAC_539</t>
  </si>
  <si>
    <t>CAC_540</t>
  </si>
  <si>
    <t>CAC_556</t>
  </si>
  <si>
    <t>CAC_557</t>
  </si>
  <si>
    <t>CS_008</t>
  </si>
  <si>
    <t>CS_009</t>
  </si>
  <si>
    <t>CS_010</t>
  </si>
  <si>
    <t>CS_025</t>
  </si>
  <si>
    <t>CS_033</t>
  </si>
  <si>
    <t>CS_074</t>
  </si>
  <si>
    <t>CAC_034</t>
  </si>
  <si>
    <t>CAC_070</t>
  </si>
  <si>
    <t>CAC_077</t>
  </si>
  <si>
    <t>CAC_124</t>
  </si>
  <si>
    <t>CAC_128</t>
  </si>
  <si>
    <t>CAC_162</t>
  </si>
  <si>
    <t>CAC_176</t>
  </si>
  <si>
    <t>CAC_177</t>
  </si>
  <si>
    <t>CAC_224</t>
  </si>
  <si>
    <t>CAC_225</t>
  </si>
  <si>
    <t>CAC_381</t>
  </si>
  <si>
    <t>CAC_454</t>
  </si>
  <si>
    <t>CAC_494</t>
  </si>
  <si>
    <t>CS_019</t>
  </si>
  <si>
    <t>CS_020</t>
  </si>
  <si>
    <t>CS_037</t>
  </si>
  <si>
    <t>CS_038</t>
  </si>
  <si>
    <t>CS_081</t>
  </si>
  <si>
    <t>CS_092</t>
  </si>
  <si>
    <t>CAC_156</t>
  </si>
  <si>
    <t>CAC_169</t>
  </si>
  <si>
    <t>CAC_191</t>
  </si>
  <si>
    <t>CAC_215</t>
  </si>
  <si>
    <t>CAC_258</t>
  </si>
  <si>
    <t>CAC_308</t>
  </si>
  <si>
    <t>CAC_340</t>
  </si>
  <si>
    <t>CAC_400</t>
  </si>
  <si>
    <t>CAC_418</t>
  </si>
  <si>
    <t>CAC_458</t>
  </si>
  <si>
    <t>CAC_468</t>
  </si>
  <si>
    <t>CAC_497</t>
  </si>
  <si>
    <t>CAC_499</t>
  </si>
  <si>
    <t>CAC_501</t>
  </si>
  <si>
    <t>CAC_518</t>
  </si>
  <si>
    <t>CS_045</t>
  </si>
  <si>
    <t>CS_072</t>
  </si>
  <si>
    <t>CS_073</t>
  </si>
  <si>
    <t>CAC_048</t>
  </si>
  <si>
    <t>CAC_172</t>
  </si>
  <si>
    <t>CAC_175</t>
  </si>
  <si>
    <t>CAC_195</t>
  </si>
  <si>
    <t>CAC_196</t>
  </si>
  <si>
    <t>CAC_209</t>
  </si>
  <si>
    <t>CAC_231</t>
  </si>
  <si>
    <t>CAC_334</t>
  </si>
  <si>
    <t>CAC_399</t>
  </si>
  <si>
    <t>CAC_460</t>
  </si>
  <si>
    <t>CAC_483</t>
  </si>
  <si>
    <t>CAC_487</t>
  </si>
  <si>
    <t>CS_005</t>
  </si>
  <si>
    <t>CAC_014</t>
  </si>
  <si>
    <t>CAC_015</t>
  </si>
  <si>
    <t>CAC_024</t>
  </si>
  <si>
    <t>CAC_025</t>
  </si>
  <si>
    <t>CAC_065</t>
  </si>
  <si>
    <t>CAC_145</t>
  </si>
  <si>
    <t>CAC_157</t>
  </si>
  <si>
    <t>CAC_168</t>
  </si>
  <si>
    <t>CAC_192</t>
  </si>
  <si>
    <t>CAC_193</t>
  </si>
  <si>
    <t>CAC_294</t>
  </si>
  <si>
    <t>CAC_296</t>
  </si>
  <si>
    <t>CAC_366</t>
  </si>
  <si>
    <t>CAC_370</t>
  </si>
  <si>
    <t>CAC_371</t>
  </si>
  <si>
    <t>CAC_417</t>
  </si>
  <si>
    <t>CAC_473</t>
  </si>
  <si>
    <t>CAC_529</t>
  </si>
  <si>
    <t>CAC_541</t>
  </si>
  <si>
    <t>CS_046</t>
  </si>
  <si>
    <t>CS_089</t>
  </si>
  <si>
    <t>CAC_114</t>
  </si>
  <si>
    <t>CAC_301</t>
  </si>
  <si>
    <t>CAC_316</t>
  </si>
  <si>
    <t>CAC_079</t>
  </si>
  <si>
    <t>CAC_101</t>
  </si>
  <si>
    <t>CAC_365</t>
  </si>
  <si>
    <t>CAC_456</t>
  </si>
  <si>
    <t>CAC_474</t>
  </si>
  <si>
    <t>CAC_510</t>
  </si>
  <si>
    <t>CS_044</t>
  </si>
  <si>
    <t>AP</t>
  </si>
  <si>
    <t>PA</t>
  </si>
  <si>
    <t>Project</t>
  </si>
  <si>
    <t>Totale PA</t>
  </si>
  <si>
    <t>Totale AP</t>
  </si>
  <si>
    <t>TP tra PA</t>
  </si>
  <si>
    <t>TN tra PA</t>
  </si>
  <si>
    <t>TP tra AP</t>
  </si>
  <si>
    <t>TN tra AP</t>
  </si>
  <si>
    <t>FP tra PA</t>
  </si>
  <si>
    <t>FP tra AP</t>
  </si>
  <si>
    <t>FN tra PA</t>
  </si>
  <si>
    <t>FN tra AP</t>
  </si>
  <si>
    <t>Giusti PA</t>
  </si>
  <si>
    <t>Giusti AP</t>
  </si>
  <si>
    <t>OK</t>
  </si>
  <si>
    <t>GT</t>
  </si>
  <si>
    <t>N</t>
  </si>
  <si>
    <t>P</t>
  </si>
  <si>
    <t>ERR</t>
  </si>
  <si>
    <t>Totale +</t>
  </si>
  <si>
    <t>Totale -</t>
  </si>
  <si>
    <t>Sex</t>
  </si>
  <si>
    <t>f</t>
  </si>
  <si>
    <t>m</t>
  </si>
  <si>
    <t>Totale m</t>
  </si>
  <si>
    <t>Totale f</t>
  </si>
  <si>
    <t>Giusti m</t>
  </si>
  <si>
    <t>Giusti f</t>
  </si>
  <si>
    <t>TP tra m</t>
  </si>
  <si>
    <t>TN tra m</t>
  </si>
  <si>
    <t>TP tra f</t>
  </si>
  <si>
    <t>TN tra f</t>
  </si>
  <si>
    <t>iodicedist_3</t>
  </si>
  <si>
    <t>iodicedist_4</t>
  </si>
  <si>
    <t>Autoencoder</t>
  </si>
  <si>
    <t>autodist_9</t>
  </si>
  <si>
    <t>autodist_6</t>
  </si>
  <si>
    <t>100 epochs AE, freeze 3</t>
  </si>
  <si>
    <t>80 epochs AE, freeze 3</t>
  </si>
  <si>
    <t>autodist_8</t>
  </si>
  <si>
    <t>100 epochs AE, freeze 3, 50 epochs FT, 20 epochs KD</t>
  </si>
  <si>
    <t>CAC</t>
  </si>
  <si>
    <t>Risk</t>
  </si>
  <si>
    <t>Specificity</t>
  </si>
  <si>
    <t>respdist_10</t>
  </si>
  <si>
    <t>respdist_11</t>
  </si>
  <si>
    <t>respdist_12</t>
  </si>
  <si>
    <t>respdist_13</t>
  </si>
  <si>
    <t>respdist_14</t>
  </si>
  <si>
    <t>respdist_15</t>
  </si>
  <si>
    <t>respdist_16</t>
  </si>
  <si>
    <t>respdist_17</t>
  </si>
  <si>
    <t>respdist_18</t>
  </si>
  <si>
    <t>iodicedist_6</t>
  </si>
  <si>
    <t>iodicedist_7</t>
  </si>
  <si>
    <t>iodicedist_8</t>
  </si>
  <si>
    <t>iodicedist_9</t>
  </si>
  <si>
    <t>featdist_14</t>
  </si>
  <si>
    <t>featdist_15</t>
  </si>
  <si>
    <t>featdist_16</t>
  </si>
  <si>
    <t>featdist_17</t>
  </si>
  <si>
    <t>featdist_18</t>
  </si>
  <si>
    <t>featdist_19</t>
  </si>
  <si>
    <t>iodicedist_10</t>
  </si>
  <si>
    <t>iodicedist_11</t>
  </si>
  <si>
    <t>iodicedist_12</t>
  </si>
  <si>
    <t>iodicedist_13</t>
  </si>
  <si>
    <t>iodicedist_14</t>
  </si>
  <si>
    <t>DenseNet</t>
  </si>
  <si>
    <t>iodicedist_15</t>
  </si>
  <si>
    <t>iodicedist_16</t>
  </si>
  <si>
    <t>iodicedist_17</t>
  </si>
  <si>
    <t>iodicedist_18</t>
  </si>
  <si>
    <t>iodicedist_19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</si>
</sst>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</cellXfs>
  <cellStyles count="1">
    <cellStyle name="Normale" xfId="0" builtinId="0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712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selection activeCell="N5" sqref="N5"/>
    </sheetView>
  </sheetViews>
  <sheetFormatPr defaultRowHeight="15"/>
  <cols>
    <col min="2" max="2" width="77.140625" bestFit="1" customWidth="1"/>
    <col min="3" max="3" width="14.42578125" customWidth="1"/>
    <col min="9" max="9" width="7.85546875" customWidth="1"/>
    <col min="12" max="12" width="9" bestFit="1" customWidth="1"/>
  </cols>
  <sheetData>
    <row r="1" spans="1:19" s="1" customFormat="1">
      <c r="A1" s="2" t="s">
        <v>1</v>
      </c>
      <c r="B1" s="2" t="s">
        <v>2</v>
      </c>
      <c r="C1" s="2" t="s">
        <v>45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18</v>
      </c>
      <c r="I1" s="2" t="s">
        <v>30</v>
      </c>
      <c r="J1" s="2" t="s">
        <v>8</v>
      </c>
      <c r="K1" s="2" t="s">
        <v>9</v>
      </c>
      <c r="L1" s="2" t="s">
        <v>14</v>
      </c>
      <c r="M1" s="2" t="s">
        <v>16</v>
      </c>
      <c r="N1" s="2" t="s">
        <v>326</v>
      </c>
      <c r="O1" s="2" t="s">
        <v>15</v>
      </c>
      <c r="P1" s="2" t="s">
        <v>10</v>
      </c>
      <c r="Q1" s="2" t="s">
        <v>11</v>
      </c>
      <c r="R1" s="2" t="s">
        <v>12</v>
      </c>
      <c r="S1" s="2" t="s">
        <v>13</v>
      </c>
    </row>
    <row r="2" spans="1:19" s="1" customFormat="1">
      <c r="A2" s="10" t="s">
        <v>23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>
      <c r="A3" s="5" t="s">
        <v>0</v>
      </c>
      <c r="B3" t="s">
        <v>26</v>
      </c>
      <c r="D3">
        <v>100</v>
      </c>
      <c r="E3">
        <v>0.01</v>
      </c>
      <c r="F3" t="s">
        <v>6</v>
      </c>
      <c r="G3">
        <v>4</v>
      </c>
      <c r="H3" t="s">
        <v>19</v>
      </c>
      <c r="I3" t="s">
        <v>31</v>
      </c>
      <c r="J3">
        <v>0.89285700000000001</v>
      </c>
      <c r="K3">
        <v>0.87740399999999996</v>
      </c>
      <c r="L3">
        <v>0.91588800000000004</v>
      </c>
      <c r="M3">
        <v>0.94230800000000003</v>
      </c>
      <c r="N3">
        <f>Q3/(Q3+R3)</f>
        <v>0.8125</v>
      </c>
      <c r="O3">
        <v>0.89090899999999995</v>
      </c>
      <c r="P3">
        <v>49</v>
      </c>
      <c r="Q3">
        <v>26</v>
      </c>
      <c r="R3">
        <v>6</v>
      </c>
      <c r="S3">
        <v>3</v>
      </c>
    </row>
    <row r="4" spans="1:19">
      <c r="A4" s="5" t="s">
        <v>17</v>
      </c>
      <c r="B4" t="s">
        <v>26</v>
      </c>
      <c r="D4">
        <v>100</v>
      </c>
      <c r="E4">
        <v>0.01</v>
      </c>
      <c r="F4" t="s">
        <v>6</v>
      </c>
      <c r="G4">
        <v>4</v>
      </c>
      <c r="H4">
        <v>1E-4</v>
      </c>
      <c r="I4" t="s">
        <v>31</v>
      </c>
      <c r="J4">
        <v>0.90476199999999996</v>
      </c>
      <c r="K4">
        <v>0.875</v>
      </c>
      <c r="L4">
        <v>0.92857100000000004</v>
      </c>
      <c r="M4" s="3">
        <v>1</v>
      </c>
      <c r="N4">
        <f t="shared" ref="N4:N11" si="0">Q4/(Q4+R4)</f>
        <v>0.75</v>
      </c>
      <c r="O4">
        <v>0.86666699999999997</v>
      </c>
      <c r="P4">
        <v>52</v>
      </c>
      <c r="Q4">
        <v>24</v>
      </c>
      <c r="R4">
        <v>8</v>
      </c>
      <c r="S4">
        <v>0</v>
      </c>
    </row>
    <row r="5" spans="1:19">
      <c r="A5" s="5" t="s">
        <v>20</v>
      </c>
      <c r="B5" t="s">
        <v>27</v>
      </c>
      <c r="D5">
        <v>100</v>
      </c>
      <c r="E5">
        <v>0.01</v>
      </c>
      <c r="F5" t="s">
        <v>6</v>
      </c>
      <c r="G5">
        <v>4</v>
      </c>
      <c r="H5" t="s">
        <v>19</v>
      </c>
      <c r="I5" t="s">
        <v>31</v>
      </c>
      <c r="J5">
        <v>0.90476199999999996</v>
      </c>
      <c r="K5">
        <v>0.90504799999999996</v>
      </c>
      <c r="L5">
        <v>0.92156899999999997</v>
      </c>
      <c r="M5">
        <v>0.90384600000000004</v>
      </c>
      <c r="N5">
        <f t="shared" si="0"/>
        <v>0.90625</v>
      </c>
      <c r="O5">
        <v>0.94</v>
      </c>
      <c r="P5">
        <v>47</v>
      </c>
      <c r="Q5">
        <v>29</v>
      </c>
      <c r="R5">
        <v>3</v>
      </c>
      <c r="S5">
        <v>5</v>
      </c>
    </row>
    <row r="6" spans="1:19">
      <c r="A6" s="5" t="s">
        <v>21</v>
      </c>
      <c r="B6" t="s">
        <v>27</v>
      </c>
      <c r="D6">
        <v>100</v>
      </c>
      <c r="E6">
        <v>0.01</v>
      </c>
      <c r="F6" t="s">
        <v>6</v>
      </c>
      <c r="G6">
        <v>4</v>
      </c>
      <c r="H6">
        <v>1E-4</v>
      </c>
      <c r="I6" t="s">
        <v>31</v>
      </c>
      <c r="J6">
        <v>0.88095199999999996</v>
      </c>
      <c r="K6">
        <v>0.87379799999999996</v>
      </c>
      <c r="L6">
        <v>0.90384600000000004</v>
      </c>
      <c r="M6">
        <v>0.90384600000000004</v>
      </c>
      <c r="N6">
        <f t="shared" si="0"/>
        <v>0.84375</v>
      </c>
      <c r="O6">
        <v>0.90384600000000004</v>
      </c>
      <c r="P6">
        <v>47</v>
      </c>
      <c r="Q6">
        <v>27</v>
      </c>
      <c r="R6">
        <v>5</v>
      </c>
      <c r="S6">
        <v>5</v>
      </c>
    </row>
    <row r="7" spans="1:19">
      <c r="A7" s="9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4" t="s">
        <v>24</v>
      </c>
      <c r="B8" t="s">
        <v>25</v>
      </c>
      <c r="C8" t="s">
        <v>28</v>
      </c>
      <c r="D8">
        <v>200</v>
      </c>
      <c r="E8">
        <v>0.01</v>
      </c>
      <c r="F8" t="s">
        <v>6</v>
      </c>
      <c r="G8">
        <v>4</v>
      </c>
      <c r="H8" t="s">
        <v>19</v>
      </c>
      <c r="I8" t="s">
        <v>19</v>
      </c>
      <c r="J8" s="4">
        <v>0.80952400000000002</v>
      </c>
      <c r="K8" s="4">
        <v>0.816106</v>
      </c>
      <c r="L8" s="4">
        <v>0.83673500000000001</v>
      </c>
      <c r="M8" s="4">
        <v>0.788462</v>
      </c>
      <c r="N8">
        <f t="shared" si="0"/>
        <v>0.84375</v>
      </c>
      <c r="O8" s="4">
        <v>0.89130399999999999</v>
      </c>
      <c r="P8" s="4">
        <v>41</v>
      </c>
      <c r="Q8" s="4">
        <v>27</v>
      </c>
      <c r="R8" s="4">
        <v>5</v>
      </c>
      <c r="S8" s="4">
        <v>11</v>
      </c>
    </row>
    <row r="9" spans="1:19">
      <c r="A9" s="4" t="s">
        <v>29</v>
      </c>
      <c r="B9" t="s">
        <v>25</v>
      </c>
      <c r="D9">
        <v>200</v>
      </c>
      <c r="E9">
        <v>0.01</v>
      </c>
      <c r="F9" t="s">
        <v>6</v>
      </c>
      <c r="G9">
        <v>4</v>
      </c>
      <c r="H9" t="s">
        <v>19</v>
      </c>
      <c r="I9" t="s">
        <v>32</v>
      </c>
      <c r="J9" s="4">
        <v>0.83333299999999999</v>
      </c>
      <c r="K9" s="4">
        <v>0.859375</v>
      </c>
      <c r="L9" s="4">
        <v>0.84782599999999997</v>
      </c>
      <c r="M9" s="4">
        <v>0.75</v>
      </c>
      <c r="N9">
        <f t="shared" si="0"/>
        <v>0.96875</v>
      </c>
      <c r="O9" s="4">
        <v>0.97499999999999998</v>
      </c>
      <c r="P9" s="4">
        <v>39</v>
      </c>
      <c r="Q9" s="4">
        <v>31</v>
      </c>
      <c r="R9" s="4">
        <v>1</v>
      </c>
      <c r="S9" s="4">
        <v>13</v>
      </c>
    </row>
    <row r="10" spans="1:19">
      <c r="A10" s="4" t="s">
        <v>33</v>
      </c>
      <c r="B10" t="s">
        <v>34</v>
      </c>
      <c r="D10">
        <v>200</v>
      </c>
      <c r="E10">
        <v>0.01</v>
      </c>
      <c r="F10" t="s">
        <v>6</v>
      </c>
      <c r="G10">
        <v>4</v>
      </c>
      <c r="H10" t="s">
        <v>19</v>
      </c>
      <c r="I10" t="s">
        <v>32</v>
      </c>
      <c r="J10" s="4">
        <v>0.89285700000000001</v>
      </c>
      <c r="K10" s="4">
        <v>0.883413</v>
      </c>
      <c r="L10" s="4">
        <v>0.91428600000000004</v>
      </c>
      <c r="M10" s="4">
        <v>0.92307700000000004</v>
      </c>
      <c r="N10">
        <f t="shared" si="0"/>
        <v>0.84375</v>
      </c>
      <c r="O10" s="4">
        <v>0.90566000000000002</v>
      </c>
      <c r="P10" s="4">
        <v>48</v>
      </c>
      <c r="Q10" s="4">
        <v>27</v>
      </c>
      <c r="R10" s="4">
        <v>5</v>
      </c>
      <c r="S10" s="4">
        <v>4</v>
      </c>
    </row>
    <row r="11" spans="1:19">
      <c r="A11" s="4" t="s">
        <v>35</v>
      </c>
      <c r="B11" t="s">
        <v>34</v>
      </c>
      <c r="D11">
        <v>200</v>
      </c>
      <c r="E11">
        <v>0.01</v>
      </c>
      <c r="F11" t="s">
        <v>6</v>
      </c>
      <c r="G11">
        <v>4</v>
      </c>
      <c r="H11">
        <v>1E-4</v>
      </c>
      <c r="I11" t="s">
        <v>32</v>
      </c>
      <c r="J11" s="4">
        <v>0.92857100000000004</v>
      </c>
      <c r="K11" s="4">
        <v>0.90625</v>
      </c>
      <c r="L11" s="4">
        <v>0.94545500000000005</v>
      </c>
      <c r="M11" s="4">
        <v>1</v>
      </c>
      <c r="N11">
        <f t="shared" si="0"/>
        <v>0.8125</v>
      </c>
      <c r="O11" s="4">
        <v>0.89655200000000002</v>
      </c>
      <c r="P11" s="4">
        <v>52</v>
      </c>
      <c r="Q11" s="4">
        <v>26</v>
      </c>
      <c r="R11" s="4">
        <v>6</v>
      </c>
      <c r="S11" s="4">
        <v>0</v>
      </c>
    </row>
    <row r="12" spans="1:19">
      <c r="J12" s="4"/>
    </row>
  </sheetData>
  <mergeCells count="2">
    <mergeCell ref="A7:S7"/>
    <mergeCell ref="A2:S2"/>
  </mergeCells>
  <conditionalFormatting sqref="J1:J1048576">
    <cfRule type="colorScale" priority="10">
      <colorScale>
        <cfvo type="min" val="0"/>
        <cfvo type="max" val="0"/>
        <color rgb="FFFF7128"/>
        <color rgb="FF92D050"/>
      </colorScale>
    </cfRule>
  </conditionalFormatting>
  <conditionalFormatting sqref="K1:K1048576">
    <cfRule type="colorScale" priority="9">
      <colorScale>
        <cfvo type="min" val="0"/>
        <cfvo type="max" val="0"/>
        <color rgb="FFFF7128"/>
        <color rgb="FF92D050"/>
      </colorScale>
    </cfRule>
  </conditionalFormatting>
  <conditionalFormatting sqref="L1:L1048576">
    <cfRule type="colorScale" priority="8">
      <colorScale>
        <cfvo type="min" val="0"/>
        <cfvo type="max" val="0"/>
        <color rgb="FFFF7128"/>
        <color rgb="FF92D050"/>
      </colorScale>
    </cfRule>
  </conditionalFormatting>
  <conditionalFormatting sqref="M1:M1048576">
    <cfRule type="colorScale" priority="7">
      <colorScale>
        <cfvo type="min" val="0"/>
        <cfvo type="max" val="0"/>
        <color rgb="FFFF7128"/>
        <color rgb="FF92D050"/>
      </colorScale>
    </cfRule>
  </conditionalFormatting>
  <conditionalFormatting sqref="O1:O1048576">
    <cfRule type="colorScale" priority="6">
      <colorScale>
        <cfvo type="min" val="0"/>
        <cfvo type="max" val="0"/>
        <color rgb="FFFF7128"/>
        <color rgb="FF92D050"/>
      </colorScale>
    </cfRule>
  </conditionalFormatting>
  <conditionalFormatting sqref="P1:P1048576">
    <cfRule type="colorScale" priority="5">
      <colorScale>
        <cfvo type="min" val="0"/>
        <cfvo type="max" val="0"/>
        <color rgb="FFFF7128"/>
        <color rgb="FF92D050"/>
      </colorScale>
    </cfRule>
  </conditionalFormatting>
  <conditionalFormatting sqref="Q1:Q1048576">
    <cfRule type="colorScale" priority="4">
      <colorScale>
        <cfvo type="min" val="0"/>
        <cfvo type="max" val="0"/>
        <color rgb="FFFF7128"/>
        <color rgb="FF92D050"/>
      </colorScale>
    </cfRule>
  </conditionalFormatting>
  <conditionalFormatting sqref="R1:R1048576">
    <cfRule type="colorScale" priority="3">
      <colorScale>
        <cfvo type="min" val="0"/>
        <cfvo type="max" val="0"/>
        <color rgb="FF92D050"/>
        <color rgb="FFFF7128"/>
      </colorScale>
    </cfRule>
  </conditionalFormatting>
  <conditionalFormatting sqref="S1:S1048576">
    <cfRule type="colorScale" priority="2">
      <colorScale>
        <cfvo type="min" val="0"/>
        <cfvo type="max" val="0"/>
        <color rgb="FF92D050"/>
        <color rgb="FFFF7128"/>
      </colorScale>
    </cfRule>
  </conditionalFormatting>
  <conditionalFormatting sqref="N1:N1048576">
    <cfRule type="colorScale" priority="1">
      <colorScale>
        <cfvo type="min" val="0"/>
        <cfvo type="max" val="0"/>
        <color rgb="FFFF7128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A5" sqref="A5"/>
    </sheetView>
  </sheetViews>
  <sheetFormatPr defaultRowHeight="15"/>
  <cols>
    <col min="1" max="1" width="12.5703125" bestFit="1" customWidth="1"/>
    <col min="2" max="2" width="77.140625" bestFit="1" customWidth="1"/>
    <col min="3" max="3" width="14.42578125" customWidth="1"/>
    <col min="6" max="6" width="10.7109375" bestFit="1" customWidth="1"/>
    <col min="9" max="9" width="7.85546875" customWidth="1"/>
  </cols>
  <sheetData>
    <row r="1" spans="1:19" s="1" customFormat="1">
      <c r="A1" s="2" t="s">
        <v>1</v>
      </c>
      <c r="B1" s="2" t="s">
        <v>2</v>
      </c>
      <c r="C1" s="2" t="s">
        <v>45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18</v>
      </c>
      <c r="I1" s="2" t="s">
        <v>30</v>
      </c>
      <c r="J1" s="2" t="s">
        <v>8</v>
      </c>
      <c r="K1" s="2" t="s">
        <v>9</v>
      </c>
      <c r="L1" s="2" t="s">
        <v>14</v>
      </c>
      <c r="M1" s="2" t="s">
        <v>16</v>
      </c>
      <c r="N1" s="2" t="s">
        <v>326</v>
      </c>
      <c r="O1" s="2" t="s">
        <v>15</v>
      </c>
      <c r="P1" s="2" t="s">
        <v>10</v>
      </c>
      <c r="Q1" s="2" t="s">
        <v>11</v>
      </c>
      <c r="R1" s="2" t="s">
        <v>12</v>
      </c>
      <c r="S1" s="2" t="s">
        <v>13</v>
      </c>
    </row>
    <row r="2" spans="1:19" s="1" customFormat="1">
      <c r="A2" s="10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>
      <c r="A3" s="5" t="s">
        <v>37</v>
      </c>
      <c r="B3" t="s">
        <v>38</v>
      </c>
      <c r="C3" t="s">
        <v>84</v>
      </c>
      <c r="D3">
        <v>50</v>
      </c>
      <c r="E3">
        <v>3.0000000000000001E-3</v>
      </c>
      <c r="F3" t="s">
        <v>39</v>
      </c>
      <c r="G3">
        <v>4</v>
      </c>
      <c r="H3">
        <v>1E-4</v>
      </c>
      <c r="I3" t="s">
        <v>40</v>
      </c>
      <c r="J3">
        <v>0.77551000000000003</v>
      </c>
      <c r="K3">
        <v>0.72056299999999995</v>
      </c>
      <c r="L3">
        <v>0.83941600000000005</v>
      </c>
      <c r="M3">
        <v>0.92</v>
      </c>
      <c r="N3">
        <f>Q3/(Q3+R3)</f>
        <v>0.52112676056338025</v>
      </c>
      <c r="O3">
        <v>0.77181200000000005</v>
      </c>
      <c r="P3">
        <v>115</v>
      </c>
      <c r="Q3">
        <v>37</v>
      </c>
      <c r="R3">
        <v>34</v>
      </c>
      <c r="S3">
        <v>10</v>
      </c>
    </row>
    <row r="4" spans="1:19">
      <c r="A4" s="10" t="s">
        <v>23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>
      <c r="A5" t="s">
        <v>41</v>
      </c>
      <c r="B5" t="s">
        <v>26</v>
      </c>
      <c r="D5">
        <v>200</v>
      </c>
      <c r="E5">
        <v>5.0000000000000001E-3</v>
      </c>
      <c r="F5" t="s">
        <v>42</v>
      </c>
      <c r="G5">
        <v>4</v>
      </c>
      <c r="H5">
        <v>1E-4</v>
      </c>
      <c r="I5" t="s">
        <v>31</v>
      </c>
      <c r="J5">
        <v>0.67346899999999998</v>
      </c>
      <c r="K5">
        <v>0.61014100000000004</v>
      </c>
      <c r="L5">
        <v>0.76642299999999997</v>
      </c>
      <c r="M5">
        <v>0.84</v>
      </c>
      <c r="N5">
        <f>Q5/(Q5+R5)</f>
        <v>0.38028169014084506</v>
      </c>
      <c r="O5">
        <v>0.70469800000000005</v>
      </c>
      <c r="P5">
        <v>105</v>
      </c>
      <c r="Q5">
        <v>27</v>
      </c>
      <c r="R5">
        <v>44</v>
      </c>
      <c r="S5">
        <v>20</v>
      </c>
    </row>
  </sheetData>
  <mergeCells count="2">
    <mergeCell ref="A2:S2"/>
    <mergeCell ref="A4:S4"/>
  </mergeCells>
  <conditionalFormatting sqref="J1:J1048576">
    <cfRule type="colorScale" priority="20">
      <colorScale>
        <cfvo type="min" val="0"/>
        <cfvo type="max" val="0"/>
        <color rgb="FFFF7128"/>
        <color rgb="FF92D050"/>
      </colorScale>
    </cfRule>
  </conditionalFormatting>
  <conditionalFormatting sqref="K1:K1048576">
    <cfRule type="colorScale" priority="19">
      <colorScale>
        <cfvo type="min" val="0"/>
        <cfvo type="max" val="0"/>
        <color rgb="FFFF7128"/>
        <color rgb="FF92D050"/>
      </colorScale>
    </cfRule>
  </conditionalFormatting>
  <conditionalFormatting sqref="L1:L1048576">
    <cfRule type="colorScale" priority="18">
      <colorScale>
        <cfvo type="min" val="0"/>
        <cfvo type="max" val="0"/>
        <color rgb="FFFF7128"/>
        <color rgb="FF92D050"/>
      </colorScale>
    </cfRule>
  </conditionalFormatting>
  <conditionalFormatting sqref="M1:M1048576">
    <cfRule type="colorScale" priority="17">
      <colorScale>
        <cfvo type="min" val="0"/>
        <cfvo type="max" val="0"/>
        <color rgb="FFFF7128"/>
        <color rgb="FF92D050"/>
      </colorScale>
    </cfRule>
  </conditionalFormatting>
  <conditionalFormatting sqref="O1:O1048576">
    <cfRule type="colorScale" priority="16">
      <colorScale>
        <cfvo type="min" val="0"/>
        <cfvo type="max" val="0"/>
        <color rgb="FFFF7128"/>
        <color rgb="FF92D050"/>
      </colorScale>
    </cfRule>
  </conditionalFormatting>
  <conditionalFormatting sqref="P1:P1048576">
    <cfRule type="colorScale" priority="15">
      <colorScale>
        <cfvo type="min" val="0"/>
        <cfvo type="max" val="0"/>
        <color rgb="FFFF7128"/>
        <color rgb="FF92D050"/>
      </colorScale>
    </cfRule>
  </conditionalFormatting>
  <conditionalFormatting sqref="Q1:Q1048576">
    <cfRule type="colorScale" priority="14">
      <colorScale>
        <cfvo type="min" val="0"/>
        <cfvo type="max" val="0"/>
        <color rgb="FFFF7128"/>
        <color rgb="FF92D050"/>
      </colorScale>
    </cfRule>
  </conditionalFormatting>
  <conditionalFormatting sqref="R1:R1048576">
    <cfRule type="colorScale" priority="6">
      <colorScale>
        <cfvo type="min" val="0"/>
        <cfvo type="max" val="0"/>
        <color rgb="FF92D050"/>
        <color rgb="FFFF7128"/>
      </colorScale>
    </cfRule>
  </conditionalFormatting>
  <conditionalFormatting sqref="S1:S1048576">
    <cfRule type="colorScale" priority="5">
      <colorScale>
        <cfvo type="min" val="0"/>
        <cfvo type="max" val="0"/>
        <color rgb="FF92D050"/>
        <color rgb="FFFF7128"/>
      </colorScale>
    </cfRule>
  </conditionalFormatting>
  <conditionalFormatting sqref="N1:N1048576">
    <cfRule type="colorScale" priority="1">
      <colorScale>
        <cfvo type="min" val="0"/>
        <cfvo type="max" val="0"/>
        <color rgb="FFFF7128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0"/>
  <sheetViews>
    <sheetView tabSelected="1" workbookViewId="0">
      <pane ySplit="1" topLeftCell="A50" activePane="bottomLeft" state="frozen"/>
      <selection pane="bottomLeft" activeCell="M63" sqref="M63"/>
    </sheetView>
  </sheetViews>
  <sheetFormatPr defaultRowHeight="15"/>
  <cols>
    <col min="1" max="1" width="13.7109375" bestFit="1" customWidth="1"/>
    <col min="2" max="2" width="25.7109375" customWidth="1"/>
    <col min="3" max="3" width="9" bestFit="1" customWidth="1"/>
    <col min="4" max="4" width="9.5703125" bestFit="1" customWidth="1"/>
    <col min="7" max="7" width="10.7109375" bestFit="1" customWidth="1"/>
    <col min="10" max="12" width="7.85546875" customWidth="1"/>
    <col min="15" max="15" width="0.85546875" customWidth="1"/>
    <col min="18" max="18" width="1.42578125" customWidth="1"/>
  </cols>
  <sheetData>
    <row r="1" spans="1:22" s="1" customFormat="1">
      <c r="A1" s="2" t="s">
        <v>1</v>
      </c>
      <c r="B1" s="2" t="s">
        <v>2</v>
      </c>
      <c r="C1" s="2" t="s">
        <v>44</v>
      </c>
      <c r="D1" s="2" t="s">
        <v>45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18</v>
      </c>
      <c r="J1" s="2" t="s">
        <v>46</v>
      </c>
      <c r="K1" s="2" t="s">
        <v>47</v>
      </c>
      <c r="L1" s="2" t="s">
        <v>49</v>
      </c>
      <c r="M1" s="2" t="s">
        <v>8</v>
      </c>
      <c r="N1" s="2" t="s">
        <v>9</v>
      </c>
      <c r="O1" s="2" t="s">
        <v>14</v>
      </c>
      <c r="P1" s="2" t="s">
        <v>16</v>
      </c>
      <c r="Q1" s="2" t="s">
        <v>326</v>
      </c>
      <c r="R1" s="2" t="s">
        <v>15</v>
      </c>
      <c r="S1" s="2" t="s">
        <v>10</v>
      </c>
      <c r="T1" s="2" t="s">
        <v>11</v>
      </c>
      <c r="U1" s="2" t="s">
        <v>12</v>
      </c>
      <c r="V1" s="2" t="s">
        <v>13</v>
      </c>
    </row>
    <row r="2" spans="1:22" s="1" customFormat="1">
      <c r="A2" s="10" t="s">
        <v>43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t="s">
        <v>48</v>
      </c>
      <c r="B3" t="s">
        <v>26</v>
      </c>
      <c r="C3" t="s">
        <v>17</v>
      </c>
      <c r="E3">
        <v>200</v>
      </c>
      <c r="F3">
        <v>5.0000000000000001E-3</v>
      </c>
      <c r="G3" t="s">
        <v>42</v>
      </c>
      <c r="H3">
        <v>4</v>
      </c>
      <c r="I3">
        <v>1.0000000000000001E-5</v>
      </c>
      <c r="J3">
        <v>0.1</v>
      </c>
      <c r="K3">
        <v>1</v>
      </c>
      <c r="L3" t="s">
        <v>50</v>
      </c>
      <c r="M3">
        <v>0.67857100000000004</v>
      </c>
      <c r="N3">
        <v>0.63847900000000002</v>
      </c>
      <c r="O3">
        <v>0.75675700000000001</v>
      </c>
      <c r="P3">
        <v>0.78400000000000003</v>
      </c>
      <c r="Q3">
        <f>T3/(T3+U3)</f>
        <v>0.49295774647887325</v>
      </c>
      <c r="R3">
        <v>0.73134299999999997</v>
      </c>
      <c r="S3">
        <v>98</v>
      </c>
      <c r="T3">
        <v>35</v>
      </c>
      <c r="U3">
        <v>36</v>
      </c>
      <c r="V3">
        <v>27</v>
      </c>
    </row>
    <row r="4" spans="1:22">
      <c r="A4" t="s">
        <v>54</v>
      </c>
      <c r="B4" t="s">
        <v>26</v>
      </c>
      <c r="C4" t="s">
        <v>17</v>
      </c>
      <c r="E4">
        <v>200</v>
      </c>
      <c r="F4">
        <v>5.0000000000000001E-3</v>
      </c>
      <c r="G4" t="s">
        <v>42</v>
      </c>
      <c r="H4">
        <v>4</v>
      </c>
      <c r="I4">
        <v>1.0000000000000001E-5</v>
      </c>
      <c r="J4">
        <v>0.5</v>
      </c>
      <c r="K4">
        <v>1</v>
      </c>
      <c r="L4" t="s">
        <v>50</v>
      </c>
      <c r="M4">
        <v>0.63775499999999996</v>
      </c>
      <c r="N4">
        <v>0.61256299999999997</v>
      </c>
      <c r="O4">
        <v>0.71255100000000005</v>
      </c>
      <c r="P4">
        <v>0.70399999999999996</v>
      </c>
      <c r="Q4">
        <f t="shared" ref="Q4:Q22" si="0">T4/(T4+U4)</f>
        <v>0.52112676056338025</v>
      </c>
      <c r="R4">
        <v>0.72131100000000004</v>
      </c>
      <c r="S4">
        <v>88</v>
      </c>
      <c r="T4">
        <v>37</v>
      </c>
      <c r="U4">
        <v>34</v>
      </c>
      <c r="V4">
        <v>37</v>
      </c>
    </row>
    <row r="5" spans="1:22">
      <c r="A5" t="s">
        <v>332</v>
      </c>
      <c r="B5" t="s">
        <v>26</v>
      </c>
      <c r="C5" t="s">
        <v>17</v>
      </c>
      <c r="E5">
        <v>200</v>
      </c>
      <c r="F5">
        <v>5.0000000000000001E-3</v>
      </c>
      <c r="G5" t="s">
        <v>42</v>
      </c>
      <c r="H5">
        <v>4</v>
      </c>
      <c r="I5">
        <v>1.0000000000000001E-5</v>
      </c>
      <c r="J5">
        <v>0.9</v>
      </c>
      <c r="K5">
        <v>1</v>
      </c>
      <c r="L5" t="s">
        <v>50</v>
      </c>
      <c r="M5">
        <v>0.64285700000000001</v>
      </c>
      <c r="N5">
        <v>0.59526800000000002</v>
      </c>
      <c r="O5">
        <v>0.73282400000000003</v>
      </c>
      <c r="P5">
        <v>0.76800000000000002</v>
      </c>
      <c r="Q5">
        <f t="shared" si="0"/>
        <v>0.42253521126760563</v>
      </c>
      <c r="R5">
        <v>0.70072999999999996</v>
      </c>
      <c r="S5">
        <v>96</v>
      </c>
      <c r="T5">
        <v>30</v>
      </c>
      <c r="U5">
        <v>41</v>
      </c>
      <c r="V5">
        <v>29</v>
      </c>
    </row>
    <row r="6" spans="1:22">
      <c r="A6" t="s">
        <v>333</v>
      </c>
      <c r="B6" t="s">
        <v>26</v>
      </c>
      <c r="C6" t="s">
        <v>17</v>
      </c>
      <c r="E6">
        <v>200</v>
      </c>
      <c r="F6">
        <v>5.0000000000000001E-3</v>
      </c>
      <c r="G6" t="s">
        <v>42</v>
      </c>
      <c r="H6">
        <v>4</v>
      </c>
      <c r="I6">
        <v>1.0000000000000001E-5</v>
      </c>
      <c r="J6">
        <v>0.1</v>
      </c>
      <c r="K6">
        <v>2</v>
      </c>
      <c r="L6" t="s">
        <v>50</v>
      </c>
      <c r="M6">
        <v>0.63265300000000002</v>
      </c>
      <c r="N6">
        <v>0.56293000000000004</v>
      </c>
      <c r="O6">
        <v>0.73912999999999995</v>
      </c>
      <c r="P6">
        <v>0.81599999999999995</v>
      </c>
      <c r="Q6">
        <f t="shared" si="0"/>
        <v>0.30985915492957744</v>
      </c>
      <c r="R6">
        <v>0.67549700000000001</v>
      </c>
      <c r="S6">
        <v>102</v>
      </c>
      <c r="T6">
        <v>22</v>
      </c>
      <c r="U6">
        <v>49</v>
      </c>
      <c r="V6">
        <v>23</v>
      </c>
    </row>
    <row r="7" spans="1:22">
      <c r="A7" t="s">
        <v>334</v>
      </c>
      <c r="B7" t="s">
        <v>26</v>
      </c>
      <c r="C7" t="s">
        <v>17</v>
      </c>
      <c r="E7">
        <v>200</v>
      </c>
      <c r="F7">
        <v>5.0000000000000001E-3</v>
      </c>
      <c r="G7" t="s">
        <v>42</v>
      </c>
      <c r="H7">
        <v>4</v>
      </c>
      <c r="I7">
        <v>1.0000000000000001E-5</v>
      </c>
      <c r="J7">
        <v>0.1</v>
      </c>
      <c r="K7">
        <v>5</v>
      </c>
      <c r="L7" t="s">
        <v>50</v>
      </c>
      <c r="M7">
        <v>0.66836700000000004</v>
      </c>
      <c r="N7">
        <v>0.58484499999999995</v>
      </c>
      <c r="O7">
        <v>0.77351899999999996</v>
      </c>
      <c r="P7">
        <v>0.88800000000000001</v>
      </c>
      <c r="Q7">
        <f t="shared" si="0"/>
        <v>0.28169014084507044</v>
      </c>
      <c r="R7">
        <v>0.68518500000000004</v>
      </c>
      <c r="S7">
        <v>111</v>
      </c>
      <c r="T7">
        <v>20</v>
      </c>
      <c r="U7">
        <v>51</v>
      </c>
      <c r="V7">
        <v>14</v>
      </c>
    </row>
    <row r="8" spans="1:22">
      <c r="A8" t="s">
        <v>335</v>
      </c>
      <c r="B8" t="s">
        <v>26</v>
      </c>
      <c r="C8" t="s">
        <v>17</v>
      </c>
      <c r="E8">
        <v>200</v>
      </c>
      <c r="F8">
        <v>5.0000000000000001E-3</v>
      </c>
      <c r="G8" t="s">
        <v>42</v>
      </c>
      <c r="H8">
        <v>4</v>
      </c>
      <c r="I8">
        <v>1.0000000000000001E-5</v>
      </c>
      <c r="J8">
        <v>0.1</v>
      </c>
      <c r="K8">
        <v>10</v>
      </c>
      <c r="L8" t="s">
        <v>50</v>
      </c>
      <c r="M8">
        <v>0.70408199999999999</v>
      </c>
      <c r="N8">
        <v>0.60980299999999998</v>
      </c>
      <c r="O8">
        <v>0.80405400000000005</v>
      </c>
      <c r="P8">
        <v>0.95199999999999996</v>
      </c>
      <c r="Q8">
        <f t="shared" si="0"/>
        <v>0.26760563380281688</v>
      </c>
      <c r="R8">
        <v>0.69590600000000002</v>
      </c>
      <c r="S8">
        <v>119</v>
      </c>
      <c r="T8">
        <v>19</v>
      </c>
      <c r="U8">
        <v>52</v>
      </c>
      <c r="V8">
        <v>6</v>
      </c>
    </row>
    <row r="10" spans="1:22">
      <c r="A10" t="s">
        <v>51</v>
      </c>
      <c r="B10" t="s">
        <v>26</v>
      </c>
      <c r="C10" t="s">
        <v>20</v>
      </c>
      <c r="E10">
        <v>200</v>
      </c>
      <c r="F10">
        <v>5.0000000000000001E-3</v>
      </c>
      <c r="G10" t="s">
        <v>42</v>
      </c>
      <c r="H10">
        <v>4</v>
      </c>
      <c r="I10" t="s">
        <v>19</v>
      </c>
      <c r="J10">
        <v>0.1</v>
      </c>
      <c r="K10">
        <v>1</v>
      </c>
      <c r="L10" t="s">
        <v>50</v>
      </c>
      <c r="M10">
        <v>0.64285700000000001</v>
      </c>
      <c r="N10">
        <v>0.62568999999999997</v>
      </c>
      <c r="O10">
        <v>0.71074400000000004</v>
      </c>
      <c r="P10">
        <v>0.68799999999999994</v>
      </c>
      <c r="Q10">
        <f t="shared" si="0"/>
        <v>0.56338028169014087</v>
      </c>
      <c r="R10">
        <v>0.735043</v>
      </c>
      <c r="S10">
        <v>86</v>
      </c>
      <c r="T10">
        <v>40</v>
      </c>
      <c r="U10">
        <v>31</v>
      </c>
      <c r="V10">
        <v>39</v>
      </c>
    </row>
    <row r="11" spans="1:22">
      <c r="A11" t="s">
        <v>327</v>
      </c>
      <c r="B11" t="s">
        <v>26</v>
      </c>
      <c r="C11" t="s">
        <v>20</v>
      </c>
      <c r="E11">
        <v>200</v>
      </c>
      <c r="F11">
        <v>5.0000000000000001E-3</v>
      </c>
      <c r="G11" t="s">
        <v>42</v>
      </c>
      <c r="H11">
        <v>4</v>
      </c>
      <c r="I11" t="s">
        <v>19</v>
      </c>
      <c r="J11">
        <v>0.5</v>
      </c>
      <c r="K11">
        <v>1</v>
      </c>
      <c r="L11" t="s">
        <v>50</v>
      </c>
      <c r="M11">
        <v>0.60204100000000005</v>
      </c>
      <c r="N11">
        <v>0.57543699999999998</v>
      </c>
      <c r="O11">
        <v>0.68292699999999995</v>
      </c>
      <c r="P11">
        <v>0.67200000000000004</v>
      </c>
      <c r="Q11">
        <f t="shared" si="0"/>
        <v>0.47887323943661969</v>
      </c>
      <c r="R11">
        <v>0.69421500000000003</v>
      </c>
      <c r="S11">
        <v>84</v>
      </c>
      <c r="T11">
        <v>34</v>
      </c>
      <c r="U11">
        <v>37</v>
      </c>
      <c r="V11">
        <v>41</v>
      </c>
    </row>
    <row r="12" spans="1:22">
      <c r="A12" t="s">
        <v>328</v>
      </c>
      <c r="B12" t="s">
        <v>26</v>
      </c>
      <c r="C12" t="s">
        <v>20</v>
      </c>
      <c r="E12">
        <v>200</v>
      </c>
      <c r="F12">
        <v>5.0000000000000001E-3</v>
      </c>
      <c r="G12" t="s">
        <v>42</v>
      </c>
      <c r="H12">
        <v>4</v>
      </c>
      <c r="I12" t="s">
        <v>19</v>
      </c>
      <c r="J12">
        <v>0.9</v>
      </c>
      <c r="K12">
        <v>1</v>
      </c>
      <c r="L12" t="s">
        <v>50</v>
      </c>
      <c r="M12">
        <v>0.61224500000000004</v>
      </c>
      <c r="N12">
        <v>0.60168999999999995</v>
      </c>
      <c r="O12">
        <v>0.67796599999999996</v>
      </c>
      <c r="P12">
        <v>0.64</v>
      </c>
      <c r="Q12">
        <f t="shared" si="0"/>
        <v>0.56338028169014087</v>
      </c>
      <c r="R12">
        <v>0.72072099999999995</v>
      </c>
      <c r="S12">
        <v>80</v>
      </c>
      <c r="T12">
        <v>40</v>
      </c>
      <c r="U12">
        <v>31</v>
      </c>
      <c r="V12">
        <v>45</v>
      </c>
    </row>
    <row r="13" spans="1:22">
      <c r="A13" t="s">
        <v>329</v>
      </c>
      <c r="B13" t="s">
        <v>26</v>
      </c>
      <c r="C13" t="s">
        <v>20</v>
      </c>
      <c r="E13">
        <v>200</v>
      </c>
      <c r="F13">
        <v>5.0000000000000001E-3</v>
      </c>
      <c r="G13" t="s">
        <v>42</v>
      </c>
      <c r="H13">
        <v>4</v>
      </c>
      <c r="I13" t="s">
        <v>19</v>
      </c>
      <c r="J13">
        <v>0.1</v>
      </c>
      <c r="K13">
        <v>2</v>
      </c>
      <c r="L13" t="s">
        <v>50</v>
      </c>
      <c r="M13">
        <v>0.60204100000000005</v>
      </c>
      <c r="N13">
        <v>0.57239399999999996</v>
      </c>
      <c r="O13">
        <v>0.68548399999999998</v>
      </c>
      <c r="P13">
        <v>0.68</v>
      </c>
      <c r="Q13">
        <f t="shared" si="0"/>
        <v>0.46478873239436619</v>
      </c>
      <c r="R13">
        <v>0.69105700000000003</v>
      </c>
      <c r="S13">
        <v>85</v>
      </c>
      <c r="T13">
        <v>33</v>
      </c>
      <c r="U13">
        <v>38</v>
      </c>
      <c r="V13">
        <v>40</v>
      </c>
    </row>
    <row r="14" spans="1:22">
      <c r="A14" t="s">
        <v>330</v>
      </c>
      <c r="B14" t="s">
        <v>26</v>
      </c>
      <c r="C14" t="s">
        <v>20</v>
      </c>
      <c r="E14">
        <v>200</v>
      </c>
      <c r="F14">
        <v>5.0000000000000001E-3</v>
      </c>
      <c r="G14" t="s">
        <v>42</v>
      </c>
      <c r="H14">
        <v>4</v>
      </c>
      <c r="I14" t="s">
        <v>19</v>
      </c>
      <c r="J14">
        <v>0.1</v>
      </c>
      <c r="K14">
        <v>5</v>
      </c>
      <c r="L14" t="s">
        <v>50</v>
      </c>
      <c r="M14">
        <v>0.653061</v>
      </c>
      <c r="N14">
        <v>0.609352</v>
      </c>
      <c r="O14">
        <v>0.73846199999999995</v>
      </c>
      <c r="P14">
        <v>0.76800000000000002</v>
      </c>
      <c r="Q14">
        <f t="shared" si="0"/>
        <v>0.45070422535211269</v>
      </c>
      <c r="R14">
        <v>0.71111100000000005</v>
      </c>
      <c r="S14">
        <v>96</v>
      </c>
      <c r="T14">
        <v>32</v>
      </c>
      <c r="U14">
        <v>39</v>
      </c>
      <c r="V14">
        <v>29</v>
      </c>
    </row>
    <row r="15" spans="1:22">
      <c r="A15" t="s">
        <v>331</v>
      </c>
      <c r="B15" t="s">
        <v>26</v>
      </c>
      <c r="C15" t="s">
        <v>20</v>
      </c>
      <c r="E15">
        <v>200</v>
      </c>
      <c r="F15">
        <v>5.0000000000000001E-3</v>
      </c>
      <c r="G15" t="s">
        <v>42</v>
      </c>
      <c r="H15">
        <v>4</v>
      </c>
      <c r="I15" t="s">
        <v>19</v>
      </c>
      <c r="J15">
        <v>0.1</v>
      </c>
      <c r="K15">
        <v>10</v>
      </c>
      <c r="L15" t="s">
        <v>50</v>
      </c>
      <c r="M15">
        <v>0.62244900000000003</v>
      </c>
      <c r="N15">
        <v>0.56101400000000001</v>
      </c>
      <c r="O15">
        <v>0.72592599999999996</v>
      </c>
      <c r="P15">
        <v>0.78400000000000003</v>
      </c>
      <c r="Q15">
        <f t="shared" si="0"/>
        <v>0.3380281690140845</v>
      </c>
      <c r="R15">
        <v>0.67586199999999996</v>
      </c>
      <c r="S15">
        <v>98</v>
      </c>
      <c r="T15">
        <v>24</v>
      </c>
      <c r="U15">
        <v>47</v>
      </c>
      <c r="V15">
        <v>27</v>
      </c>
    </row>
    <row r="17" spans="1:22">
      <c r="A17" t="s">
        <v>53</v>
      </c>
      <c r="B17" t="s">
        <v>26</v>
      </c>
      <c r="C17" t="s">
        <v>35</v>
      </c>
      <c r="E17">
        <v>200</v>
      </c>
      <c r="F17">
        <v>5.0000000000000001E-3</v>
      </c>
      <c r="G17" t="s">
        <v>42</v>
      </c>
      <c r="H17">
        <v>4</v>
      </c>
      <c r="I17">
        <v>1E-4</v>
      </c>
      <c r="J17">
        <v>0.1</v>
      </c>
      <c r="K17">
        <v>1</v>
      </c>
      <c r="L17" t="s">
        <v>50</v>
      </c>
      <c r="M17">
        <v>0.653061</v>
      </c>
      <c r="N17">
        <v>0.57284500000000005</v>
      </c>
      <c r="O17">
        <v>0.76056299999999999</v>
      </c>
      <c r="P17">
        <v>0.86399999999999999</v>
      </c>
      <c r="Q17">
        <f t="shared" si="0"/>
        <v>0.28169014084507044</v>
      </c>
      <c r="R17">
        <v>0.67924499999999999</v>
      </c>
      <c r="S17">
        <v>108</v>
      </c>
      <c r="T17">
        <v>20</v>
      </c>
      <c r="U17">
        <v>51</v>
      </c>
      <c r="V17">
        <v>17</v>
      </c>
    </row>
    <row r="18" spans="1:22">
      <c r="A18" t="s">
        <v>52</v>
      </c>
      <c r="B18" t="s">
        <v>26</v>
      </c>
      <c r="C18" t="s">
        <v>35</v>
      </c>
      <c r="E18">
        <v>200</v>
      </c>
      <c r="F18">
        <v>5.0000000000000001E-3</v>
      </c>
      <c r="G18" t="s">
        <v>42</v>
      </c>
      <c r="H18">
        <v>4</v>
      </c>
      <c r="I18">
        <v>1E-4</v>
      </c>
      <c r="J18">
        <v>0.5</v>
      </c>
      <c r="K18">
        <v>1</v>
      </c>
      <c r="L18" t="s">
        <v>50</v>
      </c>
      <c r="M18">
        <v>0.71938800000000003</v>
      </c>
      <c r="N18">
        <v>0.64005599999999996</v>
      </c>
      <c r="O18">
        <v>0.80836200000000002</v>
      </c>
      <c r="P18">
        <v>0.92800000000000005</v>
      </c>
      <c r="Q18">
        <f t="shared" si="0"/>
        <v>0.352112676056338</v>
      </c>
      <c r="R18">
        <v>0.71604900000000005</v>
      </c>
      <c r="S18">
        <v>116</v>
      </c>
      <c r="T18">
        <v>25</v>
      </c>
      <c r="U18">
        <v>46</v>
      </c>
      <c r="V18">
        <v>9</v>
      </c>
    </row>
    <row r="19" spans="1:22">
      <c r="A19" t="s">
        <v>76</v>
      </c>
      <c r="B19" t="s">
        <v>26</v>
      </c>
      <c r="C19" t="s">
        <v>35</v>
      </c>
      <c r="E19">
        <v>200</v>
      </c>
      <c r="F19">
        <v>5.0000000000000001E-3</v>
      </c>
      <c r="G19" t="s">
        <v>42</v>
      </c>
      <c r="H19">
        <v>4</v>
      </c>
      <c r="I19">
        <v>1E-4</v>
      </c>
      <c r="J19">
        <v>0.9</v>
      </c>
      <c r="K19">
        <v>1</v>
      </c>
      <c r="L19" t="s">
        <v>50</v>
      </c>
      <c r="M19">
        <v>0.66836700000000004</v>
      </c>
      <c r="N19">
        <v>0.633521</v>
      </c>
      <c r="O19">
        <v>0.74509800000000004</v>
      </c>
      <c r="P19">
        <v>0.76</v>
      </c>
      <c r="Q19">
        <f t="shared" si="0"/>
        <v>0.50704225352112675</v>
      </c>
      <c r="R19">
        <v>0.730769</v>
      </c>
      <c r="S19">
        <v>95</v>
      </c>
      <c r="T19">
        <v>36</v>
      </c>
      <c r="U19">
        <v>35</v>
      </c>
      <c r="V19">
        <v>30</v>
      </c>
    </row>
    <row r="20" spans="1:22">
      <c r="A20" t="s">
        <v>77</v>
      </c>
      <c r="B20" t="s">
        <v>26</v>
      </c>
      <c r="C20" t="s">
        <v>35</v>
      </c>
      <c r="E20">
        <v>200</v>
      </c>
      <c r="F20">
        <v>5.0000000000000001E-3</v>
      </c>
      <c r="G20" t="s">
        <v>42</v>
      </c>
      <c r="H20">
        <v>4</v>
      </c>
      <c r="I20">
        <v>1E-4</v>
      </c>
      <c r="J20">
        <v>0.1</v>
      </c>
      <c r="K20">
        <v>2</v>
      </c>
      <c r="L20" t="s">
        <v>50</v>
      </c>
      <c r="M20">
        <v>0.64795899999999995</v>
      </c>
      <c r="N20">
        <v>0.59014100000000003</v>
      </c>
      <c r="O20">
        <v>0.74349399999999999</v>
      </c>
      <c r="P20">
        <v>0.8</v>
      </c>
      <c r="Q20">
        <f t="shared" si="0"/>
        <v>0.38028169014084506</v>
      </c>
      <c r="R20">
        <v>0.69444399999999995</v>
      </c>
      <c r="S20">
        <v>100</v>
      </c>
      <c r="T20">
        <v>27</v>
      </c>
      <c r="U20">
        <v>44</v>
      </c>
      <c r="V20">
        <v>25</v>
      </c>
    </row>
    <row r="21" spans="1:22">
      <c r="A21" t="s">
        <v>78</v>
      </c>
      <c r="B21" t="s">
        <v>26</v>
      </c>
      <c r="C21" t="s">
        <v>35</v>
      </c>
      <c r="E21">
        <v>200</v>
      </c>
      <c r="F21">
        <v>5.0000000000000001E-3</v>
      </c>
      <c r="G21" t="s">
        <v>42</v>
      </c>
      <c r="H21">
        <v>4</v>
      </c>
      <c r="I21">
        <v>1E-4</v>
      </c>
      <c r="J21">
        <v>0.1</v>
      </c>
      <c r="K21">
        <v>5</v>
      </c>
      <c r="L21" t="s">
        <v>50</v>
      </c>
      <c r="M21">
        <v>0.66326499999999999</v>
      </c>
      <c r="N21">
        <v>0.59301400000000004</v>
      </c>
      <c r="O21">
        <v>0.76258999999999999</v>
      </c>
      <c r="P21">
        <v>0.84799999999999998</v>
      </c>
      <c r="Q21">
        <f t="shared" si="0"/>
        <v>0.3380281690140845</v>
      </c>
      <c r="R21">
        <v>0.69281000000000004</v>
      </c>
      <c r="S21">
        <v>106</v>
      </c>
      <c r="T21">
        <v>24</v>
      </c>
      <c r="U21">
        <v>47</v>
      </c>
      <c r="V21">
        <v>19</v>
      </c>
    </row>
    <row r="22" spans="1:22">
      <c r="A22" t="s">
        <v>79</v>
      </c>
      <c r="B22" t="s">
        <v>26</v>
      </c>
      <c r="C22" t="s">
        <v>35</v>
      </c>
      <c r="E22">
        <v>200</v>
      </c>
      <c r="F22">
        <v>5.0000000000000001E-3</v>
      </c>
      <c r="G22" t="s">
        <v>42</v>
      </c>
      <c r="H22">
        <v>4</v>
      </c>
      <c r="I22">
        <v>1E-4</v>
      </c>
      <c r="J22">
        <v>0.1</v>
      </c>
      <c r="K22">
        <v>10</v>
      </c>
      <c r="L22" t="s">
        <v>50</v>
      </c>
      <c r="M22">
        <v>0.70918400000000004</v>
      </c>
      <c r="N22">
        <v>0.610761</v>
      </c>
      <c r="O22">
        <v>0.809365</v>
      </c>
      <c r="P22">
        <v>0.96799999999999997</v>
      </c>
      <c r="Q22">
        <f t="shared" si="0"/>
        <v>0.25352112676056338</v>
      </c>
      <c r="R22">
        <v>0.69540199999999996</v>
      </c>
      <c r="S22">
        <v>121</v>
      </c>
      <c r="T22">
        <v>18</v>
      </c>
      <c r="U22">
        <v>53</v>
      </c>
      <c r="V22">
        <v>4</v>
      </c>
    </row>
    <row r="24" spans="1:22">
      <c r="A24" s="10" t="s">
        <v>75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t="s">
        <v>55</v>
      </c>
      <c r="B25" t="s">
        <v>26</v>
      </c>
      <c r="C25" t="s">
        <v>17</v>
      </c>
      <c r="D25" t="s">
        <v>58</v>
      </c>
      <c r="E25">
        <v>200</v>
      </c>
      <c r="F25">
        <v>5.0000000000000001E-3</v>
      </c>
      <c r="G25" t="s">
        <v>42</v>
      </c>
      <c r="H25">
        <v>4</v>
      </c>
      <c r="I25">
        <v>1E-4</v>
      </c>
      <c r="J25">
        <v>0.1</v>
      </c>
      <c r="K25">
        <v>1</v>
      </c>
      <c r="L25" t="s">
        <v>57</v>
      </c>
      <c r="M25">
        <v>0.66326499999999999</v>
      </c>
      <c r="N25">
        <v>0.60214100000000004</v>
      </c>
      <c r="O25">
        <v>0.75735300000000005</v>
      </c>
      <c r="P25">
        <v>0.82399999999999995</v>
      </c>
      <c r="Q25">
        <f>T25/(T25+U25)</f>
        <v>0.38028169014084506</v>
      </c>
      <c r="R25">
        <v>0.70067999999999997</v>
      </c>
      <c r="S25">
        <v>103</v>
      </c>
      <c r="T25">
        <v>27</v>
      </c>
      <c r="U25">
        <v>44</v>
      </c>
      <c r="V25">
        <v>22</v>
      </c>
    </row>
    <row r="26" spans="1:22">
      <c r="A26" t="s">
        <v>340</v>
      </c>
      <c r="B26" t="s">
        <v>26</v>
      </c>
      <c r="C26" t="s">
        <v>17</v>
      </c>
      <c r="D26" t="s">
        <v>58</v>
      </c>
      <c r="E26">
        <v>200</v>
      </c>
      <c r="F26">
        <v>5.0000000000000001E-3</v>
      </c>
      <c r="G26" t="s">
        <v>42</v>
      </c>
      <c r="H26">
        <v>4</v>
      </c>
      <c r="I26">
        <v>1E-4</v>
      </c>
      <c r="J26">
        <v>0.5</v>
      </c>
      <c r="K26">
        <v>1</v>
      </c>
      <c r="L26" t="s">
        <v>57</v>
      </c>
      <c r="M26">
        <v>0.64285700000000001</v>
      </c>
      <c r="N26">
        <v>0.63785899999999995</v>
      </c>
      <c r="O26">
        <v>0.70085500000000001</v>
      </c>
      <c r="P26">
        <v>0.65600000000000003</v>
      </c>
      <c r="Q26">
        <f>T26/(T26+U26)</f>
        <v>0.61971830985915488</v>
      </c>
      <c r="R26">
        <v>0.75229400000000002</v>
      </c>
      <c r="S26">
        <v>82</v>
      </c>
      <c r="T26">
        <v>44</v>
      </c>
      <c r="U26">
        <v>27</v>
      </c>
      <c r="V26">
        <v>43</v>
      </c>
    </row>
    <row r="27" spans="1:22">
      <c r="A27" t="s">
        <v>341</v>
      </c>
      <c r="B27" t="s">
        <v>26</v>
      </c>
      <c r="C27" t="s">
        <v>17</v>
      </c>
      <c r="D27" t="s">
        <v>58</v>
      </c>
      <c r="E27">
        <v>200</v>
      </c>
      <c r="F27">
        <v>5.0000000000000001E-3</v>
      </c>
      <c r="G27" t="s">
        <v>42</v>
      </c>
      <c r="H27">
        <v>4</v>
      </c>
      <c r="I27">
        <v>1E-4</v>
      </c>
      <c r="J27">
        <v>0.9</v>
      </c>
      <c r="K27">
        <v>1</v>
      </c>
      <c r="L27" t="s">
        <v>57</v>
      </c>
      <c r="M27">
        <v>0.62755099999999997</v>
      </c>
      <c r="N27">
        <v>0.60760599999999998</v>
      </c>
      <c r="O27">
        <v>0.69958799999999999</v>
      </c>
      <c r="P27">
        <v>0.68</v>
      </c>
      <c r="Q27">
        <f>T27/(T27+U27)</f>
        <v>0.53521126760563376</v>
      </c>
      <c r="R27">
        <v>0.72033899999999995</v>
      </c>
      <c r="S27">
        <v>85</v>
      </c>
      <c r="T27">
        <v>38</v>
      </c>
      <c r="U27">
        <v>33</v>
      </c>
      <c r="V27">
        <v>40</v>
      </c>
    </row>
    <row r="29" spans="1:22">
      <c r="A29" t="s">
        <v>56</v>
      </c>
      <c r="B29" t="s">
        <v>26</v>
      </c>
      <c r="C29" t="s">
        <v>20</v>
      </c>
      <c r="E29">
        <v>200</v>
      </c>
      <c r="F29">
        <v>5.0000000000000001E-3</v>
      </c>
      <c r="G29" t="s">
        <v>42</v>
      </c>
      <c r="H29">
        <v>4</v>
      </c>
      <c r="I29" t="s">
        <v>19</v>
      </c>
      <c r="J29">
        <v>0.1</v>
      </c>
      <c r="K29">
        <v>1</v>
      </c>
      <c r="L29" t="s">
        <v>57</v>
      </c>
      <c r="M29">
        <v>0.66326499999999999</v>
      </c>
      <c r="N29">
        <v>0.64777499999999999</v>
      </c>
      <c r="O29">
        <v>0.72727299999999995</v>
      </c>
      <c r="P29">
        <v>0.70399999999999996</v>
      </c>
      <c r="Q29">
        <f t="shared" ref="Q29:Q35" si="1">T29/(T29+U29)</f>
        <v>0.59154929577464788</v>
      </c>
      <c r="R29">
        <v>0.75213700000000006</v>
      </c>
      <c r="S29">
        <v>88</v>
      </c>
      <c r="T29">
        <v>42</v>
      </c>
      <c r="U29">
        <v>29</v>
      </c>
      <c r="V29">
        <v>37</v>
      </c>
    </row>
    <row r="30" spans="1:22">
      <c r="A30" t="s">
        <v>342</v>
      </c>
      <c r="B30" t="s">
        <v>26</v>
      </c>
      <c r="C30" t="s">
        <v>20</v>
      </c>
      <c r="E30">
        <v>200</v>
      </c>
      <c r="F30">
        <v>5.0000000000000001E-3</v>
      </c>
      <c r="G30" t="s">
        <v>42</v>
      </c>
      <c r="H30">
        <v>4</v>
      </c>
      <c r="I30" t="s">
        <v>19</v>
      </c>
      <c r="J30">
        <v>0.5</v>
      </c>
      <c r="K30">
        <v>1</v>
      </c>
      <c r="L30" t="s">
        <v>57</v>
      </c>
      <c r="M30">
        <v>0.61224500000000004</v>
      </c>
      <c r="N30">
        <v>0.61994400000000005</v>
      </c>
      <c r="O30">
        <v>0.66071400000000002</v>
      </c>
      <c r="P30">
        <v>0.59199999999999997</v>
      </c>
      <c r="Q30">
        <f t="shared" si="1"/>
        <v>0.647887323943662</v>
      </c>
      <c r="R30">
        <v>0.747475</v>
      </c>
      <c r="S30">
        <v>74</v>
      </c>
      <c r="T30">
        <v>46</v>
      </c>
      <c r="U30">
        <v>25</v>
      </c>
      <c r="V30">
        <v>51</v>
      </c>
    </row>
    <row r="31" spans="1:22">
      <c r="A31" t="s">
        <v>343</v>
      </c>
      <c r="B31" t="s">
        <v>26</v>
      </c>
      <c r="C31" t="s">
        <v>20</v>
      </c>
      <c r="E31">
        <v>200</v>
      </c>
      <c r="F31">
        <v>5.0000000000000001E-3</v>
      </c>
      <c r="G31" t="s">
        <v>42</v>
      </c>
      <c r="H31">
        <v>4</v>
      </c>
      <c r="I31" t="s">
        <v>19</v>
      </c>
      <c r="J31">
        <v>0.9</v>
      </c>
      <c r="K31">
        <v>1</v>
      </c>
      <c r="L31" t="s">
        <v>57</v>
      </c>
      <c r="M31">
        <v>0.68367299999999998</v>
      </c>
      <c r="N31">
        <v>0.65769</v>
      </c>
      <c r="O31">
        <v>0.752</v>
      </c>
      <c r="P31">
        <v>0.752</v>
      </c>
      <c r="Q31">
        <f t="shared" si="1"/>
        <v>0.56338028169014087</v>
      </c>
      <c r="R31">
        <v>0.752</v>
      </c>
      <c r="S31">
        <v>94</v>
      </c>
      <c r="T31">
        <v>40</v>
      </c>
      <c r="U31">
        <v>31</v>
      </c>
      <c r="V31">
        <v>31</v>
      </c>
    </row>
    <row r="33" spans="1:22">
      <c r="A33" t="s">
        <v>80</v>
      </c>
      <c r="B33" t="s">
        <v>26</v>
      </c>
      <c r="C33" t="s">
        <v>35</v>
      </c>
      <c r="D33" t="s">
        <v>58</v>
      </c>
      <c r="E33">
        <v>200</v>
      </c>
      <c r="F33">
        <v>5.0000000000000001E-3</v>
      </c>
      <c r="G33" t="s">
        <v>42</v>
      </c>
      <c r="H33">
        <v>4</v>
      </c>
      <c r="I33">
        <v>1E-4</v>
      </c>
      <c r="J33">
        <v>0.1</v>
      </c>
      <c r="K33">
        <v>1</v>
      </c>
      <c r="L33" t="s">
        <v>57</v>
      </c>
      <c r="M33">
        <v>0.65816300000000005</v>
      </c>
      <c r="N33">
        <v>0.64073199999999997</v>
      </c>
      <c r="O33">
        <v>0.72428000000000003</v>
      </c>
      <c r="P33">
        <v>0.70399999999999996</v>
      </c>
      <c r="Q33">
        <f t="shared" si="1"/>
        <v>0.57746478873239437</v>
      </c>
      <c r="R33">
        <v>0.74576299999999995</v>
      </c>
      <c r="S33">
        <v>88</v>
      </c>
      <c r="T33">
        <v>41</v>
      </c>
      <c r="U33">
        <v>30</v>
      </c>
      <c r="V33">
        <v>37</v>
      </c>
    </row>
    <row r="34" spans="1:22">
      <c r="A34" t="s">
        <v>344</v>
      </c>
      <c r="B34" t="s">
        <v>26</v>
      </c>
      <c r="C34" t="s">
        <v>35</v>
      </c>
      <c r="D34" t="s">
        <v>58</v>
      </c>
      <c r="E34">
        <v>200</v>
      </c>
      <c r="F34">
        <v>5.0000000000000001E-3</v>
      </c>
      <c r="G34" t="s">
        <v>42</v>
      </c>
      <c r="H34">
        <v>4</v>
      </c>
      <c r="I34">
        <v>1E-4</v>
      </c>
      <c r="J34">
        <v>0.5</v>
      </c>
      <c r="K34">
        <v>1</v>
      </c>
      <c r="L34" t="s">
        <v>57</v>
      </c>
      <c r="M34">
        <v>0.68367299999999998</v>
      </c>
      <c r="N34">
        <v>0.65769</v>
      </c>
      <c r="O34">
        <v>0.752</v>
      </c>
      <c r="P34">
        <v>0.752</v>
      </c>
      <c r="Q34">
        <f t="shared" si="1"/>
        <v>0.56338028169014087</v>
      </c>
      <c r="R34">
        <v>0.752</v>
      </c>
      <c r="S34">
        <v>94</v>
      </c>
      <c r="T34">
        <v>40</v>
      </c>
      <c r="U34">
        <v>31</v>
      </c>
      <c r="V34">
        <v>31</v>
      </c>
    </row>
    <row r="35" spans="1:22">
      <c r="A35" t="s">
        <v>345</v>
      </c>
      <c r="B35" t="s">
        <v>26</v>
      </c>
      <c r="C35" t="s">
        <v>35</v>
      </c>
      <c r="D35" t="s">
        <v>58</v>
      </c>
      <c r="E35">
        <v>200</v>
      </c>
      <c r="F35">
        <v>5.0000000000000001E-3</v>
      </c>
      <c r="G35" t="s">
        <v>42</v>
      </c>
      <c r="H35">
        <v>4</v>
      </c>
      <c r="I35">
        <v>1E-4</v>
      </c>
      <c r="J35">
        <v>0.9</v>
      </c>
      <c r="K35">
        <v>1</v>
      </c>
      <c r="L35" t="s">
        <v>57</v>
      </c>
      <c r="M35">
        <v>0.63265300000000002</v>
      </c>
      <c r="N35">
        <v>0.60856299999999997</v>
      </c>
      <c r="O35">
        <v>0.70731699999999997</v>
      </c>
      <c r="P35">
        <v>0.69599999999999995</v>
      </c>
      <c r="Q35">
        <f t="shared" si="1"/>
        <v>0.52112676056338025</v>
      </c>
      <c r="R35">
        <v>0.71900799999999998</v>
      </c>
      <c r="S35">
        <v>87</v>
      </c>
      <c r="T35">
        <v>37</v>
      </c>
      <c r="U35">
        <v>34</v>
      </c>
      <c r="V35">
        <v>38</v>
      </c>
    </row>
    <row r="37" spans="1:22">
      <c r="A37" s="10" t="s">
        <v>59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t="s">
        <v>60</v>
      </c>
      <c r="B38" t="s">
        <v>26</v>
      </c>
      <c r="C38" t="s">
        <v>17</v>
      </c>
      <c r="E38">
        <v>250</v>
      </c>
      <c r="F38">
        <v>5.0000000000000001E-3</v>
      </c>
      <c r="G38" t="s">
        <v>42</v>
      </c>
      <c r="H38">
        <v>4</v>
      </c>
      <c r="I38">
        <v>1E-4</v>
      </c>
      <c r="J38">
        <v>0.1</v>
      </c>
      <c r="K38">
        <v>1</v>
      </c>
      <c r="L38" t="s">
        <v>57</v>
      </c>
      <c r="M38">
        <v>0.63265300000000002</v>
      </c>
      <c r="N38">
        <v>0.59031</v>
      </c>
      <c r="O38">
        <v>0.72092999999999996</v>
      </c>
      <c r="P38">
        <v>0.74399999999999999</v>
      </c>
      <c r="Q38">
        <f t="shared" ref="Q38" si="2">T38/(T38+U38)</f>
        <v>0.43661971830985913</v>
      </c>
      <c r="R38">
        <v>0.69924799999999998</v>
      </c>
      <c r="S38">
        <v>93</v>
      </c>
      <c r="T38">
        <v>31</v>
      </c>
      <c r="U38">
        <v>40</v>
      </c>
      <c r="V38">
        <v>32</v>
      </c>
    </row>
    <row r="40" spans="1:22">
      <c r="A40" s="10" t="s">
        <v>63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>
      <c r="A41" t="s">
        <v>62</v>
      </c>
      <c r="B41" t="s">
        <v>26</v>
      </c>
      <c r="C41" t="s">
        <v>17</v>
      </c>
      <c r="D41" t="s">
        <v>61</v>
      </c>
      <c r="E41">
        <v>200</v>
      </c>
      <c r="F41">
        <v>5.0000000000000001E-3</v>
      </c>
      <c r="G41" t="s">
        <v>42</v>
      </c>
      <c r="H41">
        <v>4</v>
      </c>
      <c r="I41">
        <v>1E-4</v>
      </c>
      <c r="J41">
        <v>0.1</v>
      </c>
      <c r="K41">
        <v>1</v>
      </c>
      <c r="L41" t="s">
        <v>57</v>
      </c>
      <c r="M41">
        <v>0.68877500000000003</v>
      </c>
      <c r="N41">
        <v>0.66473199999999999</v>
      </c>
      <c r="O41">
        <v>0.75502000000000002</v>
      </c>
      <c r="P41">
        <v>0.752</v>
      </c>
      <c r="Q41">
        <f t="shared" ref="Q41:Q53" si="3">T41/(T41+U41)</f>
        <v>0.57746478873239437</v>
      </c>
      <c r="R41">
        <v>0.75806499999999999</v>
      </c>
      <c r="S41">
        <v>94</v>
      </c>
      <c r="T41">
        <v>41</v>
      </c>
      <c r="U41">
        <v>30</v>
      </c>
      <c r="V41">
        <v>31</v>
      </c>
    </row>
    <row r="42" spans="1:22">
      <c r="A42" t="s">
        <v>65</v>
      </c>
      <c r="B42" t="s">
        <v>26</v>
      </c>
      <c r="C42" t="s">
        <v>17</v>
      </c>
      <c r="D42" t="s">
        <v>61</v>
      </c>
      <c r="E42">
        <v>200</v>
      </c>
      <c r="F42">
        <v>5.0000000000000001E-3</v>
      </c>
      <c r="G42" t="s">
        <v>42</v>
      </c>
      <c r="H42">
        <v>4</v>
      </c>
      <c r="I42">
        <v>1E-4</v>
      </c>
      <c r="J42">
        <v>0.1</v>
      </c>
      <c r="K42">
        <v>2</v>
      </c>
      <c r="L42" t="s">
        <v>57</v>
      </c>
      <c r="M42">
        <v>0.70408199999999999</v>
      </c>
      <c r="N42">
        <v>0.64935200000000004</v>
      </c>
      <c r="O42">
        <v>0.78518500000000002</v>
      </c>
      <c r="P42">
        <v>0.84799999999999998</v>
      </c>
      <c r="Q42">
        <f t="shared" si="3"/>
        <v>0.45070422535211269</v>
      </c>
      <c r="R42">
        <v>0.73103399999999996</v>
      </c>
      <c r="S42">
        <v>106</v>
      </c>
      <c r="T42">
        <v>32</v>
      </c>
      <c r="U42">
        <v>39</v>
      </c>
      <c r="V42">
        <v>19</v>
      </c>
    </row>
    <row r="43" spans="1:22">
      <c r="A43" t="s">
        <v>66</v>
      </c>
      <c r="B43" t="s">
        <v>26</v>
      </c>
      <c r="C43" t="s">
        <v>17</v>
      </c>
      <c r="D43" t="s">
        <v>61</v>
      </c>
      <c r="E43">
        <v>200</v>
      </c>
      <c r="F43">
        <v>5.0000000000000001E-3</v>
      </c>
      <c r="G43" t="s">
        <v>42</v>
      </c>
      <c r="H43">
        <v>4</v>
      </c>
      <c r="I43">
        <v>1E-4</v>
      </c>
      <c r="J43">
        <v>0.1</v>
      </c>
      <c r="K43">
        <v>5</v>
      </c>
      <c r="L43" t="s">
        <v>57</v>
      </c>
      <c r="M43">
        <v>0.62755099999999997</v>
      </c>
      <c r="N43">
        <v>0.59847899999999998</v>
      </c>
      <c r="O43">
        <v>0.70682699999999998</v>
      </c>
      <c r="P43">
        <v>0.70399999999999996</v>
      </c>
      <c r="Q43">
        <f t="shared" si="3"/>
        <v>0.49295774647887325</v>
      </c>
      <c r="R43">
        <v>0.709677</v>
      </c>
      <c r="S43">
        <v>88</v>
      </c>
      <c r="T43">
        <v>35</v>
      </c>
      <c r="U43">
        <v>36</v>
      </c>
      <c r="V43">
        <v>37</v>
      </c>
    </row>
    <row r="44" spans="1:22">
      <c r="A44" t="s">
        <v>67</v>
      </c>
      <c r="B44" t="s">
        <v>26</v>
      </c>
      <c r="C44" t="s">
        <v>17</v>
      </c>
      <c r="D44" t="s">
        <v>61</v>
      </c>
      <c r="E44">
        <v>200</v>
      </c>
      <c r="F44">
        <v>5.0000000000000001E-3</v>
      </c>
      <c r="G44" t="s">
        <v>42</v>
      </c>
      <c r="H44">
        <v>4</v>
      </c>
      <c r="I44">
        <v>1E-4</v>
      </c>
      <c r="J44">
        <v>0.1</v>
      </c>
      <c r="K44">
        <v>10</v>
      </c>
      <c r="L44" t="s">
        <v>57</v>
      </c>
      <c r="M44">
        <v>0.63265300000000002</v>
      </c>
      <c r="N44">
        <v>0.60552099999999998</v>
      </c>
      <c r="O44">
        <v>0.709677</v>
      </c>
      <c r="P44">
        <v>0.70399999999999996</v>
      </c>
      <c r="Q44">
        <f t="shared" si="3"/>
        <v>0.50704225352112675</v>
      </c>
      <c r="R44">
        <v>0.71544700000000006</v>
      </c>
      <c r="S44">
        <v>88</v>
      </c>
      <c r="T44">
        <v>36</v>
      </c>
      <c r="U44">
        <v>35</v>
      </c>
      <c r="V44">
        <v>37</v>
      </c>
    </row>
    <row r="45" spans="1:22">
      <c r="A45" t="s">
        <v>68</v>
      </c>
      <c r="B45" t="s">
        <v>26</v>
      </c>
      <c r="C45" t="s">
        <v>17</v>
      </c>
      <c r="D45" t="s">
        <v>61</v>
      </c>
      <c r="E45">
        <v>200</v>
      </c>
      <c r="F45">
        <v>5.0000000000000001E-3</v>
      </c>
      <c r="G45" t="s">
        <v>42</v>
      </c>
      <c r="H45">
        <v>4</v>
      </c>
      <c r="I45">
        <v>1E-4</v>
      </c>
      <c r="J45">
        <v>0.5</v>
      </c>
      <c r="K45">
        <v>1</v>
      </c>
      <c r="L45" t="s">
        <v>57</v>
      </c>
      <c r="M45">
        <v>0.69387799999999999</v>
      </c>
      <c r="N45">
        <v>0.63526800000000005</v>
      </c>
      <c r="O45">
        <v>0.77941199999999999</v>
      </c>
      <c r="P45">
        <v>0.84799999999999998</v>
      </c>
      <c r="Q45">
        <f t="shared" si="3"/>
        <v>0.42253521126760563</v>
      </c>
      <c r="R45">
        <v>0.72108799999999995</v>
      </c>
      <c r="S45">
        <v>106</v>
      </c>
      <c r="T45">
        <v>30</v>
      </c>
      <c r="U45">
        <v>41</v>
      </c>
      <c r="V45">
        <v>19</v>
      </c>
    </row>
    <row r="46" spans="1:22">
      <c r="A46" t="s">
        <v>69</v>
      </c>
      <c r="B46" t="s">
        <v>26</v>
      </c>
      <c r="C46" t="s">
        <v>17</v>
      </c>
      <c r="D46" t="s">
        <v>61</v>
      </c>
      <c r="E46">
        <v>200</v>
      </c>
      <c r="F46">
        <v>5.0000000000000001E-3</v>
      </c>
      <c r="G46" t="s">
        <v>42</v>
      </c>
      <c r="H46">
        <v>4</v>
      </c>
      <c r="I46">
        <v>1E-4</v>
      </c>
      <c r="J46">
        <v>0.9</v>
      </c>
      <c r="K46">
        <v>1</v>
      </c>
      <c r="L46" t="s">
        <v>57</v>
      </c>
      <c r="M46">
        <v>0.67857100000000004</v>
      </c>
      <c r="N46">
        <v>0.65673199999999998</v>
      </c>
      <c r="O46">
        <v>0.74493900000000002</v>
      </c>
      <c r="P46">
        <v>0.73599999999999999</v>
      </c>
      <c r="Q46">
        <f t="shared" si="3"/>
        <v>0.57746478873239437</v>
      </c>
      <c r="R46">
        <v>0.75409800000000005</v>
      </c>
      <c r="S46">
        <v>92</v>
      </c>
      <c r="T46">
        <v>41</v>
      </c>
      <c r="U46">
        <v>30</v>
      </c>
      <c r="V46">
        <v>33</v>
      </c>
    </row>
    <row r="48" spans="1:22">
      <c r="A48" t="s">
        <v>64</v>
      </c>
      <c r="B48" t="s">
        <v>26</v>
      </c>
      <c r="C48" t="s">
        <v>35</v>
      </c>
      <c r="D48" t="s">
        <v>61</v>
      </c>
      <c r="E48">
        <v>200</v>
      </c>
      <c r="F48">
        <v>5.0000000000000001E-3</v>
      </c>
      <c r="G48" t="s">
        <v>42</v>
      </c>
      <c r="H48">
        <v>4</v>
      </c>
      <c r="I48">
        <v>1E-4</v>
      </c>
      <c r="J48">
        <v>0.1</v>
      </c>
      <c r="K48">
        <v>1</v>
      </c>
      <c r="L48" t="s">
        <v>57</v>
      </c>
      <c r="M48">
        <v>0.67346899999999998</v>
      </c>
      <c r="N48">
        <v>0.62231000000000003</v>
      </c>
      <c r="O48">
        <v>0.75939900000000005</v>
      </c>
      <c r="P48">
        <v>0.80800000000000005</v>
      </c>
      <c r="Q48">
        <f t="shared" si="3"/>
        <v>0.43661971830985913</v>
      </c>
      <c r="R48">
        <v>0.71631199999999995</v>
      </c>
      <c r="S48">
        <v>101</v>
      </c>
      <c r="T48">
        <v>31</v>
      </c>
      <c r="U48">
        <v>40</v>
      </c>
      <c r="V48">
        <v>24</v>
      </c>
    </row>
    <row r="49" spans="1:22">
      <c r="A49" t="s">
        <v>70</v>
      </c>
      <c r="B49" t="s">
        <v>26</v>
      </c>
      <c r="C49" t="s">
        <v>35</v>
      </c>
      <c r="D49" t="s">
        <v>61</v>
      </c>
      <c r="E49">
        <v>200</v>
      </c>
      <c r="F49">
        <v>5.0000000000000001E-3</v>
      </c>
      <c r="G49" t="s">
        <v>42</v>
      </c>
      <c r="H49">
        <v>4</v>
      </c>
      <c r="I49">
        <v>1E-4</v>
      </c>
      <c r="J49">
        <v>0.1</v>
      </c>
      <c r="K49">
        <v>2</v>
      </c>
      <c r="L49" t="s">
        <v>57</v>
      </c>
      <c r="M49">
        <v>0.65816300000000005</v>
      </c>
      <c r="N49">
        <v>0.63768999999999998</v>
      </c>
      <c r="O49">
        <v>0.72653100000000004</v>
      </c>
      <c r="P49">
        <v>0.71199999999999997</v>
      </c>
      <c r="Q49">
        <f t="shared" si="3"/>
        <v>0.56338028169014087</v>
      </c>
      <c r="R49">
        <v>0.74166699999999997</v>
      </c>
      <c r="S49">
        <v>89</v>
      </c>
      <c r="T49">
        <v>40</v>
      </c>
      <c r="U49">
        <v>31</v>
      </c>
      <c r="V49">
        <v>36</v>
      </c>
    </row>
    <row r="50" spans="1:22">
      <c r="A50" t="s">
        <v>71</v>
      </c>
      <c r="B50" t="s">
        <v>26</v>
      </c>
      <c r="C50" t="s">
        <v>35</v>
      </c>
      <c r="D50" t="s">
        <v>61</v>
      </c>
      <c r="E50">
        <v>200</v>
      </c>
      <c r="F50">
        <v>5.0000000000000001E-3</v>
      </c>
      <c r="G50" t="s">
        <v>42</v>
      </c>
      <c r="H50">
        <v>4</v>
      </c>
      <c r="I50">
        <v>1E-4</v>
      </c>
      <c r="J50">
        <v>0.1</v>
      </c>
      <c r="K50">
        <v>5</v>
      </c>
      <c r="L50" t="s">
        <v>57</v>
      </c>
      <c r="M50">
        <v>0.62244900000000003</v>
      </c>
      <c r="N50">
        <v>0.58535199999999998</v>
      </c>
      <c r="O50">
        <v>0.70866099999999999</v>
      </c>
      <c r="P50">
        <v>0.72</v>
      </c>
      <c r="Q50">
        <f t="shared" si="3"/>
        <v>0.45070422535211269</v>
      </c>
      <c r="R50">
        <v>0.69767400000000002</v>
      </c>
      <c r="S50">
        <v>90</v>
      </c>
      <c r="T50">
        <v>32</v>
      </c>
      <c r="U50">
        <v>39</v>
      </c>
      <c r="V50">
        <v>35</v>
      </c>
    </row>
    <row r="51" spans="1:22">
      <c r="A51" t="s">
        <v>72</v>
      </c>
      <c r="B51" t="s">
        <v>26</v>
      </c>
      <c r="C51" t="s">
        <v>35</v>
      </c>
      <c r="D51" t="s">
        <v>61</v>
      </c>
      <c r="E51">
        <v>200</v>
      </c>
      <c r="F51">
        <v>5.0000000000000001E-3</v>
      </c>
      <c r="G51" t="s">
        <v>42</v>
      </c>
      <c r="H51">
        <v>4</v>
      </c>
      <c r="I51">
        <v>1E-4</v>
      </c>
      <c r="J51">
        <v>0.1</v>
      </c>
      <c r="K51">
        <v>10</v>
      </c>
      <c r="L51" t="s">
        <v>57</v>
      </c>
      <c r="M51">
        <v>0.67346899999999998</v>
      </c>
      <c r="N51">
        <v>0.62535200000000002</v>
      </c>
      <c r="O51">
        <v>0.75757600000000003</v>
      </c>
      <c r="P51">
        <v>0.8</v>
      </c>
      <c r="Q51">
        <f t="shared" si="3"/>
        <v>0.45070422535211269</v>
      </c>
      <c r="R51">
        <v>0.71942399999999995</v>
      </c>
      <c r="S51">
        <v>100</v>
      </c>
      <c r="T51">
        <v>32</v>
      </c>
      <c r="U51">
        <v>39</v>
      </c>
      <c r="V51">
        <v>25</v>
      </c>
    </row>
    <row r="52" spans="1:22">
      <c r="A52" t="s">
        <v>73</v>
      </c>
      <c r="B52" t="s">
        <v>26</v>
      </c>
      <c r="C52" t="s">
        <v>35</v>
      </c>
      <c r="D52" t="s">
        <v>61</v>
      </c>
      <c r="E52">
        <v>200</v>
      </c>
      <c r="F52">
        <v>5.0000000000000001E-3</v>
      </c>
      <c r="G52" t="s">
        <v>42</v>
      </c>
      <c r="H52">
        <v>4</v>
      </c>
      <c r="I52">
        <v>1E-4</v>
      </c>
      <c r="J52">
        <v>0.5</v>
      </c>
      <c r="K52">
        <v>1</v>
      </c>
      <c r="L52" t="s">
        <v>57</v>
      </c>
      <c r="M52">
        <v>0.653061</v>
      </c>
      <c r="N52">
        <v>0.61543700000000001</v>
      </c>
      <c r="O52">
        <v>0.734375</v>
      </c>
      <c r="P52">
        <v>0.752</v>
      </c>
      <c r="Q52">
        <f t="shared" si="3"/>
        <v>0.47887323943661969</v>
      </c>
      <c r="R52">
        <v>0.717557</v>
      </c>
      <c r="S52">
        <v>94</v>
      </c>
      <c r="T52">
        <v>34</v>
      </c>
      <c r="U52">
        <v>37</v>
      </c>
      <c r="V52">
        <v>31</v>
      </c>
    </row>
    <row r="53" spans="1:22">
      <c r="A53" t="s">
        <v>74</v>
      </c>
      <c r="B53" t="s">
        <v>26</v>
      </c>
      <c r="C53" t="s">
        <v>35</v>
      </c>
      <c r="D53" t="s">
        <v>61</v>
      </c>
      <c r="E53">
        <v>200</v>
      </c>
      <c r="F53">
        <v>5.0000000000000001E-3</v>
      </c>
      <c r="G53" t="s">
        <v>42</v>
      </c>
      <c r="H53">
        <v>4</v>
      </c>
      <c r="I53">
        <v>1E-4</v>
      </c>
      <c r="J53">
        <v>0.9</v>
      </c>
      <c r="K53">
        <v>1</v>
      </c>
      <c r="L53" t="s">
        <v>57</v>
      </c>
      <c r="M53">
        <v>0.67346899999999998</v>
      </c>
      <c r="N53">
        <v>0.61318300000000003</v>
      </c>
      <c r="O53">
        <v>0.764706</v>
      </c>
      <c r="P53">
        <v>0.83199999999999996</v>
      </c>
      <c r="Q53">
        <f t="shared" si="3"/>
        <v>0.39436619718309857</v>
      </c>
      <c r="R53">
        <v>0.70748299999999997</v>
      </c>
      <c r="S53">
        <v>104</v>
      </c>
      <c r="T53">
        <v>28</v>
      </c>
      <c r="U53">
        <v>43</v>
      </c>
      <c r="V53">
        <v>21</v>
      </c>
    </row>
    <row r="55" spans="1:22">
      <c r="A55" s="10" t="s">
        <v>81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t="s">
        <v>82</v>
      </c>
      <c r="B56" t="s">
        <v>351</v>
      </c>
      <c r="C56" t="s">
        <v>35</v>
      </c>
      <c r="D56" s="1"/>
      <c r="E56">
        <v>50</v>
      </c>
      <c r="F56">
        <v>3.0000000000000001E-3</v>
      </c>
      <c r="G56" t="s">
        <v>39</v>
      </c>
      <c r="H56">
        <v>4</v>
      </c>
      <c r="I56">
        <v>1E-4</v>
      </c>
      <c r="J56">
        <v>0.1</v>
      </c>
      <c r="K56">
        <v>1</v>
      </c>
      <c r="L56" t="s">
        <v>50</v>
      </c>
      <c r="M56" s="4">
        <v>0.75510200000000005</v>
      </c>
      <c r="N56" s="4">
        <v>0.70760599999999996</v>
      </c>
      <c r="O56" s="4">
        <v>0.82089500000000004</v>
      </c>
      <c r="P56" s="4">
        <v>0.88</v>
      </c>
      <c r="Q56">
        <f t="shared" ref="Q56:Q75" si="4">T56/(T56+U56)</f>
        <v>0.53521126760563376</v>
      </c>
      <c r="R56" s="4">
        <v>0.769231</v>
      </c>
      <c r="S56" s="4">
        <v>110</v>
      </c>
      <c r="T56" s="4">
        <v>38</v>
      </c>
      <c r="U56" s="4">
        <v>33</v>
      </c>
      <c r="V56" s="4">
        <v>15</v>
      </c>
    </row>
    <row r="57" spans="1:22">
      <c r="A57" t="s">
        <v>83</v>
      </c>
      <c r="B57" t="s">
        <v>351</v>
      </c>
      <c r="C57" t="s">
        <v>35</v>
      </c>
      <c r="D57" t="s">
        <v>61</v>
      </c>
      <c r="E57">
        <v>50</v>
      </c>
      <c r="F57">
        <v>3.0000000000000001E-3</v>
      </c>
      <c r="G57" t="s">
        <v>39</v>
      </c>
      <c r="H57">
        <v>4</v>
      </c>
      <c r="I57">
        <v>1E-4</v>
      </c>
      <c r="J57">
        <v>0.5</v>
      </c>
      <c r="K57">
        <v>1</v>
      </c>
      <c r="L57" t="s">
        <v>50</v>
      </c>
      <c r="M57" s="4">
        <v>0.74489799999999995</v>
      </c>
      <c r="N57" s="4">
        <v>0.69656300000000004</v>
      </c>
      <c r="O57" s="4">
        <v>0.81343299999999996</v>
      </c>
      <c r="P57" s="4">
        <v>0.872</v>
      </c>
      <c r="Q57">
        <f t="shared" si="4"/>
        <v>0.52112676056338025</v>
      </c>
      <c r="R57" s="4">
        <v>0.76223799999999997</v>
      </c>
      <c r="S57" s="4">
        <v>109</v>
      </c>
      <c r="T57" s="4">
        <v>37</v>
      </c>
      <c r="U57" s="4">
        <v>34</v>
      </c>
      <c r="V57" s="4">
        <v>16</v>
      </c>
    </row>
    <row r="58" spans="1:22">
      <c r="A58" t="s">
        <v>336</v>
      </c>
      <c r="B58" t="s">
        <v>351</v>
      </c>
      <c r="C58" t="s">
        <v>35</v>
      </c>
      <c r="D58" t="s">
        <v>61</v>
      </c>
      <c r="E58">
        <v>50</v>
      </c>
      <c r="F58">
        <v>3.0000000000000001E-3</v>
      </c>
      <c r="G58" t="s">
        <v>39</v>
      </c>
      <c r="H58">
        <v>4</v>
      </c>
      <c r="I58">
        <v>1E-4</v>
      </c>
      <c r="J58">
        <v>0.9</v>
      </c>
      <c r="K58">
        <v>1</v>
      </c>
      <c r="L58" t="s">
        <v>50</v>
      </c>
      <c r="M58" s="4">
        <v>0.72959200000000002</v>
      </c>
      <c r="N58" s="4">
        <v>0.67847900000000005</v>
      </c>
      <c r="O58" s="4">
        <v>0.80297399999999997</v>
      </c>
      <c r="P58" s="4">
        <v>0.86399999999999999</v>
      </c>
      <c r="Q58">
        <f t="shared" si="4"/>
        <v>0.49295774647887325</v>
      </c>
      <c r="R58" s="4">
        <v>0.75</v>
      </c>
      <c r="S58" s="4">
        <v>108</v>
      </c>
      <c r="T58" s="4">
        <v>35</v>
      </c>
      <c r="U58" s="4">
        <v>36</v>
      </c>
      <c r="V58" s="4">
        <v>17</v>
      </c>
    </row>
    <row r="59" spans="1:22">
      <c r="A59" t="s">
        <v>316</v>
      </c>
      <c r="B59" t="s">
        <v>351</v>
      </c>
      <c r="C59" t="s">
        <v>35</v>
      </c>
      <c r="E59">
        <v>50</v>
      </c>
      <c r="F59">
        <v>3.0000000000000001E-3</v>
      </c>
      <c r="G59" t="s">
        <v>39</v>
      </c>
      <c r="H59">
        <v>4</v>
      </c>
      <c r="I59">
        <v>1E-4</v>
      </c>
      <c r="J59">
        <v>0.1</v>
      </c>
      <c r="K59">
        <v>2</v>
      </c>
      <c r="L59" t="s">
        <v>50</v>
      </c>
      <c r="M59" s="4">
        <v>0.73979600000000001</v>
      </c>
      <c r="N59" s="4">
        <v>0.66214099999999998</v>
      </c>
      <c r="O59" s="4">
        <v>0.82230000000000003</v>
      </c>
      <c r="P59" s="4">
        <v>0.94399999999999995</v>
      </c>
      <c r="Q59">
        <f t="shared" si="4"/>
        <v>0.38028169014084506</v>
      </c>
      <c r="R59" s="4">
        <v>0.72839500000000001</v>
      </c>
      <c r="S59" s="4">
        <v>118</v>
      </c>
      <c r="T59" s="4">
        <v>27</v>
      </c>
      <c r="U59" s="4">
        <v>44</v>
      </c>
      <c r="V59" s="4">
        <v>7</v>
      </c>
    </row>
    <row r="60" spans="1:22">
      <c r="A60" t="s">
        <v>337</v>
      </c>
      <c r="B60" t="s">
        <v>351</v>
      </c>
      <c r="C60" t="s">
        <v>35</v>
      </c>
      <c r="E60">
        <v>50</v>
      </c>
      <c r="F60">
        <v>3.0000000000000001E-3</v>
      </c>
      <c r="G60" t="s">
        <v>39</v>
      </c>
      <c r="H60">
        <v>4</v>
      </c>
      <c r="I60">
        <v>1E-4</v>
      </c>
      <c r="J60">
        <v>0.1</v>
      </c>
      <c r="K60">
        <v>5</v>
      </c>
      <c r="L60" t="s">
        <v>50</v>
      </c>
      <c r="M60" s="4">
        <v>0.75</v>
      </c>
      <c r="N60" s="4">
        <v>0.69447899999999996</v>
      </c>
      <c r="O60" s="4">
        <v>0.82051300000000005</v>
      </c>
      <c r="P60" s="4">
        <v>0.89600000000000002</v>
      </c>
      <c r="Q60">
        <f t="shared" si="4"/>
        <v>0.49295774647887325</v>
      </c>
      <c r="R60" s="4">
        <v>0.75675700000000001</v>
      </c>
      <c r="S60" s="4">
        <v>112</v>
      </c>
      <c r="T60" s="4">
        <v>35</v>
      </c>
      <c r="U60" s="4">
        <v>36</v>
      </c>
      <c r="V60" s="4">
        <v>13</v>
      </c>
    </row>
    <row r="61" spans="1:22">
      <c r="A61" t="s">
        <v>338</v>
      </c>
      <c r="B61" t="s">
        <v>351</v>
      </c>
      <c r="C61" t="s">
        <v>35</v>
      </c>
      <c r="D61" t="s">
        <v>61</v>
      </c>
      <c r="E61">
        <v>50</v>
      </c>
      <c r="F61">
        <v>3.0000000000000001E-3</v>
      </c>
      <c r="G61" t="s">
        <v>39</v>
      </c>
      <c r="H61">
        <v>4</v>
      </c>
      <c r="I61">
        <v>1E-4</v>
      </c>
      <c r="J61">
        <v>0.1</v>
      </c>
      <c r="K61">
        <v>10</v>
      </c>
      <c r="L61" t="s">
        <v>50</v>
      </c>
      <c r="M61" s="4">
        <v>0.75510200000000005</v>
      </c>
      <c r="N61" s="4">
        <v>0.68630999999999998</v>
      </c>
      <c r="O61" s="4">
        <v>0.82978700000000005</v>
      </c>
      <c r="P61" s="4">
        <v>0.93600000000000005</v>
      </c>
      <c r="Q61">
        <f t="shared" si="4"/>
        <v>0.43661971830985913</v>
      </c>
      <c r="R61" s="4">
        <v>0.74522299999999997</v>
      </c>
      <c r="S61" s="4">
        <v>117</v>
      </c>
      <c r="T61" s="4">
        <v>31</v>
      </c>
      <c r="U61" s="4">
        <v>40</v>
      </c>
      <c r="V61" s="4">
        <v>8</v>
      </c>
    </row>
    <row r="62" spans="1:22">
      <c r="M62" s="4"/>
      <c r="N62" s="4"/>
      <c r="O62" s="4"/>
      <c r="P62" s="4"/>
      <c r="R62" s="4"/>
      <c r="S62" s="4"/>
      <c r="T62" s="4"/>
      <c r="U62" s="4"/>
      <c r="V62" s="4"/>
    </row>
    <row r="63" spans="1:22">
      <c r="A63" t="s">
        <v>315</v>
      </c>
      <c r="B63" t="s">
        <v>351</v>
      </c>
      <c r="C63" t="s">
        <v>17</v>
      </c>
      <c r="E63">
        <v>50</v>
      </c>
      <c r="F63">
        <v>3.0000000000000001E-3</v>
      </c>
      <c r="G63" t="s">
        <v>39</v>
      </c>
      <c r="H63">
        <v>4</v>
      </c>
      <c r="I63">
        <v>1E-4</v>
      </c>
      <c r="J63">
        <v>0.1</v>
      </c>
      <c r="K63">
        <v>1</v>
      </c>
      <c r="L63" t="s">
        <v>50</v>
      </c>
      <c r="M63" s="4">
        <v>0.74489799999999995</v>
      </c>
      <c r="N63" s="4">
        <v>0.69656300000000004</v>
      </c>
      <c r="O63" s="4">
        <v>0.81343299999999996</v>
      </c>
      <c r="P63" s="4">
        <v>0.872</v>
      </c>
      <c r="Q63">
        <f t="shared" si="4"/>
        <v>0.52112676056338025</v>
      </c>
      <c r="R63" s="4">
        <v>0.76223799999999997</v>
      </c>
      <c r="S63" s="4">
        <v>109</v>
      </c>
      <c r="T63" s="4">
        <v>37</v>
      </c>
      <c r="U63" s="4">
        <v>34</v>
      </c>
      <c r="V63" s="4">
        <v>16</v>
      </c>
    </row>
    <row r="64" spans="1:22">
      <c r="A64" t="s">
        <v>352</v>
      </c>
      <c r="B64" t="s">
        <v>351</v>
      </c>
      <c r="C64" t="s">
        <v>17</v>
      </c>
      <c r="E64">
        <v>50</v>
      </c>
      <c r="F64">
        <v>3.0000000000000001E-3</v>
      </c>
      <c r="G64" t="s">
        <v>39</v>
      </c>
      <c r="H64">
        <v>4</v>
      </c>
      <c r="I64">
        <v>1E-4</v>
      </c>
      <c r="J64">
        <v>0.5</v>
      </c>
      <c r="K64">
        <v>1</v>
      </c>
      <c r="L64" t="s">
        <v>50</v>
      </c>
      <c r="M64" s="4">
        <v>0.77040799999999998</v>
      </c>
      <c r="N64" s="4">
        <v>0.70439399999999996</v>
      </c>
      <c r="O64" s="4">
        <v>0.83985799999999999</v>
      </c>
      <c r="P64" s="4">
        <v>0.94399999999999995</v>
      </c>
      <c r="Q64">
        <f t="shared" si="4"/>
        <v>0.46478873239436619</v>
      </c>
      <c r="R64" s="4">
        <v>0.75641000000000003</v>
      </c>
      <c r="S64" s="4">
        <v>118</v>
      </c>
      <c r="T64" s="4">
        <v>33</v>
      </c>
      <c r="U64" s="4">
        <v>38</v>
      </c>
      <c r="V64" s="4">
        <v>7</v>
      </c>
    </row>
    <row r="65" spans="1:22">
      <c r="A65" t="s">
        <v>353</v>
      </c>
      <c r="B65" t="s">
        <v>351</v>
      </c>
      <c r="C65" t="s">
        <v>17</v>
      </c>
      <c r="E65">
        <v>50</v>
      </c>
      <c r="F65">
        <v>3.0000000000000001E-3</v>
      </c>
      <c r="G65" t="s">
        <v>39</v>
      </c>
      <c r="H65">
        <v>4</v>
      </c>
      <c r="I65">
        <v>1E-4</v>
      </c>
      <c r="J65">
        <v>0.9</v>
      </c>
      <c r="K65">
        <v>1</v>
      </c>
      <c r="L65" t="s">
        <v>50</v>
      </c>
      <c r="M65" s="4">
        <v>0.73469399999999996</v>
      </c>
      <c r="N65" s="4">
        <v>0.71290100000000001</v>
      </c>
      <c r="O65" s="4">
        <v>0.79200000000000004</v>
      </c>
      <c r="P65" s="4">
        <v>0.79200000000000004</v>
      </c>
      <c r="Q65">
        <f t="shared" si="4"/>
        <v>0.63380281690140849</v>
      </c>
      <c r="R65" s="4">
        <v>0.79200000000000004</v>
      </c>
      <c r="S65" s="4">
        <v>99</v>
      </c>
      <c r="T65" s="4">
        <v>45</v>
      </c>
      <c r="U65" s="4">
        <v>26</v>
      </c>
      <c r="V65" s="4">
        <v>26</v>
      </c>
    </row>
    <row r="66" spans="1:22">
      <c r="A66" t="s">
        <v>354</v>
      </c>
      <c r="B66" t="s">
        <v>351</v>
      </c>
      <c r="C66" t="s">
        <v>17</v>
      </c>
      <c r="E66">
        <v>50</v>
      </c>
      <c r="F66">
        <v>3.0000000000000001E-3</v>
      </c>
      <c r="G66" t="s">
        <v>39</v>
      </c>
      <c r="H66">
        <v>4</v>
      </c>
      <c r="I66">
        <v>1E-4</v>
      </c>
      <c r="J66">
        <v>0.1</v>
      </c>
      <c r="K66">
        <v>2</v>
      </c>
      <c r="L66" t="s">
        <v>50</v>
      </c>
      <c r="M66" s="4">
        <v>0.73469399999999996</v>
      </c>
      <c r="N66" s="4">
        <v>0.68247899999999995</v>
      </c>
      <c r="O66" s="4">
        <v>0.80740699999999999</v>
      </c>
      <c r="P66" s="4">
        <v>0.872</v>
      </c>
      <c r="Q66">
        <f t="shared" si="4"/>
        <v>0.49295774647887325</v>
      </c>
      <c r="R66" s="4">
        <v>0.75172399999999995</v>
      </c>
      <c r="S66" s="4">
        <v>109</v>
      </c>
      <c r="T66" s="4">
        <v>35</v>
      </c>
      <c r="U66" s="4">
        <v>36</v>
      </c>
      <c r="V66" s="4">
        <v>16</v>
      </c>
    </row>
    <row r="67" spans="1:22">
      <c r="A67" t="s">
        <v>355</v>
      </c>
      <c r="B67" t="s">
        <v>351</v>
      </c>
      <c r="C67" t="s">
        <v>17</v>
      </c>
      <c r="E67">
        <v>50</v>
      </c>
      <c r="F67">
        <v>3.0000000000000001E-3</v>
      </c>
      <c r="G67" t="s">
        <v>39</v>
      </c>
      <c r="H67">
        <v>4</v>
      </c>
      <c r="I67">
        <v>1E-4</v>
      </c>
      <c r="J67">
        <v>0.1</v>
      </c>
      <c r="K67">
        <v>5</v>
      </c>
      <c r="L67" t="s">
        <v>50</v>
      </c>
      <c r="M67" s="4">
        <v>0.71428599999999998</v>
      </c>
      <c r="N67" s="4">
        <v>0.65126799999999996</v>
      </c>
      <c r="O67" s="4">
        <v>0.79710099999999995</v>
      </c>
      <c r="P67" s="4">
        <v>0.88</v>
      </c>
      <c r="Q67">
        <f t="shared" si="4"/>
        <v>0.42253521126760563</v>
      </c>
      <c r="R67" s="4">
        <v>0.72847700000000004</v>
      </c>
      <c r="S67" s="4">
        <v>110</v>
      </c>
      <c r="T67" s="4">
        <v>30</v>
      </c>
      <c r="U67" s="4">
        <v>41</v>
      </c>
      <c r="V67" s="4">
        <v>15</v>
      </c>
    </row>
    <row r="68" spans="1:22">
      <c r="A68" t="s">
        <v>356</v>
      </c>
      <c r="B68" t="s">
        <v>351</v>
      </c>
      <c r="C68" t="s">
        <v>17</v>
      </c>
      <c r="E68">
        <v>50</v>
      </c>
      <c r="F68">
        <v>3.0000000000000001E-3</v>
      </c>
      <c r="G68" t="s">
        <v>39</v>
      </c>
      <c r="H68">
        <v>4</v>
      </c>
      <c r="I68">
        <v>1E-4</v>
      </c>
      <c r="J68">
        <v>0.1</v>
      </c>
      <c r="K68">
        <v>10</v>
      </c>
      <c r="L68" t="s">
        <v>50</v>
      </c>
      <c r="M68" s="4">
        <v>0.70918400000000004</v>
      </c>
      <c r="N68" s="4">
        <v>0.64726799999999995</v>
      </c>
      <c r="O68" s="4">
        <v>0.79272699999999996</v>
      </c>
      <c r="P68" s="4">
        <v>0.872</v>
      </c>
      <c r="Q68">
        <f t="shared" si="4"/>
        <v>0.42253521126760563</v>
      </c>
      <c r="R68" s="4">
        <v>0.72666699999999995</v>
      </c>
      <c r="S68" s="4">
        <v>109</v>
      </c>
      <c r="T68" s="4">
        <v>30</v>
      </c>
      <c r="U68" s="4">
        <v>41</v>
      </c>
      <c r="V68" s="4">
        <v>16</v>
      </c>
    </row>
    <row r="70" spans="1:22">
      <c r="A70" t="s">
        <v>339</v>
      </c>
      <c r="B70" t="s">
        <v>351</v>
      </c>
      <c r="C70" t="s">
        <v>20</v>
      </c>
      <c r="E70">
        <v>50</v>
      </c>
      <c r="F70">
        <v>3.0000000000000001E-3</v>
      </c>
      <c r="G70" t="s">
        <v>39</v>
      </c>
      <c r="H70">
        <v>4</v>
      </c>
      <c r="I70">
        <v>1E-4</v>
      </c>
      <c r="J70">
        <v>0.1</v>
      </c>
      <c r="K70">
        <v>1</v>
      </c>
      <c r="L70" t="s">
        <v>50</v>
      </c>
      <c r="M70">
        <v>0.75</v>
      </c>
      <c r="N70">
        <v>0.70664800000000005</v>
      </c>
      <c r="O70">
        <v>0.81509399999999999</v>
      </c>
      <c r="P70">
        <v>0.86399999999999999</v>
      </c>
      <c r="Q70">
        <f t="shared" si="4"/>
        <v>0.54929577464788737</v>
      </c>
      <c r="R70">
        <v>0.77142900000000003</v>
      </c>
      <c r="S70">
        <v>108</v>
      </c>
      <c r="T70">
        <v>39</v>
      </c>
      <c r="U70">
        <v>32</v>
      </c>
      <c r="V70">
        <v>17</v>
      </c>
    </row>
    <row r="71" spans="1:22">
      <c r="A71" t="s">
        <v>346</v>
      </c>
      <c r="B71" t="s">
        <v>351</v>
      </c>
      <c r="C71" t="s">
        <v>20</v>
      </c>
      <c r="E71">
        <v>50</v>
      </c>
      <c r="F71">
        <v>3.0000000000000001E-3</v>
      </c>
      <c r="G71" t="s">
        <v>39</v>
      </c>
      <c r="H71">
        <v>4</v>
      </c>
      <c r="I71">
        <v>1E-4</v>
      </c>
      <c r="J71">
        <v>0.5</v>
      </c>
      <c r="K71">
        <v>1</v>
      </c>
      <c r="L71" t="s">
        <v>50</v>
      </c>
      <c r="M71">
        <v>0.72959200000000002</v>
      </c>
      <c r="N71">
        <v>0.68760600000000005</v>
      </c>
      <c r="O71">
        <v>0.79847900000000005</v>
      </c>
      <c r="P71">
        <v>0.84</v>
      </c>
      <c r="Q71">
        <f t="shared" si="4"/>
        <v>0.53521126760563376</v>
      </c>
      <c r="R71">
        <v>0.76087000000000005</v>
      </c>
      <c r="S71">
        <v>105</v>
      </c>
      <c r="T71">
        <v>38</v>
      </c>
      <c r="U71">
        <v>33</v>
      </c>
      <c r="V71">
        <v>20</v>
      </c>
    </row>
    <row r="72" spans="1:22">
      <c r="A72" t="s">
        <v>347</v>
      </c>
      <c r="B72" t="s">
        <v>351</v>
      </c>
      <c r="C72" t="s">
        <v>20</v>
      </c>
      <c r="E72">
        <v>50</v>
      </c>
      <c r="F72">
        <v>3.0000000000000001E-3</v>
      </c>
      <c r="G72" t="s">
        <v>39</v>
      </c>
      <c r="H72">
        <v>4</v>
      </c>
      <c r="I72">
        <v>1E-4</v>
      </c>
      <c r="J72">
        <v>0.9</v>
      </c>
      <c r="K72">
        <v>1</v>
      </c>
      <c r="L72" t="s">
        <v>50</v>
      </c>
      <c r="M72">
        <v>0.73469399999999996</v>
      </c>
      <c r="N72">
        <v>0.70073200000000002</v>
      </c>
      <c r="O72">
        <v>0.79844999999999999</v>
      </c>
      <c r="P72">
        <v>0.82399999999999995</v>
      </c>
      <c r="Q72">
        <f t="shared" si="4"/>
        <v>0.57746478873239437</v>
      </c>
      <c r="R72">
        <v>0.77443600000000001</v>
      </c>
      <c r="S72">
        <v>103</v>
      </c>
      <c r="T72">
        <v>41</v>
      </c>
      <c r="U72">
        <v>30</v>
      </c>
      <c r="V72">
        <v>22</v>
      </c>
    </row>
    <row r="73" spans="1:22">
      <c r="A73" t="s">
        <v>348</v>
      </c>
      <c r="B73" t="s">
        <v>351</v>
      </c>
      <c r="C73" t="s">
        <v>20</v>
      </c>
      <c r="E73">
        <v>50</v>
      </c>
      <c r="F73">
        <v>3.0000000000000001E-3</v>
      </c>
      <c r="G73" t="s">
        <v>39</v>
      </c>
      <c r="H73">
        <v>4</v>
      </c>
      <c r="I73">
        <v>1E-4</v>
      </c>
      <c r="J73">
        <v>0.1</v>
      </c>
      <c r="K73">
        <v>2</v>
      </c>
      <c r="L73" t="s">
        <v>50</v>
      </c>
      <c r="M73">
        <v>0.71938800000000003</v>
      </c>
      <c r="N73">
        <v>0.67047900000000005</v>
      </c>
      <c r="O73">
        <v>0.79400700000000002</v>
      </c>
      <c r="P73">
        <v>0.84799999999999998</v>
      </c>
      <c r="Q73">
        <f t="shared" si="4"/>
        <v>0.49295774647887325</v>
      </c>
      <c r="R73">
        <v>0.746479</v>
      </c>
      <c r="S73">
        <v>106</v>
      </c>
      <c r="T73">
        <v>35</v>
      </c>
      <c r="U73">
        <v>36</v>
      </c>
      <c r="V73">
        <v>19</v>
      </c>
    </row>
    <row r="74" spans="1:22">
      <c r="A74" t="s">
        <v>349</v>
      </c>
      <c r="B74" t="s">
        <v>351</v>
      </c>
      <c r="C74" t="s">
        <v>20</v>
      </c>
      <c r="E74">
        <v>50</v>
      </c>
      <c r="F74">
        <v>3.0000000000000001E-3</v>
      </c>
      <c r="G74" t="s">
        <v>39</v>
      </c>
      <c r="H74">
        <v>4</v>
      </c>
      <c r="I74">
        <v>1E-4</v>
      </c>
      <c r="J74">
        <v>0.1</v>
      </c>
      <c r="K74">
        <v>5</v>
      </c>
      <c r="L74" t="s">
        <v>50</v>
      </c>
      <c r="M74">
        <v>0.75</v>
      </c>
      <c r="N74">
        <v>0.70360599999999995</v>
      </c>
      <c r="O74">
        <v>0.81647899999999995</v>
      </c>
      <c r="P74">
        <v>0.872</v>
      </c>
      <c r="Q74">
        <f t="shared" si="4"/>
        <v>0.53521126760563376</v>
      </c>
      <c r="R74">
        <v>0.76760600000000001</v>
      </c>
      <c r="S74">
        <v>109</v>
      </c>
      <c r="T74">
        <v>38</v>
      </c>
      <c r="U74">
        <v>33</v>
      </c>
      <c r="V74">
        <v>16</v>
      </c>
    </row>
    <row r="75" spans="1:22">
      <c r="A75" t="s">
        <v>350</v>
      </c>
      <c r="B75" t="s">
        <v>351</v>
      </c>
      <c r="C75" t="s">
        <v>20</v>
      </c>
      <c r="E75">
        <v>50</v>
      </c>
      <c r="F75">
        <v>3.0000000000000001E-3</v>
      </c>
      <c r="G75" t="s">
        <v>39</v>
      </c>
      <c r="H75">
        <v>4</v>
      </c>
      <c r="I75">
        <v>1E-4</v>
      </c>
      <c r="J75">
        <v>0.1</v>
      </c>
      <c r="K75">
        <v>10</v>
      </c>
      <c r="L75" t="s">
        <v>50</v>
      </c>
      <c r="M75">
        <v>0.73979600000000001</v>
      </c>
      <c r="N75">
        <v>0.69256300000000004</v>
      </c>
      <c r="O75">
        <v>0.80898899999999996</v>
      </c>
      <c r="P75">
        <v>0.86399999999999999</v>
      </c>
      <c r="Q75">
        <f t="shared" si="4"/>
        <v>0.52112676056338025</v>
      </c>
      <c r="R75">
        <v>0.76056299999999999</v>
      </c>
      <c r="S75">
        <v>108</v>
      </c>
      <c r="T75">
        <v>37</v>
      </c>
      <c r="U75">
        <v>34</v>
      </c>
      <c r="V75">
        <v>17</v>
      </c>
    </row>
    <row r="77" spans="1:22">
      <c r="A77" s="10" t="s">
        <v>317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>
      <c r="A78" t="s">
        <v>319</v>
      </c>
      <c r="B78" t="s">
        <v>26</v>
      </c>
      <c r="C78" t="s">
        <v>17</v>
      </c>
      <c r="D78" t="s">
        <v>321</v>
      </c>
      <c r="E78">
        <v>200</v>
      </c>
      <c r="F78">
        <v>5.0000000000000001E-3</v>
      </c>
      <c r="G78" t="s">
        <v>42</v>
      </c>
      <c r="H78">
        <v>4</v>
      </c>
      <c r="I78">
        <v>1.0000000000000001E-5</v>
      </c>
      <c r="J78">
        <v>0.1</v>
      </c>
      <c r="K78">
        <v>1</v>
      </c>
      <c r="L78" t="s">
        <v>50</v>
      </c>
      <c r="M78">
        <v>0.68367299999999998</v>
      </c>
      <c r="N78">
        <v>0.63335200000000003</v>
      </c>
      <c r="O78">
        <v>0.76691699999999996</v>
      </c>
      <c r="P78">
        <v>0.81599999999999995</v>
      </c>
      <c r="Q78">
        <f t="shared" ref="Q78:Q80" si="5">T78/(T78+U78)</f>
        <v>0.45070422535211269</v>
      </c>
      <c r="R78">
        <v>0.72340400000000005</v>
      </c>
      <c r="S78">
        <v>102</v>
      </c>
      <c r="T78">
        <v>32</v>
      </c>
      <c r="U78">
        <v>39</v>
      </c>
      <c r="V78">
        <v>23</v>
      </c>
    </row>
    <row r="79" spans="1:22">
      <c r="A79" t="s">
        <v>322</v>
      </c>
      <c r="B79" t="s">
        <v>26</v>
      </c>
      <c r="C79" t="s">
        <v>17</v>
      </c>
      <c r="D79" t="s">
        <v>320</v>
      </c>
      <c r="E79">
        <v>50</v>
      </c>
      <c r="F79">
        <v>3.0000000000000001E-3</v>
      </c>
      <c r="G79" t="s">
        <v>39</v>
      </c>
      <c r="H79">
        <v>4</v>
      </c>
      <c r="I79">
        <v>1E-4</v>
      </c>
      <c r="J79">
        <v>0.1</v>
      </c>
      <c r="K79">
        <v>1</v>
      </c>
      <c r="L79" t="s">
        <v>50</v>
      </c>
      <c r="M79">
        <v>0.68367299999999998</v>
      </c>
      <c r="N79">
        <v>0.61509899999999995</v>
      </c>
      <c r="O79">
        <v>0.77697799999999995</v>
      </c>
      <c r="P79">
        <v>0.86399999999999999</v>
      </c>
      <c r="Q79">
        <f t="shared" si="5"/>
        <v>0.36619718309859156</v>
      </c>
      <c r="R79">
        <v>0.70588200000000001</v>
      </c>
      <c r="S79">
        <v>108</v>
      </c>
      <c r="T79">
        <v>26</v>
      </c>
      <c r="U79">
        <v>45</v>
      </c>
      <c r="V79">
        <v>17</v>
      </c>
    </row>
    <row r="80" spans="1:22">
      <c r="A80" t="s">
        <v>318</v>
      </c>
      <c r="B80" t="s">
        <v>26</v>
      </c>
      <c r="C80" t="s">
        <v>17</v>
      </c>
      <c r="D80" t="s">
        <v>323</v>
      </c>
      <c r="E80">
        <v>70</v>
      </c>
      <c r="F80">
        <v>3.0000000000000001E-3</v>
      </c>
      <c r="G80" t="s">
        <v>39</v>
      </c>
      <c r="H80">
        <v>4</v>
      </c>
      <c r="I80">
        <v>1E-4</v>
      </c>
      <c r="J80">
        <v>0.1</v>
      </c>
      <c r="K80">
        <v>1</v>
      </c>
      <c r="L80" t="s">
        <v>50</v>
      </c>
      <c r="M80">
        <v>0.64795899999999995</v>
      </c>
      <c r="N80">
        <v>0.62056299999999998</v>
      </c>
      <c r="O80">
        <v>0.72289199999999998</v>
      </c>
      <c r="P80">
        <v>0.72</v>
      </c>
      <c r="Q80">
        <f t="shared" si="5"/>
        <v>0.52112676056338025</v>
      </c>
      <c r="R80">
        <v>0.72580599999999995</v>
      </c>
      <c r="S80">
        <v>90</v>
      </c>
      <c r="T80">
        <v>37</v>
      </c>
      <c r="U80">
        <v>34</v>
      </c>
      <c r="V80">
        <v>35</v>
      </c>
    </row>
  </sheetData>
  <mergeCells count="6">
    <mergeCell ref="A77:V77"/>
    <mergeCell ref="A2:V2"/>
    <mergeCell ref="A24:V24"/>
    <mergeCell ref="A37:V37"/>
    <mergeCell ref="A40:V40"/>
    <mergeCell ref="A55:V55"/>
  </mergeCells>
  <conditionalFormatting sqref="M1:M1048576">
    <cfRule type="colorScale" priority="11">
      <colorScale>
        <cfvo type="min" val="0"/>
        <cfvo type="max" val="0"/>
        <color rgb="FFFF7128"/>
        <color rgb="FF92D050"/>
      </colorScale>
    </cfRule>
  </conditionalFormatting>
  <conditionalFormatting sqref="N1:N1048576">
    <cfRule type="colorScale" priority="10">
      <colorScale>
        <cfvo type="min" val="0"/>
        <cfvo type="max" val="0"/>
        <color rgb="FFFF7128"/>
        <color rgb="FF92D050"/>
      </colorScale>
    </cfRule>
  </conditionalFormatting>
  <conditionalFormatting sqref="O1:O1048576">
    <cfRule type="colorScale" priority="9">
      <colorScale>
        <cfvo type="min" val="0"/>
        <cfvo type="max" val="0"/>
        <color rgb="FFFF7128"/>
        <color rgb="FF92D050"/>
      </colorScale>
    </cfRule>
  </conditionalFormatting>
  <conditionalFormatting sqref="P1:P1048576">
    <cfRule type="colorScale" priority="8">
      <colorScale>
        <cfvo type="min" val="0"/>
        <cfvo type="max" val="0"/>
        <color rgb="FFFF7128"/>
        <color rgb="FF92D050"/>
      </colorScale>
    </cfRule>
  </conditionalFormatting>
  <conditionalFormatting sqref="R1:R1048576">
    <cfRule type="colorScale" priority="7">
      <colorScale>
        <cfvo type="min" val="0"/>
        <cfvo type="max" val="0"/>
        <color rgb="FFFF7128"/>
        <color rgb="FF92D050"/>
      </colorScale>
    </cfRule>
  </conditionalFormatting>
  <conditionalFormatting sqref="S1:S1048576">
    <cfRule type="colorScale" priority="6">
      <colorScale>
        <cfvo type="min" val="0"/>
        <cfvo type="max" val="0"/>
        <color rgb="FFFF7128"/>
        <color rgb="FF92D050"/>
      </colorScale>
    </cfRule>
  </conditionalFormatting>
  <conditionalFormatting sqref="T1:T1048576">
    <cfRule type="colorScale" priority="5">
      <colorScale>
        <cfvo type="min" val="0"/>
        <cfvo type="max" val="0"/>
        <color rgb="FFFF7128"/>
        <color rgb="FF92D050"/>
      </colorScale>
    </cfRule>
  </conditionalFormatting>
  <conditionalFormatting sqref="U1:U1048576">
    <cfRule type="colorScale" priority="4">
      <colorScale>
        <cfvo type="min" val="0"/>
        <cfvo type="max" val="0"/>
        <color rgb="FF92D050"/>
        <color rgb="FFFF7128"/>
      </colorScale>
    </cfRule>
  </conditionalFormatting>
  <conditionalFormatting sqref="V1:V1048576">
    <cfRule type="colorScale" priority="3">
      <colorScale>
        <cfvo type="min" val="0"/>
        <cfvo type="max" val="0"/>
        <color rgb="FF92D050"/>
        <color rgb="FFFF7128"/>
      </colorScale>
    </cfRule>
  </conditionalFormatting>
  <conditionalFormatting sqref="Q1:Q1048576">
    <cfRule type="colorScale" priority="1">
      <colorScale>
        <cfvo type="min" val="0"/>
        <cfvo type="max" val="0"/>
        <color rgb="FFFF7128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/>
  <cols>
    <col min="1" max="1" width="13.85546875" style="6" customWidth="1"/>
    <col min="2" max="2" width="4.5703125" style="6" customWidth="1"/>
    <col min="3" max="3" width="7.28515625" style="6" bestFit="1" customWidth="1"/>
    <col min="4" max="5" width="7.28515625" style="6" customWidth="1"/>
    <col min="6" max="6" width="8.7109375" style="6" customWidth="1"/>
    <col min="7" max="7" width="5.42578125" style="6" bestFit="1" customWidth="1"/>
    <col min="8" max="8" width="5.7109375" style="6" bestFit="1" customWidth="1"/>
    <col min="9" max="16384" width="9.140625" style="6"/>
  </cols>
  <sheetData>
    <row r="1" spans="1:23" s="8" customFormat="1">
      <c r="A1" s="8" t="s">
        <v>85</v>
      </c>
      <c r="B1" s="8" t="s">
        <v>304</v>
      </c>
      <c r="C1" s="8" t="s">
        <v>284</v>
      </c>
      <c r="D1" s="8" t="s">
        <v>298</v>
      </c>
      <c r="E1" s="8" t="s">
        <v>324</v>
      </c>
      <c r="F1" s="8" t="s">
        <v>325</v>
      </c>
      <c r="G1" s="8" t="s">
        <v>297</v>
      </c>
      <c r="H1" s="8" t="s">
        <v>301</v>
      </c>
      <c r="I1" s="8" t="s">
        <v>37</v>
      </c>
      <c r="K1" s="8" t="s">
        <v>17</v>
      </c>
      <c r="M1" s="8" t="s">
        <v>20</v>
      </c>
      <c r="O1" s="8" t="s">
        <v>35</v>
      </c>
      <c r="Q1" s="8" t="s">
        <v>41</v>
      </c>
      <c r="S1" s="8" t="s">
        <v>48</v>
      </c>
      <c r="U1" s="8" t="s">
        <v>51</v>
      </c>
      <c r="W1" s="8" t="s">
        <v>53</v>
      </c>
    </row>
    <row r="2" spans="1:23">
      <c r="A2" s="6" t="s">
        <v>251</v>
      </c>
      <c r="B2" s="6" t="s">
        <v>305</v>
      </c>
      <c r="C2" s="6" t="s">
        <v>282</v>
      </c>
      <c r="D2" s="6" t="s">
        <v>299</v>
      </c>
      <c r="E2">
        <v>0</v>
      </c>
      <c r="F2" t="str">
        <f>IF(E2=0,"Very low",IF(E2&lt;11,"Low",IF(E2&lt;101,"Intermediate",IF(E2&lt;400,"High","Very high"))))</f>
        <v>Very low</v>
      </c>
      <c r="G2" s="6">
        <f t="shared" ref="G2:G33" si="0">COUNTIF($I2:$XFD2, "TP") + COUNTIF($I2:$XFD2, "TN")</f>
        <v>0</v>
      </c>
      <c r="H2" s="6">
        <f t="shared" ref="H2:H33" si="1">COUNTIF($I2:$XFD2, "FP") + COUNTIF($I2:$XFD2, "FN")</f>
        <v>5</v>
      </c>
      <c r="I2" s="6" t="s">
        <v>12</v>
      </c>
      <c r="Q2" s="6" t="s">
        <v>12</v>
      </c>
      <c r="S2" s="6" t="s">
        <v>12</v>
      </c>
      <c r="U2" s="6" t="s">
        <v>12</v>
      </c>
      <c r="W2" s="6" t="s">
        <v>12</v>
      </c>
    </row>
    <row r="3" spans="1:23">
      <c r="A3" s="6" t="s">
        <v>252</v>
      </c>
      <c r="B3" s="6" t="s">
        <v>306</v>
      </c>
      <c r="C3" s="6" t="s">
        <v>283</v>
      </c>
      <c r="D3" s="6" t="s">
        <v>299</v>
      </c>
      <c r="E3">
        <v>0</v>
      </c>
      <c r="F3" t="str">
        <f t="shared" ref="F3:F66" si="2">IF(E3=0,"Very low",IF(E3&lt;11,"Low",IF(E3&lt;101,"Intermediate",IF(E3&lt;400,"High","Very high"))))</f>
        <v>Very low</v>
      </c>
      <c r="G3" s="6">
        <f t="shared" si="0"/>
        <v>0</v>
      </c>
      <c r="H3" s="6">
        <f t="shared" si="1"/>
        <v>5</v>
      </c>
      <c r="I3" s="6" t="s">
        <v>12</v>
      </c>
      <c r="Q3" s="6" t="s">
        <v>12</v>
      </c>
      <c r="S3" s="6" t="s">
        <v>12</v>
      </c>
      <c r="U3" s="6" t="s">
        <v>12</v>
      </c>
      <c r="W3" s="6" t="s">
        <v>12</v>
      </c>
    </row>
    <row r="4" spans="1:23">
      <c r="A4" s="6" t="s">
        <v>86</v>
      </c>
      <c r="B4" s="6" t="s">
        <v>305</v>
      </c>
      <c r="C4" s="6" t="s">
        <v>282</v>
      </c>
      <c r="D4" s="6" t="s">
        <v>300</v>
      </c>
      <c r="E4">
        <v>115</v>
      </c>
      <c r="F4" t="str">
        <f t="shared" si="2"/>
        <v>High</v>
      </c>
      <c r="G4" s="6">
        <f t="shared" si="0"/>
        <v>8</v>
      </c>
      <c r="H4" s="6">
        <f t="shared" si="1"/>
        <v>0</v>
      </c>
      <c r="I4" s="6" t="s">
        <v>10</v>
      </c>
      <c r="K4" s="6" t="s">
        <v>10</v>
      </c>
      <c r="M4" s="6" t="s">
        <v>10</v>
      </c>
      <c r="O4" s="6" t="s">
        <v>10</v>
      </c>
      <c r="Q4" s="6" t="s">
        <v>10</v>
      </c>
      <c r="S4" s="6" t="s">
        <v>10</v>
      </c>
      <c r="U4" s="6" t="s">
        <v>10</v>
      </c>
      <c r="W4" s="6" t="s">
        <v>10</v>
      </c>
    </row>
    <row r="5" spans="1:23">
      <c r="A5" s="6" t="s">
        <v>87</v>
      </c>
      <c r="B5" s="6" t="s">
        <v>306</v>
      </c>
      <c r="C5" s="6" t="s">
        <v>283</v>
      </c>
      <c r="D5" s="6" t="s">
        <v>300</v>
      </c>
      <c r="E5">
        <v>1266</v>
      </c>
      <c r="F5" t="str">
        <f t="shared" si="2"/>
        <v>Very high</v>
      </c>
      <c r="G5" s="6">
        <f t="shared" si="0"/>
        <v>8</v>
      </c>
      <c r="H5" s="6">
        <f t="shared" si="1"/>
        <v>0</v>
      </c>
      <c r="I5" s="6" t="s">
        <v>10</v>
      </c>
      <c r="K5" s="6" t="s">
        <v>10</v>
      </c>
      <c r="M5" s="6" t="s">
        <v>10</v>
      </c>
      <c r="O5" s="6" t="s">
        <v>10</v>
      </c>
      <c r="Q5" s="6" t="s">
        <v>10</v>
      </c>
      <c r="S5" s="6" t="s">
        <v>10</v>
      </c>
      <c r="U5" s="6" t="s">
        <v>10</v>
      </c>
      <c r="W5" s="6" t="s">
        <v>10</v>
      </c>
    </row>
    <row r="6" spans="1:23">
      <c r="A6" s="6" t="s">
        <v>135</v>
      </c>
      <c r="B6" s="6" t="s">
        <v>305</v>
      </c>
      <c r="C6" s="6" t="s">
        <v>282</v>
      </c>
      <c r="D6" s="6" t="s">
        <v>300</v>
      </c>
      <c r="E6">
        <v>620</v>
      </c>
      <c r="F6" t="str">
        <f t="shared" si="2"/>
        <v>Very high</v>
      </c>
      <c r="G6" s="6">
        <f t="shared" si="0"/>
        <v>1</v>
      </c>
      <c r="H6" s="6">
        <f t="shared" si="1"/>
        <v>4</v>
      </c>
      <c r="I6" s="6" t="s">
        <v>10</v>
      </c>
      <c r="Q6" s="6" t="s">
        <v>13</v>
      </c>
      <c r="S6" s="6" t="s">
        <v>13</v>
      </c>
      <c r="U6" s="6" t="s">
        <v>13</v>
      </c>
      <c r="W6" s="6" t="s">
        <v>13</v>
      </c>
    </row>
    <row r="7" spans="1:23">
      <c r="A7" s="6" t="s">
        <v>253</v>
      </c>
      <c r="B7" s="6" t="s">
        <v>305</v>
      </c>
      <c r="C7" s="6" t="s">
        <v>282</v>
      </c>
      <c r="D7" s="6" t="s">
        <v>299</v>
      </c>
      <c r="E7">
        <v>0</v>
      </c>
      <c r="F7" t="str">
        <f t="shared" si="2"/>
        <v>Very low</v>
      </c>
      <c r="G7" s="6">
        <f t="shared" si="0"/>
        <v>0</v>
      </c>
      <c r="H7" s="6">
        <f t="shared" si="1"/>
        <v>5</v>
      </c>
      <c r="I7" s="6" t="s">
        <v>12</v>
      </c>
      <c r="Q7" s="6" t="s">
        <v>12</v>
      </c>
      <c r="S7" s="6" t="s">
        <v>12</v>
      </c>
      <c r="U7" s="6" t="s">
        <v>12</v>
      </c>
      <c r="W7" s="6" t="s">
        <v>12</v>
      </c>
    </row>
    <row r="8" spans="1:23">
      <c r="A8" s="6" t="s">
        <v>254</v>
      </c>
      <c r="B8" s="6" t="s">
        <v>305</v>
      </c>
      <c r="C8" s="6" t="s">
        <v>283</v>
      </c>
      <c r="D8" s="6" t="s">
        <v>299</v>
      </c>
      <c r="E8">
        <v>0</v>
      </c>
      <c r="F8" t="str">
        <f t="shared" si="2"/>
        <v>Very low</v>
      </c>
      <c r="G8" s="6">
        <f t="shared" si="0"/>
        <v>1</v>
      </c>
      <c r="H8" s="6">
        <f t="shared" si="1"/>
        <v>4</v>
      </c>
      <c r="I8" s="6" t="s">
        <v>12</v>
      </c>
      <c r="Q8" s="6" t="s">
        <v>12</v>
      </c>
      <c r="S8" s="6" t="s">
        <v>12</v>
      </c>
      <c r="U8" s="6" t="s">
        <v>11</v>
      </c>
      <c r="W8" s="6" t="s">
        <v>12</v>
      </c>
    </row>
    <row r="9" spans="1:23">
      <c r="A9" s="6" t="s">
        <v>88</v>
      </c>
      <c r="B9" s="6" t="s">
        <v>305</v>
      </c>
      <c r="C9" s="6" t="s">
        <v>283</v>
      </c>
      <c r="D9" s="6" t="s">
        <v>300</v>
      </c>
      <c r="E9">
        <v>45</v>
      </c>
      <c r="F9" t="str">
        <f t="shared" si="2"/>
        <v>Intermediate</v>
      </c>
      <c r="G9" s="6">
        <f t="shared" si="0"/>
        <v>4</v>
      </c>
      <c r="H9" s="6">
        <f t="shared" si="1"/>
        <v>4</v>
      </c>
      <c r="I9" s="6" t="s">
        <v>10</v>
      </c>
      <c r="K9" s="6" t="s">
        <v>10</v>
      </c>
      <c r="M9" s="6" t="s">
        <v>10</v>
      </c>
      <c r="O9" s="6" t="s">
        <v>10</v>
      </c>
      <c r="Q9" s="6" t="s">
        <v>13</v>
      </c>
      <c r="S9" s="6" t="s">
        <v>13</v>
      </c>
      <c r="U9" s="6" t="s">
        <v>13</v>
      </c>
      <c r="W9" s="6" t="s">
        <v>13</v>
      </c>
    </row>
    <row r="10" spans="1:23">
      <c r="A10" s="6" t="s">
        <v>136</v>
      </c>
      <c r="B10" s="6" t="s">
        <v>306</v>
      </c>
      <c r="C10" s="6" t="s">
        <v>282</v>
      </c>
      <c r="D10" s="6" t="s">
        <v>300</v>
      </c>
      <c r="E10">
        <v>1019</v>
      </c>
      <c r="F10" t="str">
        <f t="shared" si="2"/>
        <v>Very high</v>
      </c>
      <c r="G10" s="6">
        <f t="shared" si="0"/>
        <v>5</v>
      </c>
      <c r="H10" s="6">
        <f t="shared" si="1"/>
        <v>0</v>
      </c>
      <c r="I10" s="6" t="s">
        <v>10</v>
      </c>
      <c r="Q10" s="6" t="s">
        <v>10</v>
      </c>
      <c r="S10" s="6" t="s">
        <v>10</v>
      </c>
      <c r="U10" s="6" t="s">
        <v>10</v>
      </c>
      <c r="W10" s="6" t="s">
        <v>10</v>
      </c>
    </row>
    <row r="11" spans="1:23">
      <c r="A11" s="6" t="s">
        <v>201</v>
      </c>
      <c r="B11" s="6" t="s">
        <v>306</v>
      </c>
      <c r="C11" s="6" t="s">
        <v>283</v>
      </c>
      <c r="D11" s="6" t="s">
        <v>299</v>
      </c>
      <c r="E11">
        <v>0</v>
      </c>
      <c r="F11" t="str">
        <f t="shared" si="2"/>
        <v>Very low</v>
      </c>
      <c r="G11" s="6">
        <f t="shared" si="0"/>
        <v>8</v>
      </c>
      <c r="H11" s="6">
        <f t="shared" si="1"/>
        <v>0</v>
      </c>
      <c r="I11" s="6" t="s">
        <v>11</v>
      </c>
      <c r="K11" s="6" t="s">
        <v>11</v>
      </c>
      <c r="M11" s="6" t="s">
        <v>11</v>
      </c>
      <c r="O11" s="6" t="s">
        <v>11</v>
      </c>
      <c r="Q11" s="6" t="s">
        <v>11</v>
      </c>
      <c r="S11" s="6" t="s">
        <v>11</v>
      </c>
      <c r="U11" s="6" t="s">
        <v>11</v>
      </c>
      <c r="W11" s="6" t="s">
        <v>11</v>
      </c>
    </row>
    <row r="12" spans="1:23">
      <c r="A12" s="6" t="s">
        <v>89</v>
      </c>
      <c r="B12" s="6" t="s">
        <v>306</v>
      </c>
      <c r="C12" s="6" t="s">
        <v>283</v>
      </c>
      <c r="D12" s="6" t="s">
        <v>300</v>
      </c>
      <c r="E12">
        <v>7937</v>
      </c>
      <c r="F12" t="str">
        <f t="shared" si="2"/>
        <v>Very high</v>
      </c>
      <c r="G12" s="6">
        <f t="shared" si="0"/>
        <v>8</v>
      </c>
      <c r="H12" s="6">
        <f t="shared" si="1"/>
        <v>0</v>
      </c>
      <c r="I12" s="6" t="s">
        <v>10</v>
      </c>
      <c r="K12" s="6" t="s">
        <v>10</v>
      </c>
      <c r="M12" s="6" t="s">
        <v>10</v>
      </c>
      <c r="O12" s="6" t="s">
        <v>10</v>
      </c>
      <c r="Q12" s="6" t="s">
        <v>10</v>
      </c>
      <c r="S12" s="6" t="s">
        <v>10</v>
      </c>
      <c r="U12" s="6" t="s">
        <v>10</v>
      </c>
      <c r="W12" s="6" t="s">
        <v>10</v>
      </c>
    </row>
    <row r="13" spans="1:23">
      <c r="A13" s="6" t="s">
        <v>137</v>
      </c>
      <c r="B13" s="6" t="s">
        <v>306</v>
      </c>
      <c r="C13" s="6" t="s">
        <v>283</v>
      </c>
      <c r="D13" s="6" t="s">
        <v>300</v>
      </c>
      <c r="E13">
        <v>1178</v>
      </c>
      <c r="F13" t="str">
        <f t="shared" si="2"/>
        <v>Very high</v>
      </c>
      <c r="G13" s="6">
        <f t="shared" si="0"/>
        <v>5</v>
      </c>
      <c r="H13" s="6">
        <f t="shared" si="1"/>
        <v>0</v>
      </c>
      <c r="I13" s="6" t="s">
        <v>10</v>
      </c>
      <c r="Q13" s="6" t="s">
        <v>10</v>
      </c>
      <c r="S13" s="6" t="s">
        <v>10</v>
      </c>
      <c r="U13" s="6" t="s">
        <v>10</v>
      </c>
      <c r="W13" s="6" t="s">
        <v>10</v>
      </c>
    </row>
    <row r="14" spans="1:23">
      <c r="A14" s="6" t="s">
        <v>138</v>
      </c>
      <c r="B14" s="6" t="s">
        <v>306</v>
      </c>
      <c r="C14" s="6" t="s">
        <v>282</v>
      </c>
      <c r="D14" s="6" t="s">
        <v>300</v>
      </c>
      <c r="E14">
        <v>696</v>
      </c>
      <c r="F14" t="str">
        <f t="shared" si="2"/>
        <v>Very high</v>
      </c>
      <c r="G14" s="6">
        <f t="shared" si="0"/>
        <v>5</v>
      </c>
      <c r="H14" s="6">
        <f t="shared" si="1"/>
        <v>0</v>
      </c>
      <c r="I14" s="6" t="s">
        <v>10</v>
      </c>
      <c r="Q14" s="6" t="s">
        <v>10</v>
      </c>
      <c r="S14" s="6" t="s">
        <v>10</v>
      </c>
      <c r="U14" s="6" t="s">
        <v>10</v>
      </c>
      <c r="W14" s="6" t="s">
        <v>10</v>
      </c>
    </row>
    <row r="15" spans="1:23">
      <c r="A15" s="6" t="s">
        <v>238</v>
      </c>
      <c r="B15" s="6" t="s">
        <v>305</v>
      </c>
      <c r="C15" s="6" t="s">
        <v>283</v>
      </c>
      <c r="D15" s="6" t="s">
        <v>299</v>
      </c>
      <c r="E15">
        <v>0</v>
      </c>
      <c r="F15" t="str">
        <f t="shared" si="2"/>
        <v>Very low</v>
      </c>
      <c r="G15" s="6">
        <f t="shared" si="0"/>
        <v>3</v>
      </c>
      <c r="H15" s="6">
        <f t="shared" si="1"/>
        <v>5</v>
      </c>
      <c r="I15" s="6" t="s">
        <v>12</v>
      </c>
      <c r="K15" s="6" t="s">
        <v>11</v>
      </c>
      <c r="M15" s="6" t="s">
        <v>11</v>
      </c>
      <c r="O15" s="6" t="s">
        <v>11</v>
      </c>
      <c r="Q15" s="6" t="s">
        <v>12</v>
      </c>
      <c r="S15" s="6" t="s">
        <v>12</v>
      </c>
      <c r="U15" s="6" t="s">
        <v>12</v>
      </c>
      <c r="W15" s="6" t="s">
        <v>12</v>
      </c>
    </row>
    <row r="16" spans="1:23">
      <c r="A16" s="6" t="s">
        <v>90</v>
      </c>
      <c r="B16" s="6" t="s">
        <v>306</v>
      </c>
      <c r="C16" s="6" t="s">
        <v>282</v>
      </c>
      <c r="D16" s="6" t="s">
        <v>300</v>
      </c>
      <c r="E16">
        <v>755</v>
      </c>
      <c r="F16" t="str">
        <f t="shared" si="2"/>
        <v>Very high</v>
      </c>
      <c r="G16" s="6">
        <f t="shared" si="0"/>
        <v>8</v>
      </c>
      <c r="H16" s="6">
        <f t="shared" si="1"/>
        <v>0</v>
      </c>
      <c r="I16" s="6" t="s">
        <v>10</v>
      </c>
      <c r="K16" s="6" t="s">
        <v>10</v>
      </c>
      <c r="M16" s="6" t="s">
        <v>10</v>
      </c>
      <c r="O16" s="6" t="s">
        <v>10</v>
      </c>
      <c r="Q16" s="6" t="s">
        <v>10</v>
      </c>
      <c r="S16" s="6" t="s">
        <v>10</v>
      </c>
      <c r="U16" s="6" t="s">
        <v>10</v>
      </c>
      <c r="W16" s="6" t="s">
        <v>10</v>
      </c>
    </row>
    <row r="17" spans="1:23">
      <c r="A17" s="6" t="s">
        <v>91</v>
      </c>
      <c r="B17" s="6" t="s">
        <v>305</v>
      </c>
      <c r="C17" s="6" t="s">
        <v>282</v>
      </c>
      <c r="D17" s="6" t="s">
        <v>300</v>
      </c>
      <c r="E17">
        <v>2448</v>
      </c>
      <c r="F17" t="str">
        <f t="shared" si="2"/>
        <v>Very high</v>
      </c>
      <c r="G17" s="6">
        <f t="shared" si="0"/>
        <v>8</v>
      </c>
      <c r="H17" s="6">
        <f t="shared" si="1"/>
        <v>0</v>
      </c>
      <c r="I17" s="6" t="s">
        <v>10</v>
      </c>
      <c r="K17" s="6" t="s">
        <v>10</v>
      </c>
      <c r="M17" s="6" t="s">
        <v>10</v>
      </c>
      <c r="O17" s="6" t="s">
        <v>10</v>
      </c>
      <c r="Q17" s="6" t="s">
        <v>10</v>
      </c>
      <c r="S17" s="6" t="s">
        <v>10</v>
      </c>
      <c r="U17" s="6" t="s">
        <v>10</v>
      </c>
      <c r="W17" s="6" t="s">
        <v>10</v>
      </c>
    </row>
    <row r="18" spans="1:23">
      <c r="A18" s="6" t="s">
        <v>139</v>
      </c>
      <c r="B18" s="6" t="s">
        <v>306</v>
      </c>
      <c r="C18" s="6" t="s">
        <v>283</v>
      </c>
      <c r="D18" s="6" t="s">
        <v>300</v>
      </c>
      <c r="E18">
        <v>250</v>
      </c>
      <c r="F18" t="str">
        <f t="shared" si="2"/>
        <v>High</v>
      </c>
      <c r="G18" s="6">
        <f t="shared" si="0"/>
        <v>4</v>
      </c>
      <c r="H18" s="6">
        <f t="shared" si="1"/>
        <v>1</v>
      </c>
      <c r="I18" s="6" t="s">
        <v>10</v>
      </c>
      <c r="Q18" s="6" t="s">
        <v>10</v>
      </c>
      <c r="S18" s="6" t="s">
        <v>10</v>
      </c>
      <c r="U18" s="6" t="s">
        <v>13</v>
      </c>
      <c r="W18" s="6" t="s">
        <v>10</v>
      </c>
    </row>
    <row r="19" spans="1:23">
      <c r="A19" s="6" t="s">
        <v>140</v>
      </c>
      <c r="B19" s="6" t="s">
        <v>305</v>
      </c>
      <c r="C19" s="6" t="s">
        <v>283</v>
      </c>
      <c r="D19" s="6" t="s">
        <v>300</v>
      </c>
      <c r="E19">
        <v>481</v>
      </c>
      <c r="F19" t="str">
        <f t="shared" si="2"/>
        <v>Very high</v>
      </c>
      <c r="G19" s="6">
        <f t="shared" si="0"/>
        <v>5</v>
      </c>
      <c r="H19" s="6">
        <f t="shared" si="1"/>
        <v>0</v>
      </c>
      <c r="I19" s="6" t="s">
        <v>10</v>
      </c>
      <c r="Q19" s="6" t="s">
        <v>10</v>
      </c>
      <c r="S19" s="6" t="s">
        <v>10</v>
      </c>
      <c r="U19" s="6" t="s">
        <v>10</v>
      </c>
      <c r="W19" s="6" t="s">
        <v>10</v>
      </c>
    </row>
    <row r="20" spans="1:23">
      <c r="A20" s="6" t="s">
        <v>255</v>
      </c>
      <c r="B20" s="6" t="s">
        <v>306</v>
      </c>
      <c r="C20" s="6" t="s">
        <v>283</v>
      </c>
      <c r="D20" s="6" t="s">
        <v>299</v>
      </c>
      <c r="E20">
        <v>0</v>
      </c>
      <c r="F20" t="str">
        <f t="shared" si="2"/>
        <v>Very low</v>
      </c>
      <c r="G20" s="6">
        <f t="shared" si="0"/>
        <v>1</v>
      </c>
      <c r="H20" s="6">
        <f t="shared" si="1"/>
        <v>4</v>
      </c>
      <c r="I20" s="6" t="s">
        <v>12</v>
      </c>
      <c r="Q20" s="6" t="s">
        <v>12</v>
      </c>
      <c r="S20" s="6" t="s">
        <v>11</v>
      </c>
      <c r="U20" s="6" t="s">
        <v>12</v>
      </c>
      <c r="W20" s="6" t="s">
        <v>12</v>
      </c>
    </row>
    <row r="21" spans="1:23">
      <c r="A21" s="6" t="s">
        <v>202</v>
      </c>
      <c r="B21" s="6" t="s">
        <v>305</v>
      </c>
      <c r="C21" s="6" t="s">
        <v>282</v>
      </c>
      <c r="D21" s="6" t="s">
        <v>299</v>
      </c>
      <c r="E21">
        <v>0</v>
      </c>
      <c r="F21" t="str">
        <f t="shared" si="2"/>
        <v>Very low</v>
      </c>
      <c r="G21" s="6">
        <f t="shared" si="0"/>
        <v>6</v>
      </c>
      <c r="H21" s="6">
        <f t="shared" si="1"/>
        <v>2</v>
      </c>
      <c r="I21" s="6" t="s">
        <v>11</v>
      </c>
      <c r="K21" s="6" t="s">
        <v>11</v>
      </c>
      <c r="M21" s="6" t="s">
        <v>11</v>
      </c>
      <c r="O21" s="6" t="s">
        <v>11</v>
      </c>
      <c r="Q21" s="6" t="s">
        <v>12</v>
      </c>
      <c r="S21" s="6" t="s">
        <v>11</v>
      </c>
      <c r="U21" s="6" t="s">
        <v>11</v>
      </c>
      <c r="W21" s="6" t="s">
        <v>12</v>
      </c>
    </row>
    <row r="22" spans="1:23">
      <c r="A22" s="6" t="s">
        <v>141</v>
      </c>
      <c r="B22" s="6" t="s">
        <v>306</v>
      </c>
      <c r="C22" s="6" t="s">
        <v>283</v>
      </c>
      <c r="D22" s="6" t="s">
        <v>300</v>
      </c>
      <c r="E22">
        <v>2371</v>
      </c>
      <c r="F22" t="str">
        <f t="shared" si="2"/>
        <v>Very high</v>
      </c>
      <c r="G22" s="6">
        <f t="shared" si="0"/>
        <v>5</v>
      </c>
      <c r="H22" s="6">
        <f t="shared" si="1"/>
        <v>0</v>
      </c>
      <c r="I22" s="6" t="s">
        <v>10</v>
      </c>
      <c r="Q22" s="6" t="s">
        <v>10</v>
      </c>
      <c r="S22" s="6" t="s">
        <v>10</v>
      </c>
      <c r="U22" s="6" t="s">
        <v>10</v>
      </c>
      <c r="W22" s="6" t="s">
        <v>10</v>
      </c>
    </row>
    <row r="23" spans="1:23">
      <c r="A23" s="6" t="s">
        <v>203</v>
      </c>
      <c r="B23" s="6" t="s">
        <v>306</v>
      </c>
      <c r="C23" s="6" t="s">
        <v>283</v>
      </c>
      <c r="D23" s="6" t="s">
        <v>299</v>
      </c>
      <c r="E23">
        <v>0</v>
      </c>
      <c r="F23" t="str">
        <f t="shared" si="2"/>
        <v>Very low</v>
      </c>
      <c r="G23" s="6">
        <f t="shared" si="0"/>
        <v>8</v>
      </c>
      <c r="H23" s="6">
        <f t="shared" si="1"/>
        <v>0</v>
      </c>
      <c r="I23" s="6" t="s">
        <v>11</v>
      </c>
      <c r="K23" s="6" t="s">
        <v>11</v>
      </c>
      <c r="M23" s="6" t="s">
        <v>11</v>
      </c>
      <c r="O23" s="6" t="s">
        <v>11</v>
      </c>
      <c r="Q23" s="6" t="s">
        <v>11</v>
      </c>
      <c r="S23" s="6" t="s">
        <v>11</v>
      </c>
      <c r="U23" s="6" t="s">
        <v>11</v>
      </c>
      <c r="W23" s="6" t="s">
        <v>11</v>
      </c>
    </row>
    <row r="24" spans="1:23">
      <c r="A24" s="6" t="s">
        <v>275</v>
      </c>
      <c r="B24" s="6" t="s">
        <v>305</v>
      </c>
      <c r="C24" s="6" t="s">
        <v>283</v>
      </c>
      <c r="D24" s="6" t="s">
        <v>300</v>
      </c>
      <c r="E24">
        <v>9435</v>
      </c>
      <c r="F24" t="str">
        <f t="shared" si="2"/>
        <v>Very high</v>
      </c>
      <c r="G24" s="6">
        <f t="shared" si="0"/>
        <v>1</v>
      </c>
      <c r="H24" s="6">
        <f t="shared" si="1"/>
        <v>4</v>
      </c>
      <c r="I24" s="6" t="s">
        <v>13</v>
      </c>
      <c r="Q24" s="6" t="s">
        <v>13</v>
      </c>
      <c r="S24" s="6" t="s">
        <v>13</v>
      </c>
      <c r="U24" s="6" t="s">
        <v>13</v>
      </c>
      <c r="W24" s="6" t="s">
        <v>10</v>
      </c>
    </row>
    <row r="25" spans="1:23">
      <c r="A25" s="6" t="s">
        <v>92</v>
      </c>
      <c r="B25" s="6" t="s">
        <v>306</v>
      </c>
      <c r="C25" s="6" t="s">
        <v>283</v>
      </c>
      <c r="D25" s="6" t="s">
        <v>300</v>
      </c>
      <c r="E25">
        <v>4391</v>
      </c>
      <c r="F25" t="str">
        <f t="shared" si="2"/>
        <v>Very high</v>
      </c>
      <c r="G25" s="6">
        <f t="shared" si="0"/>
        <v>8</v>
      </c>
      <c r="H25" s="6">
        <f t="shared" si="1"/>
        <v>0</v>
      </c>
      <c r="I25" s="6" t="s">
        <v>10</v>
      </c>
      <c r="K25" s="6" t="s">
        <v>10</v>
      </c>
      <c r="M25" s="6" t="s">
        <v>10</v>
      </c>
      <c r="O25" s="6" t="s">
        <v>10</v>
      </c>
      <c r="Q25" s="6" t="s">
        <v>10</v>
      </c>
      <c r="S25" s="6" t="s">
        <v>10</v>
      </c>
      <c r="U25" s="6" t="s">
        <v>10</v>
      </c>
      <c r="W25" s="6" t="s">
        <v>10</v>
      </c>
    </row>
    <row r="26" spans="1:23">
      <c r="A26" s="6" t="s">
        <v>142</v>
      </c>
      <c r="B26" s="6" t="s">
        <v>305</v>
      </c>
      <c r="C26" s="6" t="s">
        <v>283</v>
      </c>
      <c r="D26" s="6" t="s">
        <v>300</v>
      </c>
      <c r="E26">
        <v>78</v>
      </c>
      <c r="F26" t="str">
        <f t="shared" si="2"/>
        <v>Intermediate</v>
      </c>
      <c r="G26" s="6">
        <f t="shared" si="0"/>
        <v>4</v>
      </c>
      <c r="H26" s="6">
        <f t="shared" si="1"/>
        <v>1</v>
      </c>
      <c r="I26" s="6" t="s">
        <v>10</v>
      </c>
      <c r="Q26" s="6" t="s">
        <v>10</v>
      </c>
      <c r="S26" s="6" t="s">
        <v>10</v>
      </c>
      <c r="U26" s="6" t="s">
        <v>13</v>
      </c>
      <c r="W26" s="6" t="s">
        <v>10</v>
      </c>
    </row>
    <row r="27" spans="1:23">
      <c r="A27" s="6" t="s">
        <v>143</v>
      </c>
      <c r="B27" s="6" t="s">
        <v>305</v>
      </c>
      <c r="C27" s="6" t="s">
        <v>283</v>
      </c>
      <c r="D27" s="6" t="s">
        <v>300</v>
      </c>
      <c r="E27">
        <v>787</v>
      </c>
      <c r="F27" t="str">
        <f t="shared" si="2"/>
        <v>Very high</v>
      </c>
      <c r="G27" s="6">
        <f t="shared" si="0"/>
        <v>5</v>
      </c>
      <c r="H27" s="6">
        <f t="shared" si="1"/>
        <v>0</v>
      </c>
      <c r="I27" s="6" t="s">
        <v>10</v>
      </c>
      <c r="Q27" s="6" t="s">
        <v>10</v>
      </c>
      <c r="S27" s="6" t="s">
        <v>10</v>
      </c>
      <c r="U27" s="6" t="s">
        <v>10</v>
      </c>
      <c r="W27" s="6" t="s">
        <v>10</v>
      </c>
    </row>
    <row r="28" spans="1:23">
      <c r="A28" s="6" t="s">
        <v>93</v>
      </c>
      <c r="B28" s="6" t="s">
        <v>306</v>
      </c>
      <c r="C28" s="6" t="s">
        <v>283</v>
      </c>
      <c r="D28" s="6" t="s">
        <v>300</v>
      </c>
      <c r="E28">
        <v>5828</v>
      </c>
      <c r="F28" t="str">
        <f t="shared" si="2"/>
        <v>Very high</v>
      </c>
      <c r="G28" s="6">
        <f t="shared" si="0"/>
        <v>8</v>
      </c>
      <c r="H28" s="6">
        <f t="shared" si="1"/>
        <v>0</v>
      </c>
      <c r="I28" s="6" t="s">
        <v>10</v>
      </c>
      <c r="K28" s="6" t="s">
        <v>10</v>
      </c>
      <c r="M28" s="6" t="s">
        <v>10</v>
      </c>
      <c r="O28" s="6" t="s">
        <v>10</v>
      </c>
      <c r="Q28" s="6" t="s">
        <v>10</v>
      </c>
      <c r="S28" s="6" t="s">
        <v>10</v>
      </c>
      <c r="U28" s="6" t="s">
        <v>10</v>
      </c>
      <c r="W28" s="6" t="s">
        <v>10</v>
      </c>
    </row>
    <row r="29" spans="1:23">
      <c r="A29" s="6" t="s">
        <v>144</v>
      </c>
      <c r="B29" s="6" t="s">
        <v>306</v>
      </c>
      <c r="C29" s="6" t="s">
        <v>282</v>
      </c>
      <c r="D29" s="6" t="s">
        <v>300</v>
      </c>
      <c r="E29">
        <v>1431</v>
      </c>
      <c r="F29" t="str">
        <f t="shared" si="2"/>
        <v>Very high</v>
      </c>
      <c r="G29" s="6">
        <f t="shared" si="0"/>
        <v>4</v>
      </c>
      <c r="H29" s="6">
        <f t="shared" si="1"/>
        <v>1</v>
      </c>
      <c r="I29" s="6" t="s">
        <v>10</v>
      </c>
      <c r="Q29" s="6" t="s">
        <v>10</v>
      </c>
      <c r="S29" s="6" t="s">
        <v>10</v>
      </c>
      <c r="U29" s="6" t="s">
        <v>13</v>
      </c>
      <c r="W29" s="6" t="s">
        <v>10</v>
      </c>
    </row>
    <row r="30" spans="1:23">
      <c r="A30" s="6" t="s">
        <v>145</v>
      </c>
      <c r="B30" s="6" t="s">
        <v>306</v>
      </c>
      <c r="C30" s="6" t="s">
        <v>283</v>
      </c>
      <c r="D30" s="6" t="s">
        <v>300</v>
      </c>
      <c r="E30">
        <v>8258</v>
      </c>
      <c r="F30" t="str">
        <f t="shared" si="2"/>
        <v>Very high</v>
      </c>
      <c r="G30" s="6">
        <f t="shared" si="0"/>
        <v>5</v>
      </c>
      <c r="H30" s="6">
        <f t="shared" si="1"/>
        <v>0</v>
      </c>
      <c r="I30" s="6" t="s">
        <v>10</v>
      </c>
      <c r="Q30" s="6" t="s">
        <v>10</v>
      </c>
      <c r="S30" s="6" t="s">
        <v>10</v>
      </c>
      <c r="U30" s="6" t="s">
        <v>10</v>
      </c>
      <c r="W30" s="6" t="s">
        <v>10</v>
      </c>
    </row>
    <row r="31" spans="1:23">
      <c r="A31" s="6" t="s">
        <v>276</v>
      </c>
      <c r="B31" s="6" t="s">
        <v>305</v>
      </c>
      <c r="C31" s="6" t="s">
        <v>282</v>
      </c>
      <c r="D31" s="6" t="s">
        <v>300</v>
      </c>
      <c r="E31">
        <v>1531</v>
      </c>
      <c r="F31" t="str">
        <f t="shared" si="2"/>
        <v>Very high</v>
      </c>
      <c r="G31" s="6">
        <f t="shared" si="0"/>
        <v>1</v>
      </c>
      <c r="H31" s="6">
        <f t="shared" si="1"/>
        <v>4</v>
      </c>
      <c r="I31" s="6" t="s">
        <v>13</v>
      </c>
      <c r="Q31" s="6" t="s">
        <v>10</v>
      </c>
      <c r="S31" s="6" t="s">
        <v>13</v>
      </c>
      <c r="U31" s="6" t="s">
        <v>13</v>
      </c>
      <c r="W31" s="6" t="s">
        <v>13</v>
      </c>
    </row>
    <row r="32" spans="1:23">
      <c r="A32" s="6" t="s">
        <v>94</v>
      </c>
      <c r="B32" s="6" t="s">
        <v>306</v>
      </c>
      <c r="C32" s="6" t="s">
        <v>283</v>
      </c>
      <c r="D32" s="6" t="s">
        <v>300</v>
      </c>
      <c r="E32">
        <v>605</v>
      </c>
      <c r="F32" t="str">
        <f t="shared" si="2"/>
        <v>Very high</v>
      </c>
      <c r="G32" s="6">
        <f t="shared" si="0"/>
        <v>8</v>
      </c>
      <c r="H32" s="6">
        <f t="shared" si="1"/>
        <v>0</v>
      </c>
      <c r="I32" s="6" t="s">
        <v>10</v>
      </c>
      <c r="K32" s="6" t="s">
        <v>10</v>
      </c>
      <c r="M32" s="6" t="s">
        <v>10</v>
      </c>
      <c r="O32" s="6" t="s">
        <v>10</v>
      </c>
      <c r="Q32" s="6" t="s">
        <v>10</v>
      </c>
      <c r="S32" s="6" t="s">
        <v>10</v>
      </c>
      <c r="U32" s="6" t="s">
        <v>10</v>
      </c>
      <c r="W32" s="6" t="s">
        <v>10</v>
      </c>
    </row>
    <row r="33" spans="1:23">
      <c r="A33" s="6" t="s">
        <v>272</v>
      </c>
      <c r="B33" s="6" t="s">
        <v>305</v>
      </c>
      <c r="C33" s="6" t="s">
        <v>283</v>
      </c>
      <c r="D33" s="6" t="s">
        <v>300</v>
      </c>
      <c r="E33">
        <v>491</v>
      </c>
      <c r="F33" t="str">
        <f t="shared" si="2"/>
        <v>Very high</v>
      </c>
      <c r="G33" s="6">
        <f t="shared" si="0"/>
        <v>4</v>
      </c>
      <c r="H33" s="6">
        <f t="shared" si="1"/>
        <v>4</v>
      </c>
      <c r="I33" s="6" t="s">
        <v>13</v>
      </c>
      <c r="K33" s="6" t="s">
        <v>10</v>
      </c>
      <c r="M33" s="6" t="s">
        <v>10</v>
      </c>
      <c r="O33" s="6" t="s">
        <v>10</v>
      </c>
      <c r="Q33" s="6" t="s">
        <v>13</v>
      </c>
      <c r="S33" s="6" t="s">
        <v>10</v>
      </c>
      <c r="U33" s="6" t="s">
        <v>13</v>
      </c>
      <c r="W33" s="6" t="s">
        <v>13</v>
      </c>
    </row>
    <row r="34" spans="1:23">
      <c r="A34" s="6" t="s">
        <v>146</v>
      </c>
      <c r="B34" s="6" t="s">
        <v>305</v>
      </c>
      <c r="C34" s="6" t="s">
        <v>283</v>
      </c>
      <c r="D34" s="6" t="s">
        <v>300</v>
      </c>
      <c r="E34">
        <v>129</v>
      </c>
      <c r="F34" t="str">
        <f t="shared" si="2"/>
        <v>High</v>
      </c>
      <c r="G34" s="6">
        <f t="shared" ref="G34:G65" si="3">COUNTIF($I34:$XFD34, "TP") + COUNTIF($I34:$XFD34, "TN")</f>
        <v>5</v>
      </c>
      <c r="H34" s="6">
        <f t="shared" ref="H34:H65" si="4">COUNTIF($I34:$XFD34, "FP") + COUNTIF($I34:$XFD34, "FN")</f>
        <v>0</v>
      </c>
      <c r="I34" s="6" t="s">
        <v>10</v>
      </c>
      <c r="Q34" s="6" t="s">
        <v>10</v>
      </c>
      <c r="S34" s="6" t="s">
        <v>10</v>
      </c>
      <c r="U34" s="6" t="s">
        <v>10</v>
      </c>
      <c r="W34" s="6" t="s">
        <v>10</v>
      </c>
    </row>
    <row r="35" spans="1:23">
      <c r="A35" s="6" t="s">
        <v>147</v>
      </c>
      <c r="B35" s="6" t="s">
        <v>306</v>
      </c>
      <c r="C35" s="6" t="s">
        <v>283</v>
      </c>
      <c r="D35" s="6" t="s">
        <v>300</v>
      </c>
      <c r="E35">
        <v>10387</v>
      </c>
      <c r="F35" t="str">
        <f t="shared" si="2"/>
        <v>Very high</v>
      </c>
      <c r="G35" s="6">
        <f t="shared" si="3"/>
        <v>5</v>
      </c>
      <c r="H35" s="6">
        <f t="shared" si="4"/>
        <v>0</v>
      </c>
      <c r="I35" s="6" t="s">
        <v>10</v>
      </c>
      <c r="Q35" s="6" t="s">
        <v>10</v>
      </c>
      <c r="S35" s="6" t="s">
        <v>10</v>
      </c>
      <c r="U35" s="6" t="s">
        <v>10</v>
      </c>
      <c r="W35" s="6" t="s">
        <v>10</v>
      </c>
    </row>
    <row r="36" spans="1:23">
      <c r="A36" s="6" t="s">
        <v>148</v>
      </c>
      <c r="B36" s="6" t="s">
        <v>306</v>
      </c>
      <c r="C36" s="6" t="s">
        <v>282</v>
      </c>
      <c r="D36" s="6" t="s">
        <v>300</v>
      </c>
      <c r="E36">
        <v>735</v>
      </c>
      <c r="F36" t="str">
        <f t="shared" si="2"/>
        <v>Very high</v>
      </c>
      <c r="G36" s="6">
        <f t="shared" si="3"/>
        <v>5</v>
      </c>
      <c r="H36" s="6">
        <f t="shared" si="4"/>
        <v>0</v>
      </c>
      <c r="I36" s="6" t="s">
        <v>10</v>
      </c>
      <c r="Q36" s="6" t="s">
        <v>10</v>
      </c>
      <c r="S36" s="6" t="s">
        <v>10</v>
      </c>
      <c r="U36" s="6" t="s">
        <v>10</v>
      </c>
      <c r="W36" s="6" t="s">
        <v>10</v>
      </c>
    </row>
    <row r="37" spans="1:23">
      <c r="A37" s="6" t="s">
        <v>95</v>
      </c>
      <c r="B37" s="6" t="s">
        <v>306</v>
      </c>
      <c r="C37" s="6" t="s">
        <v>283</v>
      </c>
      <c r="D37" s="6" t="s">
        <v>300</v>
      </c>
      <c r="E37">
        <v>615</v>
      </c>
      <c r="F37" t="str">
        <f t="shared" si="2"/>
        <v>Very high</v>
      </c>
      <c r="G37" s="6">
        <f t="shared" si="3"/>
        <v>7</v>
      </c>
      <c r="H37" s="6">
        <f t="shared" si="4"/>
        <v>1</v>
      </c>
      <c r="I37" s="6" t="s">
        <v>10</v>
      </c>
      <c r="K37" s="6" t="s">
        <v>10</v>
      </c>
      <c r="M37" s="6" t="s">
        <v>13</v>
      </c>
      <c r="O37" s="6" t="s">
        <v>10</v>
      </c>
      <c r="Q37" s="6" t="s">
        <v>10</v>
      </c>
      <c r="S37" s="6" t="s">
        <v>10</v>
      </c>
      <c r="U37" s="6" t="s">
        <v>10</v>
      </c>
      <c r="W37" s="6" t="s">
        <v>10</v>
      </c>
    </row>
    <row r="38" spans="1:23">
      <c r="A38" s="6" t="s">
        <v>204</v>
      </c>
      <c r="B38" s="6" t="s">
        <v>305</v>
      </c>
      <c r="C38" s="6" t="s">
        <v>282</v>
      </c>
      <c r="D38" s="6" t="s">
        <v>299</v>
      </c>
      <c r="E38">
        <v>0</v>
      </c>
      <c r="F38" t="str">
        <f t="shared" si="2"/>
        <v>Very low</v>
      </c>
      <c r="G38" s="6">
        <f t="shared" si="3"/>
        <v>5</v>
      </c>
      <c r="H38" s="6">
        <f t="shared" si="4"/>
        <v>3</v>
      </c>
      <c r="I38" s="6" t="s">
        <v>11</v>
      </c>
      <c r="K38" s="6" t="s">
        <v>11</v>
      </c>
      <c r="M38" s="6" t="s">
        <v>11</v>
      </c>
      <c r="O38" s="6" t="s">
        <v>11</v>
      </c>
      <c r="Q38" s="6" t="s">
        <v>11</v>
      </c>
      <c r="S38" s="6" t="s">
        <v>12</v>
      </c>
      <c r="U38" s="6" t="s">
        <v>12</v>
      </c>
      <c r="W38" s="6" t="s">
        <v>12</v>
      </c>
    </row>
    <row r="39" spans="1:23">
      <c r="A39" s="6" t="s">
        <v>205</v>
      </c>
      <c r="B39" s="6" t="s">
        <v>305</v>
      </c>
      <c r="C39" s="6" t="s">
        <v>282</v>
      </c>
      <c r="D39" s="6" t="s">
        <v>299</v>
      </c>
      <c r="E39">
        <v>0</v>
      </c>
      <c r="F39" t="str">
        <f t="shared" si="2"/>
        <v>Very low</v>
      </c>
      <c r="G39" s="6">
        <f t="shared" si="3"/>
        <v>6</v>
      </c>
      <c r="H39" s="6">
        <f t="shared" si="4"/>
        <v>2</v>
      </c>
      <c r="I39" s="6" t="s">
        <v>11</v>
      </c>
      <c r="K39" s="6" t="s">
        <v>11</v>
      </c>
      <c r="M39" s="6" t="s">
        <v>11</v>
      </c>
      <c r="O39" s="6" t="s">
        <v>11</v>
      </c>
      <c r="Q39" s="6" t="s">
        <v>12</v>
      </c>
      <c r="S39" s="6" t="s">
        <v>12</v>
      </c>
      <c r="U39" s="6" t="s">
        <v>11</v>
      </c>
      <c r="W39" s="6" t="s">
        <v>11</v>
      </c>
    </row>
    <row r="40" spans="1:23">
      <c r="A40" s="6" t="s">
        <v>96</v>
      </c>
      <c r="B40" s="6" t="s">
        <v>306</v>
      </c>
      <c r="C40" s="6" t="s">
        <v>282</v>
      </c>
      <c r="D40" s="6" t="s">
        <v>300</v>
      </c>
      <c r="E40">
        <v>482</v>
      </c>
      <c r="F40" t="str">
        <f t="shared" si="2"/>
        <v>Very high</v>
      </c>
      <c r="G40" s="6">
        <f t="shared" si="3"/>
        <v>7</v>
      </c>
      <c r="H40" s="6">
        <f t="shared" si="4"/>
        <v>1</v>
      </c>
      <c r="I40" s="6" t="s">
        <v>10</v>
      </c>
      <c r="K40" s="6" t="s">
        <v>10</v>
      </c>
      <c r="M40" s="6" t="s">
        <v>10</v>
      </c>
      <c r="O40" s="6" t="s">
        <v>10</v>
      </c>
      <c r="Q40" s="6" t="s">
        <v>13</v>
      </c>
      <c r="S40" s="6" t="s">
        <v>10</v>
      </c>
      <c r="U40" s="6" t="s">
        <v>10</v>
      </c>
      <c r="W40" s="6" t="s">
        <v>10</v>
      </c>
    </row>
    <row r="41" spans="1:23">
      <c r="A41" s="6" t="s">
        <v>97</v>
      </c>
      <c r="B41" s="6" t="s">
        <v>305</v>
      </c>
      <c r="C41" s="6" t="s">
        <v>283</v>
      </c>
      <c r="D41" s="6" t="s">
        <v>300</v>
      </c>
      <c r="E41">
        <v>971</v>
      </c>
      <c r="F41" t="str">
        <f t="shared" si="2"/>
        <v>Very high</v>
      </c>
      <c r="G41" s="6">
        <f t="shared" si="3"/>
        <v>7</v>
      </c>
      <c r="H41" s="6">
        <f t="shared" si="4"/>
        <v>1</v>
      </c>
      <c r="I41" s="6" t="s">
        <v>10</v>
      </c>
      <c r="K41" s="6" t="s">
        <v>10</v>
      </c>
      <c r="M41" s="6" t="s">
        <v>10</v>
      </c>
      <c r="O41" s="6" t="s">
        <v>10</v>
      </c>
      <c r="Q41" s="6" t="s">
        <v>10</v>
      </c>
      <c r="S41" s="6" t="s">
        <v>13</v>
      </c>
      <c r="U41" s="6" t="s">
        <v>10</v>
      </c>
      <c r="W41" s="6" t="s">
        <v>10</v>
      </c>
    </row>
    <row r="42" spans="1:23">
      <c r="A42" s="6" t="s">
        <v>98</v>
      </c>
      <c r="B42" s="6" t="s">
        <v>305</v>
      </c>
      <c r="C42" s="6" t="s">
        <v>282</v>
      </c>
      <c r="D42" s="6" t="s">
        <v>300</v>
      </c>
      <c r="E42">
        <v>800</v>
      </c>
      <c r="F42" t="str">
        <f t="shared" si="2"/>
        <v>Very high</v>
      </c>
      <c r="G42" s="6">
        <f t="shared" si="3"/>
        <v>8</v>
      </c>
      <c r="H42" s="6">
        <f t="shared" si="4"/>
        <v>0</v>
      </c>
      <c r="I42" s="6" t="s">
        <v>10</v>
      </c>
      <c r="K42" s="6" t="s">
        <v>10</v>
      </c>
      <c r="M42" s="6" t="s">
        <v>10</v>
      </c>
      <c r="O42" s="6" t="s">
        <v>10</v>
      </c>
      <c r="Q42" s="6" t="s">
        <v>10</v>
      </c>
      <c r="S42" s="6" t="s">
        <v>10</v>
      </c>
      <c r="U42" s="6" t="s">
        <v>10</v>
      </c>
      <c r="W42" s="6" t="s">
        <v>10</v>
      </c>
    </row>
    <row r="43" spans="1:23">
      <c r="A43" s="6" t="s">
        <v>99</v>
      </c>
      <c r="B43" s="6" t="s">
        <v>306</v>
      </c>
      <c r="C43" s="6" t="s">
        <v>282</v>
      </c>
      <c r="D43" s="6" t="s">
        <v>300</v>
      </c>
      <c r="E43">
        <v>841</v>
      </c>
      <c r="F43" t="str">
        <f t="shared" si="2"/>
        <v>Very high</v>
      </c>
      <c r="G43" s="6">
        <f t="shared" si="3"/>
        <v>8</v>
      </c>
      <c r="H43" s="6">
        <f t="shared" si="4"/>
        <v>0</v>
      </c>
      <c r="I43" s="6" t="s">
        <v>10</v>
      </c>
      <c r="K43" s="6" t="s">
        <v>10</v>
      </c>
      <c r="M43" s="6" t="s">
        <v>10</v>
      </c>
      <c r="O43" s="6" t="s">
        <v>10</v>
      </c>
      <c r="Q43" s="6" t="s">
        <v>10</v>
      </c>
      <c r="S43" s="6" t="s">
        <v>10</v>
      </c>
      <c r="U43" s="6" t="s">
        <v>10</v>
      </c>
      <c r="W43" s="6" t="s">
        <v>10</v>
      </c>
    </row>
    <row r="44" spans="1:23">
      <c r="A44" s="6" t="s">
        <v>256</v>
      </c>
      <c r="B44" s="6" t="s">
        <v>305</v>
      </c>
      <c r="C44" s="6" t="s">
        <v>282</v>
      </c>
      <c r="D44" s="6" t="s">
        <v>299</v>
      </c>
      <c r="E44">
        <v>0</v>
      </c>
      <c r="F44" t="str">
        <f t="shared" si="2"/>
        <v>Very low</v>
      </c>
      <c r="G44" s="6">
        <f t="shared" si="3"/>
        <v>3</v>
      </c>
      <c r="H44" s="6">
        <f t="shared" si="4"/>
        <v>2</v>
      </c>
      <c r="I44" s="6" t="s">
        <v>12</v>
      </c>
      <c r="Q44" s="6" t="s">
        <v>12</v>
      </c>
      <c r="S44" s="6" t="s">
        <v>11</v>
      </c>
      <c r="U44" s="6" t="s">
        <v>11</v>
      </c>
      <c r="W44" s="6" t="s">
        <v>11</v>
      </c>
    </row>
    <row r="45" spans="1:23">
      <c r="A45" s="6" t="s">
        <v>100</v>
      </c>
      <c r="B45" s="6" t="s">
        <v>306</v>
      </c>
      <c r="C45" s="6" t="s">
        <v>282</v>
      </c>
      <c r="D45" s="6" t="s">
        <v>300</v>
      </c>
      <c r="E45">
        <v>23</v>
      </c>
      <c r="F45" t="str">
        <f t="shared" si="2"/>
        <v>Intermediate</v>
      </c>
      <c r="G45" s="6">
        <f t="shared" si="3"/>
        <v>8</v>
      </c>
      <c r="H45" s="6">
        <f t="shared" si="4"/>
        <v>0</v>
      </c>
      <c r="I45" s="6" t="s">
        <v>10</v>
      </c>
      <c r="K45" s="6" t="s">
        <v>10</v>
      </c>
      <c r="M45" s="6" t="s">
        <v>10</v>
      </c>
      <c r="O45" s="6" t="s">
        <v>10</v>
      </c>
      <c r="Q45" s="6" t="s">
        <v>10</v>
      </c>
      <c r="S45" s="6" t="s">
        <v>10</v>
      </c>
      <c r="U45" s="6" t="s">
        <v>10</v>
      </c>
      <c r="W45" s="6" t="s">
        <v>10</v>
      </c>
    </row>
    <row r="46" spans="1:23">
      <c r="A46" s="6" t="s">
        <v>149</v>
      </c>
      <c r="B46" s="6" t="s">
        <v>305</v>
      </c>
      <c r="C46" s="6" t="s">
        <v>283</v>
      </c>
      <c r="D46" s="6" t="s">
        <v>300</v>
      </c>
      <c r="E46">
        <v>17</v>
      </c>
      <c r="F46" t="str">
        <f t="shared" si="2"/>
        <v>Intermediate</v>
      </c>
      <c r="G46" s="6">
        <f t="shared" si="3"/>
        <v>4</v>
      </c>
      <c r="H46" s="6">
        <f t="shared" si="4"/>
        <v>1</v>
      </c>
      <c r="I46" s="6" t="s">
        <v>10</v>
      </c>
      <c r="Q46" s="6" t="s">
        <v>10</v>
      </c>
      <c r="S46" s="6" t="s">
        <v>10</v>
      </c>
      <c r="U46" s="6" t="s">
        <v>10</v>
      </c>
      <c r="W46" s="6" t="s">
        <v>13</v>
      </c>
    </row>
    <row r="47" spans="1:23">
      <c r="A47" s="6" t="s">
        <v>220</v>
      </c>
      <c r="B47" s="6" t="s">
        <v>305</v>
      </c>
      <c r="C47" s="6" t="s">
        <v>283</v>
      </c>
      <c r="D47" s="6" t="s">
        <v>299</v>
      </c>
      <c r="E47">
        <v>0</v>
      </c>
      <c r="F47" t="str">
        <f t="shared" si="2"/>
        <v>Very low</v>
      </c>
      <c r="G47" s="6">
        <f t="shared" si="3"/>
        <v>3</v>
      </c>
      <c r="H47" s="6">
        <f t="shared" si="4"/>
        <v>2</v>
      </c>
      <c r="I47" s="6" t="s">
        <v>11</v>
      </c>
      <c r="Q47" s="6" t="s">
        <v>12</v>
      </c>
      <c r="S47" s="6" t="s">
        <v>11</v>
      </c>
      <c r="U47" s="6" t="s">
        <v>11</v>
      </c>
      <c r="W47" s="6" t="s">
        <v>12</v>
      </c>
    </row>
    <row r="48" spans="1:23">
      <c r="A48" s="6" t="s">
        <v>257</v>
      </c>
      <c r="B48" s="6" t="s">
        <v>306</v>
      </c>
      <c r="C48" s="6" t="s">
        <v>283</v>
      </c>
      <c r="D48" s="6" t="s">
        <v>299</v>
      </c>
      <c r="E48">
        <v>0</v>
      </c>
      <c r="F48" t="str">
        <f t="shared" si="2"/>
        <v>Very low</v>
      </c>
      <c r="G48" s="6">
        <f t="shared" si="3"/>
        <v>0</v>
      </c>
      <c r="H48" s="6">
        <f t="shared" si="4"/>
        <v>5</v>
      </c>
      <c r="I48" s="6" t="s">
        <v>12</v>
      </c>
      <c r="Q48" s="6" t="s">
        <v>12</v>
      </c>
      <c r="S48" s="6" t="s">
        <v>12</v>
      </c>
      <c r="U48" s="6" t="s">
        <v>12</v>
      </c>
      <c r="W48" s="6" t="s">
        <v>12</v>
      </c>
    </row>
    <row r="49" spans="1:23">
      <c r="A49" s="6" t="s">
        <v>206</v>
      </c>
      <c r="B49" s="6" t="s">
        <v>305</v>
      </c>
      <c r="C49" s="6" t="s">
        <v>283</v>
      </c>
      <c r="D49" s="6" t="s">
        <v>299</v>
      </c>
      <c r="E49">
        <v>0</v>
      </c>
      <c r="F49" t="str">
        <f t="shared" si="2"/>
        <v>Very low</v>
      </c>
      <c r="G49" s="6">
        <f t="shared" si="3"/>
        <v>8</v>
      </c>
      <c r="H49" s="6">
        <f t="shared" si="4"/>
        <v>0</v>
      </c>
      <c r="I49" s="6" t="s">
        <v>11</v>
      </c>
      <c r="K49" s="6" t="s">
        <v>11</v>
      </c>
      <c r="M49" s="6" t="s">
        <v>11</v>
      </c>
      <c r="O49" s="6" t="s">
        <v>11</v>
      </c>
      <c r="Q49" s="6" t="s">
        <v>11</v>
      </c>
      <c r="S49" s="6" t="s">
        <v>11</v>
      </c>
      <c r="U49" s="6" t="s">
        <v>11</v>
      </c>
      <c r="W49" s="6" t="s">
        <v>11</v>
      </c>
    </row>
    <row r="50" spans="1:23">
      <c r="A50" s="6" t="s">
        <v>258</v>
      </c>
      <c r="B50" s="6" t="s">
        <v>305</v>
      </c>
      <c r="C50" s="6" t="s">
        <v>283</v>
      </c>
      <c r="D50" s="6" t="s">
        <v>299</v>
      </c>
      <c r="E50">
        <v>0</v>
      </c>
      <c r="F50" t="str">
        <f t="shared" si="2"/>
        <v>Very low</v>
      </c>
      <c r="G50" s="6">
        <f t="shared" si="3"/>
        <v>3</v>
      </c>
      <c r="H50" s="6">
        <f t="shared" si="4"/>
        <v>2</v>
      </c>
      <c r="I50" s="6" t="s">
        <v>12</v>
      </c>
      <c r="Q50" s="6" t="s">
        <v>11</v>
      </c>
      <c r="S50" s="6" t="s">
        <v>11</v>
      </c>
      <c r="U50" s="6" t="s">
        <v>11</v>
      </c>
      <c r="W50" s="6" t="s">
        <v>12</v>
      </c>
    </row>
    <row r="51" spans="1:23">
      <c r="A51" s="6" t="s">
        <v>221</v>
      </c>
      <c r="B51" s="6" t="s">
        <v>305</v>
      </c>
      <c r="C51" s="6" t="s">
        <v>283</v>
      </c>
      <c r="D51" s="6" t="s">
        <v>299</v>
      </c>
      <c r="E51">
        <v>0</v>
      </c>
      <c r="F51" t="str">
        <f t="shared" si="2"/>
        <v>Very low</v>
      </c>
      <c r="G51" s="6">
        <f t="shared" si="3"/>
        <v>5</v>
      </c>
      <c r="H51" s="6">
        <f t="shared" si="4"/>
        <v>0</v>
      </c>
      <c r="I51" s="6" t="s">
        <v>11</v>
      </c>
      <c r="Q51" s="6" t="s">
        <v>11</v>
      </c>
      <c r="S51" s="6" t="s">
        <v>11</v>
      </c>
      <c r="U51" s="6" t="s">
        <v>11</v>
      </c>
      <c r="W51" s="6" t="s">
        <v>11</v>
      </c>
    </row>
    <row r="52" spans="1:23">
      <c r="A52" s="6" t="s">
        <v>150</v>
      </c>
      <c r="B52" s="6" t="s">
        <v>306</v>
      </c>
      <c r="C52" s="6" t="s">
        <v>282</v>
      </c>
      <c r="D52" s="6" t="s">
        <v>300</v>
      </c>
      <c r="E52">
        <v>1006</v>
      </c>
      <c r="F52" t="str">
        <f t="shared" si="2"/>
        <v>Very high</v>
      </c>
      <c r="G52" s="6">
        <f t="shared" si="3"/>
        <v>5</v>
      </c>
      <c r="H52" s="6">
        <f t="shared" si="4"/>
        <v>0</v>
      </c>
      <c r="I52" s="6" t="s">
        <v>10</v>
      </c>
      <c r="Q52" s="6" t="s">
        <v>10</v>
      </c>
      <c r="S52" s="6" t="s">
        <v>10</v>
      </c>
      <c r="U52" s="6" t="s">
        <v>10</v>
      </c>
      <c r="W52" s="6" t="s">
        <v>10</v>
      </c>
    </row>
    <row r="53" spans="1:23">
      <c r="A53" s="6" t="s">
        <v>239</v>
      </c>
      <c r="B53" s="6" t="s">
        <v>306</v>
      </c>
      <c r="C53" s="6" t="s">
        <v>283</v>
      </c>
      <c r="D53" s="6" t="s">
        <v>299</v>
      </c>
      <c r="E53">
        <v>0</v>
      </c>
      <c r="F53" t="str">
        <f t="shared" si="2"/>
        <v>Very low</v>
      </c>
      <c r="G53" s="6">
        <f t="shared" si="3"/>
        <v>4</v>
      </c>
      <c r="H53" s="6">
        <f t="shared" si="4"/>
        <v>4</v>
      </c>
      <c r="I53" s="6" t="s">
        <v>12</v>
      </c>
      <c r="K53" s="6" t="s">
        <v>11</v>
      </c>
      <c r="M53" s="6" t="s">
        <v>11</v>
      </c>
      <c r="O53" s="6" t="s">
        <v>11</v>
      </c>
      <c r="Q53" s="6" t="s">
        <v>12</v>
      </c>
      <c r="S53" s="6" t="s">
        <v>12</v>
      </c>
      <c r="U53" s="6" t="s">
        <v>11</v>
      </c>
      <c r="W53" s="6" t="s">
        <v>12</v>
      </c>
    </row>
    <row r="54" spans="1:23">
      <c r="A54" s="6" t="s">
        <v>240</v>
      </c>
      <c r="B54" s="6" t="s">
        <v>306</v>
      </c>
      <c r="C54" s="6" t="s">
        <v>282</v>
      </c>
      <c r="D54" s="6" t="s">
        <v>299</v>
      </c>
      <c r="E54">
        <v>0</v>
      </c>
      <c r="F54" t="str">
        <f t="shared" si="2"/>
        <v>Very low</v>
      </c>
      <c r="G54" s="6">
        <f t="shared" si="3"/>
        <v>2</v>
      </c>
      <c r="H54" s="6">
        <f t="shared" si="4"/>
        <v>6</v>
      </c>
      <c r="I54" s="6" t="s">
        <v>12</v>
      </c>
      <c r="K54" s="6" t="s">
        <v>12</v>
      </c>
      <c r="M54" s="6" t="s">
        <v>12</v>
      </c>
      <c r="O54" s="6" t="s">
        <v>12</v>
      </c>
      <c r="Q54" s="6" t="s">
        <v>12</v>
      </c>
      <c r="S54" s="6" t="s">
        <v>11</v>
      </c>
      <c r="U54" s="6" t="s">
        <v>12</v>
      </c>
      <c r="W54" s="6" t="s">
        <v>11</v>
      </c>
    </row>
    <row r="55" spans="1:23">
      <c r="A55" s="6" t="s">
        <v>207</v>
      </c>
      <c r="B55" s="6" t="s">
        <v>306</v>
      </c>
      <c r="C55" s="6" t="s">
        <v>282</v>
      </c>
      <c r="D55" s="6" t="s">
        <v>299</v>
      </c>
      <c r="E55">
        <v>0</v>
      </c>
      <c r="F55" t="str">
        <f t="shared" si="2"/>
        <v>Very low</v>
      </c>
      <c r="G55" s="6">
        <f t="shared" si="3"/>
        <v>5</v>
      </c>
      <c r="H55" s="6">
        <f t="shared" si="4"/>
        <v>3</v>
      </c>
      <c r="I55" s="6" t="s">
        <v>11</v>
      </c>
      <c r="K55" s="6" t="s">
        <v>11</v>
      </c>
      <c r="M55" s="6" t="s">
        <v>11</v>
      </c>
      <c r="O55" s="6" t="s">
        <v>11</v>
      </c>
      <c r="Q55" s="6" t="s">
        <v>12</v>
      </c>
      <c r="S55" s="6" t="s">
        <v>11</v>
      </c>
      <c r="U55" s="6" t="s">
        <v>12</v>
      </c>
      <c r="W55" s="6" t="s">
        <v>12</v>
      </c>
    </row>
    <row r="56" spans="1:23">
      <c r="A56" s="6" t="s">
        <v>208</v>
      </c>
      <c r="B56" s="6" t="s">
        <v>305</v>
      </c>
      <c r="C56" s="6" t="s">
        <v>283</v>
      </c>
      <c r="D56" s="6" t="s">
        <v>299</v>
      </c>
      <c r="E56">
        <v>0</v>
      </c>
      <c r="F56" t="str">
        <f t="shared" si="2"/>
        <v>Very low</v>
      </c>
      <c r="G56" s="6">
        <f t="shared" si="3"/>
        <v>5</v>
      </c>
      <c r="H56" s="6">
        <f t="shared" si="4"/>
        <v>3</v>
      </c>
      <c r="I56" s="6" t="s">
        <v>11</v>
      </c>
      <c r="K56" s="6" t="s">
        <v>11</v>
      </c>
      <c r="M56" s="6" t="s">
        <v>11</v>
      </c>
      <c r="O56" s="6" t="s">
        <v>11</v>
      </c>
      <c r="Q56" s="6" t="s">
        <v>12</v>
      </c>
      <c r="S56" s="6" t="s">
        <v>12</v>
      </c>
      <c r="U56" s="6" t="s">
        <v>12</v>
      </c>
      <c r="W56" s="6" t="s">
        <v>11</v>
      </c>
    </row>
    <row r="57" spans="1:23">
      <c r="A57" s="6" t="s">
        <v>101</v>
      </c>
      <c r="B57" s="6" t="s">
        <v>305</v>
      </c>
      <c r="C57" s="6" t="s">
        <v>283</v>
      </c>
      <c r="D57" s="6" t="s">
        <v>300</v>
      </c>
      <c r="E57">
        <v>282</v>
      </c>
      <c r="F57" t="str">
        <f t="shared" si="2"/>
        <v>High</v>
      </c>
      <c r="G57" s="6">
        <f t="shared" si="3"/>
        <v>8</v>
      </c>
      <c r="H57" s="6">
        <f t="shared" si="4"/>
        <v>0</v>
      </c>
      <c r="I57" s="6" t="s">
        <v>10</v>
      </c>
      <c r="K57" s="6" t="s">
        <v>10</v>
      </c>
      <c r="M57" s="6" t="s">
        <v>10</v>
      </c>
      <c r="O57" s="6" t="s">
        <v>10</v>
      </c>
      <c r="Q57" s="6" t="s">
        <v>10</v>
      </c>
      <c r="S57" s="6" t="s">
        <v>10</v>
      </c>
      <c r="U57" s="6" t="s">
        <v>10</v>
      </c>
      <c r="W57" s="6" t="s">
        <v>10</v>
      </c>
    </row>
    <row r="58" spans="1:23">
      <c r="A58" s="6" t="s">
        <v>151</v>
      </c>
      <c r="B58" s="6" t="s">
        <v>306</v>
      </c>
      <c r="C58" s="6" t="s">
        <v>282</v>
      </c>
      <c r="D58" s="6" t="s">
        <v>300</v>
      </c>
      <c r="E58">
        <v>171</v>
      </c>
      <c r="F58" t="str">
        <f t="shared" si="2"/>
        <v>High</v>
      </c>
      <c r="G58" s="6">
        <f t="shared" si="3"/>
        <v>5</v>
      </c>
      <c r="H58" s="6">
        <f t="shared" si="4"/>
        <v>0</v>
      </c>
      <c r="I58" s="6" t="s">
        <v>10</v>
      </c>
      <c r="Q58" s="6" t="s">
        <v>10</v>
      </c>
      <c r="S58" s="6" t="s">
        <v>10</v>
      </c>
      <c r="U58" s="6" t="s">
        <v>10</v>
      </c>
      <c r="W58" s="6" t="s">
        <v>10</v>
      </c>
    </row>
    <row r="59" spans="1:23">
      <c r="A59" s="6" t="s">
        <v>222</v>
      </c>
      <c r="B59" s="6" t="s">
        <v>306</v>
      </c>
      <c r="C59" s="6" t="s">
        <v>283</v>
      </c>
      <c r="D59" s="6" t="s">
        <v>299</v>
      </c>
      <c r="E59">
        <v>0</v>
      </c>
      <c r="F59" t="str">
        <f t="shared" si="2"/>
        <v>Very low</v>
      </c>
      <c r="G59" s="6">
        <f t="shared" si="3"/>
        <v>1</v>
      </c>
      <c r="H59" s="6">
        <f t="shared" si="4"/>
        <v>4</v>
      </c>
      <c r="I59" s="6" t="s">
        <v>11</v>
      </c>
      <c r="Q59" s="6" t="s">
        <v>12</v>
      </c>
      <c r="S59" s="6" t="s">
        <v>12</v>
      </c>
      <c r="U59" s="6" t="s">
        <v>12</v>
      </c>
      <c r="W59" s="6" t="s">
        <v>12</v>
      </c>
    </row>
    <row r="60" spans="1:23">
      <c r="A60" s="6" t="s">
        <v>259</v>
      </c>
      <c r="B60" s="6" t="s">
        <v>306</v>
      </c>
      <c r="C60" s="6" t="s">
        <v>283</v>
      </c>
      <c r="D60" s="6" t="s">
        <v>299</v>
      </c>
      <c r="E60">
        <v>0</v>
      </c>
      <c r="F60" t="str">
        <f t="shared" si="2"/>
        <v>Very low</v>
      </c>
      <c r="G60" s="6">
        <f t="shared" si="3"/>
        <v>0</v>
      </c>
      <c r="H60" s="6">
        <f t="shared" si="4"/>
        <v>5</v>
      </c>
      <c r="I60" s="6" t="s">
        <v>12</v>
      </c>
      <c r="Q60" s="6" t="s">
        <v>12</v>
      </c>
      <c r="S60" s="6" t="s">
        <v>12</v>
      </c>
      <c r="U60" s="6" t="s">
        <v>12</v>
      </c>
      <c r="W60" s="6" t="s">
        <v>12</v>
      </c>
    </row>
    <row r="61" spans="1:23">
      <c r="A61" s="6" t="s">
        <v>260</v>
      </c>
      <c r="B61" s="6" t="s">
        <v>306</v>
      </c>
      <c r="C61" s="6" t="s">
        <v>283</v>
      </c>
      <c r="D61" s="6" t="s">
        <v>299</v>
      </c>
      <c r="E61">
        <v>0</v>
      </c>
      <c r="F61" t="str">
        <f t="shared" si="2"/>
        <v>Very low</v>
      </c>
      <c r="G61" s="6">
        <f t="shared" si="3"/>
        <v>0</v>
      </c>
      <c r="H61" s="6">
        <f t="shared" si="4"/>
        <v>5</v>
      </c>
      <c r="I61" s="6" t="s">
        <v>12</v>
      </c>
      <c r="Q61" s="6" t="s">
        <v>12</v>
      </c>
      <c r="S61" s="6" t="s">
        <v>12</v>
      </c>
      <c r="U61" s="6" t="s">
        <v>12</v>
      </c>
      <c r="W61" s="6" t="s">
        <v>12</v>
      </c>
    </row>
    <row r="62" spans="1:23">
      <c r="A62" s="6" t="s">
        <v>102</v>
      </c>
      <c r="B62" s="6" t="s">
        <v>305</v>
      </c>
      <c r="C62" s="6" t="s">
        <v>283</v>
      </c>
      <c r="D62" s="6" t="s">
        <v>300</v>
      </c>
      <c r="E62">
        <v>771</v>
      </c>
      <c r="F62" t="str">
        <f t="shared" si="2"/>
        <v>Very high</v>
      </c>
      <c r="G62" s="6">
        <f t="shared" si="3"/>
        <v>7</v>
      </c>
      <c r="H62" s="6">
        <f t="shared" si="4"/>
        <v>1</v>
      </c>
      <c r="I62" s="6" t="s">
        <v>10</v>
      </c>
      <c r="K62" s="6" t="s">
        <v>10</v>
      </c>
      <c r="M62" s="6" t="s">
        <v>10</v>
      </c>
      <c r="O62" s="6" t="s">
        <v>10</v>
      </c>
      <c r="Q62" s="6" t="s">
        <v>10</v>
      </c>
      <c r="S62" s="6" t="s">
        <v>13</v>
      </c>
      <c r="U62" s="6" t="s">
        <v>10</v>
      </c>
      <c r="W62" s="6" t="s">
        <v>10</v>
      </c>
    </row>
    <row r="63" spans="1:23">
      <c r="A63" s="6" t="s">
        <v>241</v>
      </c>
      <c r="B63" s="6" t="s">
        <v>305</v>
      </c>
      <c r="C63" s="6" t="s">
        <v>283</v>
      </c>
      <c r="D63" s="6" t="s">
        <v>299</v>
      </c>
      <c r="E63">
        <v>0</v>
      </c>
      <c r="F63" t="str">
        <f t="shared" si="2"/>
        <v>Very low</v>
      </c>
      <c r="G63" s="6">
        <f t="shared" si="3"/>
        <v>6</v>
      </c>
      <c r="H63" s="6">
        <f t="shared" si="4"/>
        <v>2</v>
      </c>
      <c r="I63" s="6" t="s">
        <v>12</v>
      </c>
      <c r="K63" s="6" t="s">
        <v>11</v>
      </c>
      <c r="M63" s="6" t="s">
        <v>11</v>
      </c>
      <c r="O63" s="6" t="s">
        <v>11</v>
      </c>
      <c r="Q63" s="6" t="s">
        <v>11</v>
      </c>
      <c r="S63" s="6" t="s">
        <v>11</v>
      </c>
      <c r="U63" s="6" t="s">
        <v>11</v>
      </c>
      <c r="W63" s="6" t="s">
        <v>12</v>
      </c>
    </row>
    <row r="64" spans="1:23">
      <c r="A64" s="6" t="s">
        <v>242</v>
      </c>
      <c r="B64" s="6" t="s">
        <v>305</v>
      </c>
      <c r="C64" s="6" t="s">
        <v>282</v>
      </c>
      <c r="D64" s="6" t="s">
        <v>299</v>
      </c>
      <c r="E64">
        <v>0</v>
      </c>
      <c r="F64" t="str">
        <f t="shared" si="2"/>
        <v>Very low</v>
      </c>
      <c r="G64" s="6">
        <f t="shared" si="3"/>
        <v>1</v>
      </c>
      <c r="H64" s="6">
        <f t="shared" si="4"/>
        <v>7</v>
      </c>
      <c r="I64" s="6" t="s">
        <v>12</v>
      </c>
      <c r="K64" s="6" t="s">
        <v>12</v>
      </c>
      <c r="M64" s="6" t="s">
        <v>12</v>
      </c>
      <c r="O64" s="6" t="s">
        <v>12</v>
      </c>
      <c r="Q64" s="6" t="s">
        <v>12</v>
      </c>
      <c r="S64" s="6" t="s">
        <v>12</v>
      </c>
      <c r="U64" s="6" t="s">
        <v>11</v>
      </c>
      <c r="W64" s="6" t="s">
        <v>12</v>
      </c>
    </row>
    <row r="65" spans="1:23">
      <c r="A65" s="6" t="s">
        <v>152</v>
      </c>
      <c r="B65" s="6" t="s">
        <v>305</v>
      </c>
      <c r="C65" s="6" t="s">
        <v>282</v>
      </c>
      <c r="D65" s="6" t="s">
        <v>300</v>
      </c>
      <c r="E65">
        <v>109</v>
      </c>
      <c r="F65" t="str">
        <f t="shared" si="2"/>
        <v>High</v>
      </c>
      <c r="G65" s="6">
        <f t="shared" si="3"/>
        <v>4</v>
      </c>
      <c r="H65" s="6">
        <f t="shared" si="4"/>
        <v>1</v>
      </c>
      <c r="I65" s="6" t="s">
        <v>10</v>
      </c>
      <c r="Q65" s="6" t="s">
        <v>10</v>
      </c>
      <c r="S65" s="6" t="s">
        <v>10</v>
      </c>
      <c r="U65" s="6" t="s">
        <v>13</v>
      </c>
      <c r="W65" s="6" t="s">
        <v>10</v>
      </c>
    </row>
    <row r="66" spans="1:23">
      <c r="A66" s="6" t="s">
        <v>153</v>
      </c>
      <c r="B66" s="6" t="s">
        <v>306</v>
      </c>
      <c r="C66" s="6" t="s">
        <v>283</v>
      </c>
      <c r="D66" s="6" t="s">
        <v>300</v>
      </c>
      <c r="E66">
        <v>195</v>
      </c>
      <c r="F66" t="str">
        <f t="shared" si="2"/>
        <v>High</v>
      </c>
      <c r="G66" s="6">
        <f t="shared" ref="G66:G97" si="5">COUNTIF($I66:$XFD66, "TP") + COUNTIF($I66:$XFD66, "TN")</f>
        <v>2</v>
      </c>
      <c r="H66" s="6">
        <f t="shared" ref="H66:H97" si="6">COUNTIF($I66:$XFD66, "FP") + COUNTIF($I66:$XFD66, "FN")</f>
        <v>3</v>
      </c>
      <c r="I66" s="6" t="s">
        <v>10</v>
      </c>
      <c r="Q66" s="6" t="s">
        <v>10</v>
      </c>
      <c r="S66" s="6" t="s">
        <v>13</v>
      </c>
      <c r="U66" s="6" t="s">
        <v>13</v>
      </c>
      <c r="W66" s="6" t="s">
        <v>13</v>
      </c>
    </row>
    <row r="67" spans="1:23">
      <c r="A67" s="6" t="s">
        <v>243</v>
      </c>
      <c r="B67" s="6" t="s">
        <v>306</v>
      </c>
      <c r="C67" s="6" t="s">
        <v>282</v>
      </c>
      <c r="D67" s="6" t="s">
        <v>299</v>
      </c>
      <c r="E67">
        <v>0</v>
      </c>
      <c r="F67" t="str">
        <f t="shared" ref="F67:F130" si="7">IF(E67=0,"Very low",IF(E67&lt;11,"Low",IF(E67&lt;101,"Intermediate",IF(E67&lt;400,"High","Very high"))))</f>
        <v>Very low</v>
      </c>
      <c r="G67" s="6">
        <f t="shared" si="5"/>
        <v>4</v>
      </c>
      <c r="H67" s="6">
        <f t="shared" si="6"/>
        <v>4</v>
      </c>
      <c r="I67" s="6" t="s">
        <v>12</v>
      </c>
      <c r="K67" s="6" t="s">
        <v>12</v>
      </c>
      <c r="M67" s="6" t="s">
        <v>11</v>
      </c>
      <c r="O67" s="6" t="s">
        <v>11</v>
      </c>
      <c r="Q67" s="6" t="s">
        <v>12</v>
      </c>
      <c r="S67" s="6" t="s">
        <v>11</v>
      </c>
      <c r="U67" s="6" t="s">
        <v>11</v>
      </c>
      <c r="W67" s="6" t="s">
        <v>12</v>
      </c>
    </row>
    <row r="68" spans="1:23">
      <c r="A68" s="6" t="s">
        <v>154</v>
      </c>
      <c r="B68" s="6" t="s">
        <v>305</v>
      </c>
      <c r="C68" s="6" t="s">
        <v>283</v>
      </c>
      <c r="D68" s="6" t="s">
        <v>300</v>
      </c>
      <c r="E68">
        <v>12</v>
      </c>
      <c r="F68" t="str">
        <f t="shared" si="7"/>
        <v>Intermediate</v>
      </c>
      <c r="G68" s="6">
        <f t="shared" si="5"/>
        <v>3</v>
      </c>
      <c r="H68" s="6">
        <f t="shared" si="6"/>
        <v>2</v>
      </c>
      <c r="I68" s="6" t="s">
        <v>10</v>
      </c>
      <c r="Q68" s="6" t="s">
        <v>10</v>
      </c>
      <c r="S68" s="6" t="s">
        <v>13</v>
      </c>
      <c r="U68" s="6" t="s">
        <v>13</v>
      </c>
      <c r="W68" s="6" t="s">
        <v>10</v>
      </c>
    </row>
    <row r="69" spans="1:23">
      <c r="A69" s="6" t="s">
        <v>155</v>
      </c>
      <c r="B69" s="6" t="s">
        <v>306</v>
      </c>
      <c r="C69" s="6" t="s">
        <v>282</v>
      </c>
      <c r="D69" s="6" t="s">
        <v>300</v>
      </c>
      <c r="E69">
        <v>43</v>
      </c>
      <c r="F69" t="str">
        <f t="shared" si="7"/>
        <v>Intermediate</v>
      </c>
      <c r="G69" s="6">
        <f t="shared" si="5"/>
        <v>2</v>
      </c>
      <c r="H69" s="6">
        <f t="shared" si="6"/>
        <v>3</v>
      </c>
      <c r="I69" s="6" t="s">
        <v>10</v>
      </c>
      <c r="Q69" s="6" t="s">
        <v>13</v>
      </c>
      <c r="S69" s="6" t="s">
        <v>10</v>
      </c>
      <c r="U69" s="6" t="s">
        <v>13</v>
      </c>
      <c r="W69" s="6" t="s">
        <v>13</v>
      </c>
    </row>
    <row r="70" spans="1:23">
      <c r="A70" s="6" t="s">
        <v>223</v>
      </c>
      <c r="B70" s="6" t="s">
        <v>305</v>
      </c>
      <c r="C70" s="6" t="s">
        <v>283</v>
      </c>
      <c r="D70" s="6" t="s">
        <v>299</v>
      </c>
      <c r="E70">
        <v>0</v>
      </c>
      <c r="F70" t="str">
        <f t="shared" si="7"/>
        <v>Very low</v>
      </c>
      <c r="G70" s="6">
        <f t="shared" si="5"/>
        <v>3</v>
      </c>
      <c r="H70" s="6">
        <f t="shared" si="6"/>
        <v>2</v>
      </c>
      <c r="I70" s="6" t="s">
        <v>11</v>
      </c>
      <c r="Q70" s="6" t="s">
        <v>12</v>
      </c>
      <c r="S70" s="6" t="s">
        <v>12</v>
      </c>
      <c r="U70" s="6" t="s">
        <v>11</v>
      </c>
      <c r="W70" s="6" t="s">
        <v>11</v>
      </c>
    </row>
    <row r="71" spans="1:23">
      <c r="A71" s="6" t="s">
        <v>103</v>
      </c>
      <c r="B71" s="6" t="s">
        <v>305</v>
      </c>
      <c r="C71" s="6" t="s">
        <v>283</v>
      </c>
      <c r="D71" s="6" t="s">
        <v>300</v>
      </c>
      <c r="E71">
        <v>2945</v>
      </c>
      <c r="F71" t="str">
        <f t="shared" si="7"/>
        <v>Very high</v>
      </c>
      <c r="G71" s="6">
        <f t="shared" si="5"/>
        <v>8</v>
      </c>
      <c r="H71" s="6">
        <f t="shared" si="6"/>
        <v>0</v>
      </c>
      <c r="I71" s="6" t="s">
        <v>10</v>
      </c>
      <c r="K71" s="6" t="s">
        <v>10</v>
      </c>
      <c r="M71" s="6" t="s">
        <v>10</v>
      </c>
      <c r="O71" s="6" t="s">
        <v>10</v>
      </c>
      <c r="Q71" s="6" t="s">
        <v>10</v>
      </c>
      <c r="S71" s="6" t="s">
        <v>10</v>
      </c>
      <c r="U71" s="6" t="s">
        <v>10</v>
      </c>
      <c r="W71" s="6" t="s">
        <v>10</v>
      </c>
    </row>
    <row r="72" spans="1:23">
      <c r="A72" s="6" t="s">
        <v>156</v>
      </c>
      <c r="B72" s="6" t="s">
        <v>305</v>
      </c>
      <c r="C72" s="6" t="s">
        <v>283</v>
      </c>
      <c r="D72" s="6" t="s">
        <v>300</v>
      </c>
      <c r="E72">
        <v>1697</v>
      </c>
      <c r="F72" t="str">
        <f t="shared" si="7"/>
        <v>Very high</v>
      </c>
      <c r="G72" s="6">
        <f t="shared" si="5"/>
        <v>5</v>
      </c>
      <c r="H72" s="6">
        <f t="shared" si="6"/>
        <v>0</v>
      </c>
      <c r="I72" s="6" t="s">
        <v>10</v>
      </c>
      <c r="Q72" s="6" t="s">
        <v>10</v>
      </c>
      <c r="S72" s="6" t="s">
        <v>10</v>
      </c>
      <c r="U72" s="6" t="s">
        <v>10</v>
      </c>
      <c r="W72" s="6" t="s">
        <v>10</v>
      </c>
    </row>
    <row r="73" spans="1:23">
      <c r="A73" s="6" t="s">
        <v>104</v>
      </c>
      <c r="B73" s="6" t="s">
        <v>306</v>
      </c>
      <c r="C73" s="6" t="s">
        <v>282</v>
      </c>
      <c r="D73" s="6" t="s">
        <v>300</v>
      </c>
      <c r="E73">
        <v>1509</v>
      </c>
      <c r="F73" t="str">
        <f t="shared" si="7"/>
        <v>Very high</v>
      </c>
      <c r="G73" s="6">
        <f t="shared" si="5"/>
        <v>8</v>
      </c>
      <c r="H73" s="6">
        <f t="shared" si="6"/>
        <v>0</v>
      </c>
      <c r="I73" s="6" t="s">
        <v>10</v>
      </c>
      <c r="K73" s="6" t="s">
        <v>10</v>
      </c>
      <c r="M73" s="6" t="s">
        <v>10</v>
      </c>
      <c r="O73" s="6" t="s">
        <v>10</v>
      </c>
      <c r="Q73" s="6" t="s">
        <v>10</v>
      </c>
      <c r="S73" s="6" t="s">
        <v>10</v>
      </c>
      <c r="U73" s="6" t="s">
        <v>10</v>
      </c>
      <c r="W73" s="6" t="s">
        <v>10</v>
      </c>
    </row>
    <row r="74" spans="1:23">
      <c r="A74" s="6" t="s">
        <v>209</v>
      </c>
      <c r="B74" s="6" t="s">
        <v>305</v>
      </c>
      <c r="C74" s="6" t="s">
        <v>283</v>
      </c>
      <c r="D74" s="6" t="s">
        <v>299</v>
      </c>
      <c r="E74">
        <v>0</v>
      </c>
      <c r="F74" t="str">
        <f t="shared" si="7"/>
        <v>Very low</v>
      </c>
      <c r="G74" s="6">
        <f t="shared" si="5"/>
        <v>5</v>
      </c>
      <c r="H74" s="6">
        <f t="shared" si="6"/>
        <v>3</v>
      </c>
      <c r="I74" s="6" t="s">
        <v>11</v>
      </c>
      <c r="K74" s="6" t="s">
        <v>12</v>
      </c>
      <c r="M74" s="6" t="s">
        <v>11</v>
      </c>
      <c r="O74" s="6" t="s">
        <v>11</v>
      </c>
      <c r="Q74" s="6" t="s">
        <v>12</v>
      </c>
      <c r="S74" s="6" t="s">
        <v>11</v>
      </c>
      <c r="U74" s="6" t="s">
        <v>11</v>
      </c>
      <c r="W74" s="6" t="s">
        <v>12</v>
      </c>
    </row>
    <row r="75" spans="1:23">
      <c r="A75" s="6" t="s">
        <v>210</v>
      </c>
      <c r="B75" s="6" t="s">
        <v>306</v>
      </c>
      <c r="C75" s="6" t="s">
        <v>283</v>
      </c>
      <c r="D75" s="6" t="s">
        <v>299</v>
      </c>
      <c r="E75">
        <v>0</v>
      </c>
      <c r="F75" t="str">
        <f t="shared" si="7"/>
        <v>Very low</v>
      </c>
      <c r="G75" s="6">
        <f t="shared" si="5"/>
        <v>3</v>
      </c>
      <c r="H75" s="6">
        <f t="shared" si="6"/>
        <v>5</v>
      </c>
      <c r="I75" s="6" t="s">
        <v>11</v>
      </c>
      <c r="K75" s="6" t="s">
        <v>12</v>
      </c>
      <c r="M75" s="6" t="s">
        <v>11</v>
      </c>
      <c r="O75" s="6" t="s">
        <v>11</v>
      </c>
      <c r="Q75" s="6" t="s">
        <v>12</v>
      </c>
      <c r="S75" s="6" t="s">
        <v>12</v>
      </c>
      <c r="U75" s="6" t="s">
        <v>12</v>
      </c>
      <c r="W75" s="6" t="s">
        <v>12</v>
      </c>
    </row>
    <row r="76" spans="1:23">
      <c r="A76" s="6" t="s">
        <v>105</v>
      </c>
      <c r="B76" s="6" t="s">
        <v>305</v>
      </c>
      <c r="C76" s="6" t="s">
        <v>283</v>
      </c>
      <c r="D76" s="6" t="s">
        <v>300</v>
      </c>
      <c r="E76">
        <v>143</v>
      </c>
      <c r="F76" t="str">
        <f t="shared" si="7"/>
        <v>High</v>
      </c>
      <c r="G76" s="6">
        <f t="shared" si="5"/>
        <v>7</v>
      </c>
      <c r="H76" s="6">
        <f t="shared" si="6"/>
        <v>1</v>
      </c>
      <c r="I76" s="6" t="s">
        <v>10</v>
      </c>
      <c r="K76" s="6" t="s">
        <v>10</v>
      </c>
      <c r="M76" s="6" t="s">
        <v>10</v>
      </c>
      <c r="O76" s="6" t="s">
        <v>10</v>
      </c>
      <c r="Q76" s="6" t="s">
        <v>10</v>
      </c>
      <c r="S76" s="6" t="s">
        <v>10</v>
      </c>
      <c r="U76" s="6" t="s">
        <v>13</v>
      </c>
      <c r="W76" s="6" t="s">
        <v>10</v>
      </c>
    </row>
    <row r="77" spans="1:23">
      <c r="A77" s="6" t="s">
        <v>244</v>
      </c>
      <c r="B77" s="6" t="s">
        <v>306</v>
      </c>
      <c r="C77" s="6" t="s">
        <v>283</v>
      </c>
      <c r="D77" s="6" t="s">
        <v>299</v>
      </c>
      <c r="E77">
        <v>0</v>
      </c>
      <c r="F77" t="str">
        <f t="shared" si="7"/>
        <v>Very low</v>
      </c>
      <c r="G77" s="6">
        <f t="shared" si="5"/>
        <v>3</v>
      </c>
      <c r="H77" s="6">
        <f t="shared" si="6"/>
        <v>5</v>
      </c>
      <c r="I77" s="6" t="s">
        <v>12</v>
      </c>
      <c r="K77" s="6" t="s">
        <v>11</v>
      </c>
      <c r="M77" s="6" t="s">
        <v>11</v>
      </c>
      <c r="O77" s="6" t="s">
        <v>11</v>
      </c>
      <c r="Q77" s="6" t="s">
        <v>12</v>
      </c>
      <c r="S77" s="6" t="s">
        <v>12</v>
      </c>
      <c r="U77" s="6" t="s">
        <v>12</v>
      </c>
      <c r="W77" s="6" t="s">
        <v>12</v>
      </c>
    </row>
    <row r="78" spans="1:23">
      <c r="A78" s="6" t="s">
        <v>157</v>
      </c>
      <c r="B78" s="6" t="s">
        <v>306</v>
      </c>
      <c r="C78" s="6" t="s">
        <v>282</v>
      </c>
      <c r="D78" s="6" t="s">
        <v>300</v>
      </c>
      <c r="E78">
        <v>154</v>
      </c>
      <c r="F78" t="str">
        <f t="shared" si="7"/>
        <v>High</v>
      </c>
      <c r="G78" s="6">
        <f t="shared" si="5"/>
        <v>5</v>
      </c>
      <c r="H78" s="6">
        <f t="shared" si="6"/>
        <v>0</v>
      </c>
      <c r="I78" s="6" t="s">
        <v>10</v>
      </c>
      <c r="Q78" s="6" t="s">
        <v>10</v>
      </c>
      <c r="S78" s="6" t="s">
        <v>10</v>
      </c>
      <c r="U78" s="6" t="s">
        <v>10</v>
      </c>
      <c r="W78" s="6" t="s">
        <v>10</v>
      </c>
    </row>
    <row r="79" spans="1:23">
      <c r="A79" s="6" t="s">
        <v>158</v>
      </c>
      <c r="B79" s="6" t="s">
        <v>306</v>
      </c>
      <c r="C79" s="6" t="s">
        <v>282</v>
      </c>
      <c r="D79" s="6" t="s">
        <v>300</v>
      </c>
      <c r="E79">
        <v>2711</v>
      </c>
      <c r="F79" t="str">
        <f t="shared" si="7"/>
        <v>Very high</v>
      </c>
      <c r="G79" s="6">
        <f t="shared" si="5"/>
        <v>5</v>
      </c>
      <c r="H79" s="6">
        <f t="shared" si="6"/>
        <v>0</v>
      </c>
      <c r="I79" s="6" t="s">
        <v>10</v>
      </c>
      <c r="Q79" s="6" t="s">
        <v>10</v>
      </c>
      <c r="S79" s="6" t="s">
        <v>10</v>
      </c>
      <c r="U79" s="6" t="s">
        <v>10</v>
      </c>
      <c r="W79" s="6" t="s">
        <v>10</v>
      </c>
    </row>
    <row r="80" spans="1:23">
      <c r="A80" s="6" t="s">
        <v>159</v>
      </c>
      <c r="B80" s="6" t="s">
        <v>305</v>
      </c>
      <c r="C80" s="6" t="s">
        <v>283</v>
      </c>
      <c r="D80" s="6" t="s">
        <v>300</v>
      </c>
      <c r="E80">
        <v>245</v>
      </c>
      <c r="F80" t="str">
        <f t="shared" si="7"/>
        <v>High</v>
      </c>
      <c r="G80" s="6">
        <f t="shared" si="5"/>
        <v>4</v>
      </c>
      <c r="H80" s="6">
        <f t="shared" si="6"/>
        <v>1</v>
      </c>
      <c r="I80" s="6" t="s">
        <v>10</v>
      </c>
      <c r="Q80" s="6" t="s">
        <v>10</v>
      </c>
      <c r="S80" s="6" t="s">
        <v>10</v>
      </c>
      <c r="U80" s="6" t="s">
        <v>13</v>
      </c>
      <c r="W80" s="6" t="s">
        <v>10</v>
      </c>
    </row>
    <row r="81" spans="1:23">
      <c r="A81" s="6" t="s">
        <v>106</v>
      </c>
      <c r="B81" s="6" t="s">
        <v>306</v>
      </c>
      <c r="C81" s="6" t="s">
        <v>282</v>
      </c>
      <c r="D81" s="6" t="s">
        <v>300</v>
      </c>
      <c r="E81">
        <v>116</v>
      </c>
      <c r="F81" t="str">
        <f t="shared" si="7"/>
        <v>High</v>
      </c>
      <c r="G81" s="6">
        <f t="shared" si="5"/>
        <v>8</v>
      </c>
      <c r="H81" s="6">
        <f t="shared" si="6"/>
        <v>0</v>
      </c>
      <c r="I81" s="6" t="s">
        <v>10</v>
      </c>
      <c r="K81" s="6" t="s">
        <v>10</v>
      </c>
      <c r="M81" s="6" t="s">
        <v>10</v>
      </c>
      <c r="O81" s="6" t="s">
        <v>10</v>
      </c>
      <c r="Q81" s="6" t="s">
        <v>10</v>
      </c>
      <c r="S81" s="6" t="s">
        <v>10</v>
      </c>
      <c r="U81" s="6" t="s">
        <v>10</v>
      </c>
      <c r="W81" s="6" t="s">
        <v>10</v>
      </c>
    </row>
    <row r="82" spans="1:23">
      <c r="A82" s="6" t="s">
        <v>107</v>
      </c>
      <c r="B82" s="6" t="s">
        <v>306</v>
      </c>
      <c r="C82" s="6" t="s">
        <v>283</v>
      </c>
      <c r="D82" s="6" t="s">
        <v>300</v>
      </c>
      <c r="E82">
        <v>1513</v>
      </c>
      <c r="F82" t="str">
        <f t="shared" si="7"/>
        <v>Very high</v>
      </c>
      <c r="G82" s="6">
        <f t="shared" si="5"/>
        <v>5</v>
      </c>
      <c r="H82" s="6">
        <f t="shared" si="6"/>
        <v>3</v>
      </c>
      <c r="I82" s="6" t="s">
        <v>10</v>
      </c>
      <c r="K82" s="6" t="s">
        <v>10</v>
      </c>
      <c r="M82" s="6" t="s">
        <v>10</v>
      </c>
      <c r="O82" s="6" t="s">
        <v>10</v>
      </c>
      <c r="Q82" s="6" t="s">
        <v>13</v>
      </c>
      <c r="S82" s="6" t="s">
        <v>13</v>
      </c>
      <c r="U82" s="6" t="s">
        <v>13</v>
      </c>
      <c r="W82" s="6" t="s">
        <v>10</v>
      </c>
    </row>
    <row r="83" spans="1:23">
      <c r="A83" s="6" t="s">
        <v>224</v>
      </c>
      <c r="B83" s="6" t="s">
        <v>305</v>
      </c>
      <c r="C83" s="6" t="s">
        <v>283</v>
      </c>
      <c r="D83" s="6" t="s">
        <v>299</v>
      </c>
      <c r="E83">
        <v>0</v>
      </c>
      <c r="F83" t="str">
        <f t="shared" si="7"/>
        <v>Very low</v>
      </c>
      <c r="G83" s="6">
        <f t="shared" si="5"/>
        <v>5</v>
      </c>
      <c r="H83" s="6">
        <f t="shared" si="6"/>
        <v>0</v>
      </c>
      <c r="I83" s="6" t="s">
        <v>11</v>
      </c>
      <c r="Q83" s="6" t="s">
        <v>11</v>
      </c>
      <c r="S83" s="6" t="s">
        <v>11</v>
      </c>
      <c r="U83" s="6" t="s">
        <v>11</v>
      </c>
      <c r="W83" s="6" t="s">
        <v>11</v>
      </c>
    </row>
    <row r="84" spans="1:23">
      <c r="A84" s="6" t="s">
        <v>108</v>
      </c>
      <c r="B84" s="6" t="s">
        <v>306</v>
      </c>
      <c r="C84" s="6" t="s">
        <v>283</v>
      </c>
      <c r="D84" s="6" t="s">
        <v>300</v>
      </c>
      <c r="E84">
        <v>2867</v>
      </c>
      <c r="F84" t="str">
        <f t="shared" si="7"/>
        <v>Very high</v>
      </c>
      <c r="G84" s="6">
        <f t="shared" si="5"/>
        <v>8</v>
      </c>
      <c r="H84" s="6">
        <f t="shared" si="6"/>
        <v>0</v>
      </c>
      <c r="I84" s="6" t="s">
        <v>10</v>
      </c>
      <c r="K84" s="6" t="s">
        <v>10</v>
      </c>
      <c r="M84" s="6" t="s">
        <v>10</v>
      </c>
      <c r="O84" s="6" t="s">
        <v>10</v>
      </c>
      <c r="Q84" s="6" t="s">
        <v>10</v>
      </c>
      <c r="S84" s="6" t="s">
        <v>10</v>
      </c>
      <c r="U84" s="6" t="s">
        <v>10</v>
      </c>
      <c r="W84" s="6" t="s">
        <v>10</v>
      </c>
    </row>
    <row r="85" spans="1:23">
      <c r="A85" s="6" t="s">
        <v>160</v>
      </c>
      <c r="B85" s="6" t="s">
        <v>306</v>
      </c>
      <c r="C85" s="6" t="s">
        <v>282</v>
      </c>
      <c r="D85" s="6" t="s">
        <v>300</v>
      </c>
      <c r="E85">
        <v>1754</v>
      </c>
      <c r="F85" t="str">
        <f t="shared" si="7"/>
        <v>Very high</v>
      </c>
      <c r="G85" s="6">
        <f t="shared" si="5"/>
        <v>5</v>
      </c>
      <c r="H85" s="6">
        <f t="shared" si="6"/>
        <v>0</v>
      </c>
      <c r="I85" s="6" t="s">
        <v>10</v>
      </c>
      <c r="Q85" s="6" t="s">
        <v>10</v>
      </c>
      <c r="S85" s="6" t="s">
        <v>10</v>
      </c>
      <c r="U85" s="6" t="s">
        <v>10</v>
      </c>
      <c r="W85" s="6" t="s">
        <v>10</v>
      </c>
    </row>
    <row r="86" spans="1:23">
      <c r="A86" s="6" t="s">
        <v>109</v>
      </c>
      <c r="B86" s="6" t="s">
        <v>306</v>
      </c>
      <c r="C86" s="6" t="s">
        <v>283</v>
      </c>
      <c r="D86" s="6" t="s">
        <v>300</v>
      </c>
      <c r="E86">
        <v>161</v>
      </c>
      <c r="F86" t="str">
        <f t="shared" si="7"/>
        <v>High</v>
      </c>
      <c r="G86" s="6">
        <f t="shared" si="5"/>
        <v>8</v>
      </c>
      <c r="H86" s="6">
        <f t="shared" si="6"/>
        <v>0</v>
      </c>
      <c r="I86" s="6" t="s">
        <v>10</v>
      </c>
      <c r="K86" s="6" t="s">
        <v>10</v>
      </c>
      <c r="M86" s="6" t="s">
        <v>10</v>
      </c>
      <c r="O86" s="6" t="s">
        <v>10</v>
      </c>
      <c r="Q86" s="6" t="s">
        <v>10</v>
      </c>
      <c r="S86" s="6" t="s">
        <v>10</v>
      </c>
      <c r="U86" s="6" t="s">
        <v>10</v>
      </c>
      <c r="W86" s="6" t="s">
        <v>10</v>
      </c>
    </row>
    <row r="87" spans="1:23">
      <c r="A87" s="6" t="s">
        <v>161</v>
      </c>
      <c r="B87" s="6" t="s">
        <v>306</v>
      </c>
      <c r="C87" s="6" t="s">
        <v>282</v>
      </c>
      <c r="D87" s="6" t="s">
        <v>300</v>
      </c>
      <c r="E87">
        <v>12</v>
      </c>
      <c r="F87" t="str">
        <f t="shared" si="7"/>
        <v>Intermediate</v>
      </c>
      <c r="G87" s="6">
        <f t="shared" si="5"/>
        <v>3</v>
      </c>
      <c r="H87" s="6">
        <f t="shared" si="6"/>
        <v>2</v>
      </c>
      <c r="I87" s="6" t="s">
        <v>10</v>
      </c>
      <c r="Q87" s="6" t="s">
        <v>10</v>
      </c>
      <c r="S87" s="6" t="s">
        <v>13</v>
      </c>
      <c r="U87" s="6" t="s">
        <v>13</v>
      </c>
      <c r="W87" s="6" t="s">
        <v>10</v>
      </c>
    </row>
    <row r="88" spans="1:23">
      <c r="A88" s="6" t="s">
        <v>110</v>
      </c>
      <c r="B88" s="6" t="s">
        <v>305</v>
      </c>
      <c r="C88" s="6" t="s">
        <v>282</v>
      </c>
      <c r="D88" s="6" t="s">
        <v>300</v>
      </c>
      <c r="E88">
        <v>1052</v>
      </c>
      <c r="F88" t="str">
        <f t="shared" si="7"/>
        <v>Very high</v>
      </c>
      <c r="G88" s="6">
        <f t="shared" si="5"/>
        <v>8</v>
      </c>
      <c r="H88" s="6">
        <f t="shared" si="6"/>
        <v>0</v>
      </c>
      <c r="I88" s="6" t="s">
        <v>10</v>
      </c>
      <c r="K88" s="6" t="s">
        <v>10</v>
      </c>
      <c r="M88" s="6" t="s">
        <v>10</v>
      </c>
      <c r="O88" s="6" t="s">
        <v>10</v>
      </c>
      <c r="Q88" s="6" t="s">
        <v>10</v>
      </c>
      <c r="S88" s="6" t="s">
        <v>10</v>
      </c>
      <c r="U88" s="6" t="s">
        <v>10</v>
      </c>
      <c r="W88" s="6" t="s">
        <v>10</v>
      </c>
    </row>
    <row r="89" spans="1:23">
      <c r="A89" s="6" t="s">
        <v>162</v>
      </c>
      <c r="B89" s="6" t="s">
        <v>306</v>
      </c>
      <c r="C89" s="6" t="s">
        <v>283</v>
      </c>
      <c r="D89" s="6" t="s">
        <v>300</v>
      </c>
      <c r="E89">
        <v>778</v>
      </c>
      <c r="F89" t="str">
        <f t="shared" si="7"/>
        <v>Very high</v>
      </c>
      <c r="G89" s="6">
        <f t="shared" si="5"/>
        <v>5</v>
      </c>
      <c r="H89" s="6">
        <f t="shared" si="6"/>
        <v>0</v>
      </c>
      <c r="I89" s="6" t="s">
        <v>10</v>
      </c>
      <c r="Q89" s="6" t="s">
        <v>10</v>
      </c>
      <c r="S89" s="6" t="s">
        <v>10</v>
      </c>
      <c r="U89" s="6" t="s">
        <v>10</v>
      </c>
      <c r="W89" s="6" t="s">
        <v>10</v>
      </c>
    </row>
    <row r="90" spans="1:23">
      <c r="A90" s="6" t="s">
        <v>163</v>
      </c>
      <c r="B90" s="6" t="s">
        <v>306</v>
      </c>
      <c r="C90" s="6" t="s">
        <v>283</v>
      </c>
      <c r="D90" s="6" t="s">
        <v>300</v>
      </c>
      <c r="E90">
        <v>181</v>
      </c>
      <c r="F90" t="str">
        <f t="shared" si="7"/>
        <v>High</v>
      </c>
      <c r="G90" s="6">
        <f t="shared" si="5"/>
        <v>4</v>
      </c>
      <c r="H90" s="6">
        <f t="shared" si="6"/>
        <v>1</v>
      </c>
      <c r="I90" s="6" t="s">
        <v>10</v>
      </c>
      <c r="Q90" s="6" t="s">
        <v>10</v>
      </c>
      <c r="S90" s="6" t="s">
        <v>10</v>
      </c>
      <c r="U90" s="6" t="s">
        <v>13</v>
      </c>
      <c r="W90" s="6" t="s">
        <v>10</v>
      </c>
    </row>
    <row r="91" spans="1:23">
      <c r="A91" s="6" t="s">
        <v>164</v>
      </c>
      <c r="B91" s="6" t="s">
        <v>305</v>
      </c>
      <c r="C91" s="6" t="s">
        <v>283</v>
      </c>
      <c r="D91" s="6" t="s">
        <v>300</v>
      </c>
      <c r="E91">
        <v>1045</v>
      </c>
      <c r="F91" t="str">
        <f t="shared" si="7"/>
        <v>Very high</v>
      </c>
      <c r="G91" s="6">
        <f t="shared" si="5"/>
        <v>5</v>
      </c>
      <c r="H91" s="6">
        <f t="shared" si="6"/>
        <v>0</v>
      </c>
      <c r="I91" s="6" t="s">
        <v>10</v>
      </c>
      <c r="Q91" s="6" t="s">
        <v>10</v>
      </c>
      <c r="S91" s="6" t="s">
        <v>10</v>
      </c>
      <c r="U91" s="6" t="s">
        <v>10</v>
      </c>
      <c r="W91" s="6" t="s">
        <v>10</v>
      </c>
    </row>
    <row r="92" spans="1:23">
      <c r="A92" s="6" t="s">
        <v>261</v>
      </c>
      <c r="B92" s="6" t="s">
        <v>305</v>
      </c>
      <c r="C92" s="6" t="s">
        <v>282</v>
      </c>
      <c r="D92" s="6" t="s">
        <v>299</v>
      </c>
      <c r="E92">
        <v>0</v>
      </c>
      <c r="F92" t="str">
        <f t="shared" si="7"/>
        <v>Very low</v>
      </c>
      <c r="G92" s="6">
        <f t="shared" si="5"/>
        <v>0</v>
      </c>
      <c r="H92" s="6">
        <f t="shared" si="6"/>
        <v>5</v>
      </c>
      <c r="I92" s="6" t="s">
        <v>12</v>
      </c>
      <c r="Q92" s="6" t="s">
        <v>12</v>
      </c>
      <c r="S92" s="6" t="s">
        <v>12</v>
      </c>
      <c r="U92" s="6" t="s">
        <v>12</v>
      </c>
      <c r="W92" s="6" t="s">
        <v>12</v>
      </c>
    </row>
    <row r="93" spans="1:23">
      <c r="A93" s="6" t="s">
        <v>111</v>
      </c>
      <c r="B93" s="6" t="s">
        <v>305</v>
      </c>
      <c r="C93" s="6" t="s">
        <v>282</v>
      </c>
      <c r="D93" s="6" t="s">
        <v>300</v>
      </c>
      <c r="E93">
        <v>988</v>
      </c>
      <c r="F93" t="str">
        <f t="shared" si="7"/>
        <v>Very high</v>
      </c>
      <c r="G93" s="6">
        <f t="shared" si="5"/>
        <v>8</v>
      </c>
      <c r="H93" s="6">
        <f t="shared" si="6"/>
        <v>0</v>
      </c>
      <c r="I93" s="6" t="s">
        <v>10</v>
      </c>
      <c r="K93" s="6" t="s">
        <v>10</v>
      </c>
      <c r="M93" s="6" t="s">
        <v>10</v>
      </c>
      <c r="O93" s="6" t="s">
        <v>10</v>
      </c>
      <c r="Q93" s="6" t="s">
        <v>10</v>
      </c>
      <c r="S93" s="6" t="s">
        <v>10</v>
      </c>
      <c r="U93" s="6" t="s">
        <v>10</v>
      </c>
      <c r="W93" s="6" t="s">
        <v>10</v>
      </c>
    </row>
    <row r="94" spans="1:23">
      <c r="A94" s="6" t="s">
        <v>262</v>
      </c>
      <c r="B94" s="6" t="s">
        <v>306</v>
      </c>
      <c r="C94" s="6" t="s">
        <v>282</v>
      </c>
      <c r="D94" s="6" t="s">
        <v>299</v>
      </c>
      <c r="E94">
        <v>0</v>
      </c>
      <c r="F94" t="str">
        <f t="shared" si="7"/>
        <v>Very low</v>
      </c>
      <c r="G94" s="6">
        <f t="shared" si="5"/>
        <v>2</v>
      </c>
      <c r="H94" s="6">
        <f t="shared" si="6"/>
        <v>3</v>
      </c>
      <c r="I94" s="6" t="s">
        <v>12</v>
      </c>
      <c r="Q94" s="6" t="s">
        <v>12</v>
      </c>
      <c r="S94" s="6" t="s">
        <v>11</v>
      </c>
      <c r="U94" s="6" t="s">
        <v>11</v>
      </c>
      <c r="W94" s="6" t="s">
        <v>12</v>
      </c>
    </row>
    <row r="95" spans="1:23">
      <c r="A95" s="6" t="s">
        <v>165</v>
      </c>
      <c r="B95" s="6" t="s">
        <v>306</v>
      </c>
      <c r="C95" s="6" t="s">
        <v>282</v>
      </c>
      <c r="D95" s="6" t="s">
        <v>300</v>
      </c>
      <c r="E95">
        <v>437</v>
      </c>
      <c r="F95" t="str">
        <f t="shared" si="7"/>
        <v>Very high</v>
      </c>
      <c r="G95" s="6">
        <f t="shared" si="5"/>
        <v>4</v>
      </c>
      <c r="H95" s="6">
        <f t="shared" si="6"/>
        <v>1</v>
      </c>
      <c r="I95" s="6" t="s">
        <v>10</v>
      </c>
      <c r="Q95" s="6" t="s">
        <v>10</v>
      </c>
      <c r="S95" s="6" t="s">
        <v>10</v>
      </c>
      <c r="U95" s="6" t="s">
        <v>13</v>
      </c>
      <c r="W95" s="6" t="s">
        <v>10</v>
      </c>
    </row>
    <row r="96" spans="1:23">
      <c r="A96" s="6" t="s">
        <v>273</v>
      </c>
      <c r="B96" s="6" t="s">
        <v>306</v>
      </c>
      <c r="C96" s="6" t="s">
        <v>283</v>
      </c>
      <c r="D96" s="6" t="s">
        <v>300</v>
      </c>
      <c r="E96">
        <v>583</v>
      </c>
      <c r="F96" t="str">
        <f t="shared" si="7"/>
        <v>Very high</v>
      </c>
      <c r="G96" s="6">
        <f t="shared" si="5"/>
        <v>5</v>
      </c>
      <c r="H96" s="6">
        <f t="shared" si="6"/>
        <v>3</v>
      </c>
      <c r="I96" s="6" t="s">
        <v>13</v>
      </c>
      <c r="K96" s="6" t="s">
        <v>10</v>
      </c>
      <c r="M96" s="6" t="s">
        <v>10</v>
      </c>
      <c r="O96" s="6" t="s">
        <v>10</v>
      </c>
      <c r="Q96" s="6" t="s">
        <v>13</v>
      </c>
      <c r="S96" s="6" t="s">
        <v>10</v>
      </c>
      <c r="U96" s="6" t="s">
        <v>13</v>
      </c>
      <c r="W96" s="6" t="s">
        <v>10</v>
      </c>
    </row>
    <row r="97" spans="1:23">
      <c r="A97" s="6" t="s">
        <v>166</v>
      </c>
      <c r="B97" s="6" t="s">
        <v>306</v>
      </c>
      <c r="C97" s="6" t="s">
        <v>283</v>
      </c>
      <c r="D97" s="6" t="s">
        <v>300</v>
      </c>
      <c r="E97">
        <v>11480</v>
      </c>
      <c r="F97" t="str">
        <f t="shared" si="7"/>
        <v>Very high</v>
      </c>
      <c r="G97" s="6">
        <f t="shared" si="5"/>
        <v>5</v>
      </c>
      <c r="H97" s="6">
        <f t="shared" si="6"/>
        <v>0</v>
      </c>
      <c r="I97" s="6" t="s">
        <v>10</v>
      </c>
      <c r="Q97" s="6" t="s">
        <v>10</v>
      </c>
      <c r="S97" s="6" t="s">
        <v>10</v>
      </c>
      <c r="U97" s="6" t="s">
        <v>10</v>
      </c>
      <c r="W97" s="6" t="s">
        <v>10</v>
      </c>
    </row>
    <row r="98" spans="1:23">
      <c r="A98" s="6" t="s">
        <v>167</v>
      </c>
      <c r="B98" s="6" t="s">
        <v>306</v>
      </c>
      <c r="C98" s="6" t="s">
        <v>283</v>
      </c>
      <c r="D98" s="6" t="s">
        <v>300</v>
      </c>
      <c r="E98">
        <v>339</v>
      </c>
      <c r="F98" t="str">
        <f t="shared" si="7"/>
        <v>High</v>
      </c>
      <c r="G98" s="6">
        <f t="shared" ref="G98:G129" si="8">COUNTIF($I98:$XFD98, "TP") + COUNTIF($I98:$XFD98, "TN")</f>
        <v>5</v>
      </c>
      <c r="H98" s="6">
        <f t="shared" ref="H98:H129" si="9">COUNTIF($I98:$XFD98, "FP") + COUNTIF($I98:$XFD98, "FN")</f>
        <v>0</v>
      </c>
      <c r="I98" s="6" t="s">
        <v>10</v>
      </c>
      <c r="Q98" s="6" t="s">
        <v>10</v>
      </c>
      <c r="S98" s="6" t="s">
        <v>10</v>
      </c>
      <c r="U98" s="6" t="s">
        <v>10</v>
      </c>
      <c r="W98" s="6" t="s">
        <v>10</v>
      </c>
    </row>
    <row r="99" spans="1:23">
      <c r="A99" s="6" t="s">
        <v>225</v>
      </c>
      <c r="B99" s="6" t="s">
        <v>306</v>
      </c>
      <c r="C99" s="6" t="s">
        <v>283</v>
      </c>
      <c r="D99" s="6" t="s">
        <v>299</v>
      </c>
      <c r="E99">
        <v>0</v>
      </c>
      <c r="F99" t="str">
        <f t="shared" si="7"/>
        <v>Very low</v>
      </c>
      <c r="G99" s="6">
        <f t="shared" si="8"/>
        <v>2</v>
      </c>
      <c r="H99" s="6">
        <f t="shared" si="9"/>
        <v>3</v>
      </c>
      <c r="I99" s="6" t="s">
        <v>11</v>
      </c>
      <c r="Q99" s="6" t="s">
        <v>12</v>
      </c>
      <c r="S99" s="6" t="s">
        <v>12</v>
      </c>
      <c r="U99" s="6" t="s">
        <v>11</v>
      </c>
      <c r="W99" s="6" t="s">
        <v>12</v>
      </c>
    </row>
    <row r="100" spans="1:23">
      <c r="A100" s="6" t="s">
        <v>112</v>
      </c>
      <c r="B100" s="6" t="s">
        <v>305</v>
      </c>
      <c r="C100" s="6" t="s">
        <v>283</v>
      </c>
      <c r="D100" s="6" t="s">
        <v>300</v>
      </c>
      <c r="E100">
        <v>9331</v>
      </c>
      <c r="F100" t="str">
        <f t="shared" si="7"/>
        <v>Very high</v>
      </c>
      <c r="G100" s="6">
        <f t="shared" si="8"/>
        <v>8</v>
      </c>
      <c r="H100" s="6">
        <f t="shared" si="9"/>
        <v>0</v>
      </c>
      <c r="I100" s="6" t="s">
        <v>10</v>
      </c>
      <c r="K100" s="6" t="s">
        <v>10</v>
      </c>
      <c r="M100" s="6" t="s">
        <v>10</v>
      </c>
      <c r="O100" s="6" t="s">
        <v>10</v>
      </c>
      <c r="Q100" s="6" t="s">
        <v>10</v>
      </c>
      <c r="S100" s="6" t="s">
        <v>10</v>
      </c>
      <c r="U100" s="6" t="s">
        <v>10</v>
      </c>
      <c r="W100" s="6" t="s">
        <v>10</v>
      </c>
    </row>
    <row r="101" spans="1:23">
      <c r="A101" s="6" t="s">
        <v>113</v>
      </c>
      <c r="B101" s="6" t="s">
        <v>305</v>
      </c>
      <c r="C101" s="6" t="s">
        <v>283</v>
      </c>
      <c r="D101" s="6" t="s">
        <v>300</v>
      </c>
      <c r="E101">
        <v>3353</v>
      </c>
      <c r="F101" t="str">
        <f t="shared" si="7"/>
        <v>Very high</v>
      </c>
      <c r="G101" s="6">
        <f t="shared" si="8"/>
        <v>7</v>
      </c>
      <c r="H101" s="6">
        <f t="shared" si="9"/>
        <v>1</v>
      </c>
      <c r="I101" s="6" t="s">
        <v>10</v>
      </c>
      <c r="K101" s="6" t="s">
        <v>10</v>
      </c>
      <c r="M101" s="6" t="s">
        <v>10</v>
      </c>
      <c r="O101" s="6" t="s">
        <v>10</v>
      </c>
      <c r="Q101" s="6" t="s">
        <v>10</v>
      </c>
      <c r="S101" s="6" t="s">
        <v>13</v>
      </c>
      <c r="U101" s="6" t="s">
        <v>10</v>
      </c>
      <c r="W101" s="6" t="s">
        <v>10</v>
      </c>
    </row>
    <row r="102" spans="1:23">
      <c r="A102" s="6" t="s">
        <v>168</v>
      </c>
      <c r="B102" s="6" t="s">
        <v>306</v>
      </c>
      <c r="C102" s="6" t="s">
        <v>282</v>
      </c>
      <c r="D102" s="6" t="s">
        <v>300</v>
      </c>
      <c r="E102">
        <v>1598</v>
      </c>
      <c r="F102" t="str">
        <f t="shared" si="7"/>
        <v>Very high</v>
      </c>
      <c r="G102" s="6">
        <f t="shared" si="8"/>
        <v>5</v>
      </c>
      <c r="H102" s="6">
        <f t="shared" si="9"/>
        <v>0</v>
      </c>
      <c r="I102" s="6" t="s">
        <v>10</v>
      </c>
      <c r="Q102" s="6" t="s">
        <v>10</v>
      </c>
      <c r="S102" s="6" t="s">
        <v>10</v>
      </c>
      <c r="U102" s="6" t="s">
        <v>10</v>
      </c>
      <c r="W102" s="6" t="s">
        <v>10</v>
      </c>
    </row>
    <row r="103" spans="1:23">
      <c r="A103" s="6" t="s">
        <v>274</v>
      </c>
      <c r="B103" s="6" t="s">
        <v>306</v>
      </c>
      <c r="C103" s="6" t="s">
        <v>282</v>
      </c>
      <c r="D103" s="6" t="s">
        <v>300</v>
      </c>
      <c r="E103">
        <v>891</v>
      </c>
      <c r="F103" t="str">
        <f t="shared" si="7"/>
        <v>Very high</v>
      </c>
      <c r="G103" s="6">
        <f t="shared" si="8"/>
        <v>7</v>
      </c>
      <c r="H103" s="6">
        <f t="shared" si="9"/>
        <v>1</v>
      </c>
      <c r="I103" s="6" t="s">
        <v>13</v>
      </c>
      <c r="K103" s="6" t="s">
        <v>10</v>
      </c>
      <c r="M103" s="6" t="s">
        <v>10</v>
      </c>
      <c r="O103" s="6" t="s">
        <v>10</v>
      </c>
      <c r="Q103" s="6" t="s">
        <v>10</v>
      </c>
      <c r="S103" s="6" t="s">
        <v>10</v>
      </c>
      <c r="U103" s="6" t="s">
        <v>10</v>
      </c>
      <c r="W103" s="6" t="s">
        <v>10</v>
      </c>
    </row>
    <row r="104" spans="1:23">
      <c r="A104" s="6" t="s">
        <v>245</v>
      </c>
      <c r="B104" s="6" t="s">
        <v>306</v>
      </c>
      <c r="C104" s="6" t="s">
        <v>283</v>
      </c>
      <c r="D104" s="6" t="s">
        <v>299</v>
      </c>
      <c r="E104">
        <v>0</v>
      </c>
      <c r="F104" t="str">
        <f t="shared" si="7"/>
        <v>Very low</v>
      </c>
      <c r="G104" s="6">
        <f t="shared" si="8"/>
        <v>3</v>
      </c>
      <c r="H104" s="6">
        <f t="shared" si="9"/>
        <v>5</v>
      </c>
      <c r="I104" s="6" t="s">
        <v>12</v>
      </c>
      <c r="K104" s="6" t="s">
        <v>11</v>
      </c>
      <c r="M104" s="6" t="s">
        <v>11</v>
      </c>
      <c r="O104" s="6" t="s">
        <v>12</v>
      </c>
      <c r="Q104" s="6" t="s">
        <v>12</v>
      </c>
      <c r="S104" s="6" t="s">
        <v>11</v>
      </c>
      <c r="U104" s="6" t="s">
        <v>12</v>
      </c>
      <c r="W104" s="6" t="s">
        <v>12</v>
      </c>
    </row>
    <row r="105" spans="1:23">
      <c r="A105" s="6" t="s">
        <v>114</v>
      </c>
      <c r="B105" s="6" t="s">
        <v>305</v>
      </c>
      <c r="C105" s="6" t="s">
        <v>283</v>
      </c>
      <c r="D105" s="6" t="s">
        <v>300</v>
      </c>
      <c r="E105">
        <v>3059</v>
      </c>
      <c r="F105" t="str">
        <f t="shared" si="7"/>
        <v>Very high</v>
      </c>
      <c r="G105" s="6">
        <f t="shared" si="8"/>
        <v>8</v>
      </c>
      <c r="H105" s="6">
        <f t="shared" si="9"/>
        <v>0</v>
      </c>
      <c r="I105" s="6" t="s">
        <v>10</v>
      </c>
      <c r="K105" s="6" t="s">
        <v>10</v>
      </c>
      <c r="M105" s="6" t="s">
        <v>10</v>
      </c>
      <c r="O105" s="6" t="s">
        <v>10</v>
      </c>
      <c r="Q105" s="6" t="s">
        <v>10</v>
      </c>
      <c r="S105" s="6" t="s">
        <v>10</v>
      </c>
      <c r="U105" s="6" t="s">
        <v>10</v>
      </c>
      <c r="W105" s="6" t="s">
        <v>10</v>
      </c>
    </row>
    <row r="106" spans="1:23">
      <c r="A106" s="6" t="s">
        <v>115</v>
      </c>
      <c r="B106" s="6" t="s">
        <v>306</v>
      </c>
      <c r="C106" s="6" t="s">
        <v>283</v>
      </c>
      <c r="D106" s="6" t="s">
        <v>300</v>
      </c>
      <c r="E106">
        <v>61</v>
      </c>
      <c r="F106" t="str">
        <f t="shared" si="7"/>
        <v>Intermediate</v>
      </c>
      <c r="G106" s="6">
        <f t="shared" si="8"/>
        <v>8</v>
      </c>
      <c r="H106" s="6">
        <f t="shared" si="9"/>
        <v>0</v>
      </c>
      <c r="I106" s="6" t="s">
        <v>10</v>
      </c>
      <c r="K106" s="6" t="s">
        <v>10</v>
      </c>
      <c r="M106" s="6" t="s">
        <v>10</v>
      </c>
      <c r="O106" s="6" t="s">
        <v>10</v>
      </c>
      <c r="Q106" s="6" t="s">
        <v>10</v>
      </c>
      <c r="S106" s="6" t="s">
        <v>10</v>
      </c>
      <c r="U106" s="6" t="s">
        <v>10</v>
      </c>
      <c r="W106" s="6" t="s">
        <v>10</v>
      </c>
    </row>
    <row r="107" spans="1:23">
      <c r="A107" s="6" t="s">
        <v>226</v>
      </c>
      <c r="B107" s="6" t="s">
        <v>306</v>
      </c>
      <c r="C107" s="6" t="s">
        <v>282</v>
      </c>
      <c r="D107" s="6" t="s">
        <v>299</v>
      </c>
      <c r="E107">
        <v>0</v>
      </c>
      <c r="F107" t="str">
        <f t="shared" si="7"/>
        <v>Very low</v>
      </c>
      <c r="G107" s="6">
        <f t="shared" si="8"/>
        <v>2</v>
      </c>
      <c r="H107" s="6">
        <f t="shared" si="9"/>
        <v>3</v>
      </c>
      <c r="I107" s="6" t="s">
        <v>11</v>
      </c>
      <c r="Q107" s="6" t="s">
        <v>12</v>
      </c>
      <c r="S107" s="6" t="s">
        <v>12</v>
      </c>
      <c r="U107" s="6" t="s">
        <v>11</v>
      </c>
      <c r="W107" s="6" t="s">
        <v>12</v>
      </c>
    </row>
    <row r="108" spans="1:23">
      <c r="A108" s="6" t="s">
        <v>169</v>
      </c>
      <c r="B108" s="6" t="s">
        <v>306</v>
      </c>
      <c r="C108" s="6" t="s">
        <v>283</v>
      </c>
      <c r="D108" s="6" t="s">
        <v>300</v>
      </c>
      <c r="E108">
        <v>3618</v>
      </c>
      <c r="F108" t="str">
        <f t="shared" si="7"/>
        <v>Very high</v>
      </c>
      <c r="G108" s="6">
        <f t="shared" si="8"/>
        <v>5</v>
      </c>
      <c r="H108" s="6">
        <f t="shared" si="9"/>
        <v>0</v>
      </c>
      <c r="I108" s="6" t="s">
        <v>10</v>
      </c>
      <c r="Q108" s="6" t="s">
        <v>10</v>
      </c>
      <c r="S108" s="6" t="s">
        <v>10</v>
      </c>
      <c r="U108" s="6" t="s">
        <v>10</v>
      </c>
      <c r="W108" s="6" t="s">
        <v>10</v>
      </c>
    </row>
    <row r="109" spans="1:23">
      <c r="A109" s="6" t="s">
        <v>170</v>
      </c>
      <c r="B109" s="6" t="s">
        <v>306</v>
      </c>
      <c r="C109" s="6" t="s">
        <v>282</v>
      </c>
      <c r="D109" s="6" t="s">
        <v>300</v>
      </c>
      <c r="E109">
        <v>1492</v>
      </c>
      <c r="F109" t="str">
        <f t="shared" si="7"/>
        <v>Very high</v>
      </c>
      <c r="G109" s="6">
        <f t="shared" si="8"/>
        <v>5</v>
      </c>
      <c r="H109" s="6">
        <f t="shared" si="9"/>
        <v>0</v>
      </c>
      <c r="I109" s="6" t="s">
        <v>10</v>
      </c>
      <c r="Q109" s="6" t="s">
        <v>10</v>
      </c>
      <c r="S109" s="6" t="s">
        <v>10</v>
      </c>
      <c r="U109" s="6" t="s">
        <v>10</v>
      </c>
      <c r="W109" s="6" t="s">
        <v>10</v>
      </c>
    </row>
    <row r="110" spans="1:23">
      <c r="A110" s="6" t="s">
        <v>171</v>
      </c>
      <c r="B110" s="6" t="s">
        <v>305</v>
      </c>
      <c r="C110" s="6" t="s">
        <v>282</v>
      </c>
      <c r="D110" s="6" t="s">
        <v>300</v>
      </c>
      <c r="E110">
        <v>547</v>
      </c>
      <c r="F110" t="str">
        <f t="shared" si="7"/>
        <v>Very high</v>
      </c>
      <c r="G110" s="6">
        <f t="shared" si="8"/>
        <v>4</v>
      </c>
      <c r="H110" s="6">
        <f t="shared" si="9"/>
        <v>1</v>
      </c>
      <c r="I110" s="6" t="s">
        <v>10</v>
      </c>
      <c r="Q110" s="6" t="s">
        <v>13</v>
      </c>
      <c r="S110" s="6" t="s">
        <v>10</v>
      </c>
      <c r="U110" s="6" t="s">
        <v>10</v>
      </c>
      <c r="W110" s="6" t="s">
        <v>10</v>
      </c>
    </row>
    <row r="111" spans="1:23">
      <c r="A111" s="6" t="s">
        <v>116</v>
      </c>
      <c r="B111" s="6" t="s">
        <v>306</v>
      </c>
      <c r="C111" s="6" t="s">
        <v>283</v>
      </c>
      <c r="D111" s="6" t="s">
        <v>300</v>
      </c>
      <c r="E111">
        <v>347</v>
      </c>
      <c r="F111" t="str">
        <f t="shared" si="7"/>
        <v>High</v>
      </c>
      <c r="G111" s="6">
        <f t="shared" si="8"/>
        <v>8</v>
      </c>
      <c r="H111" s="6">
        <f t="shared" si="9"/>
        <v>0</v>
      </c>
      <c r="I111" s="6" t="s">
        <v>10</v>
      </c>
      <c r="K111" s="6" t="s">
        <v>10</v>
      </c>
      <c r="M111" s="6" t="s">
        <v>10</v>
      </c>
      <c r="O111" s="6" t="s">
        <v>10</v>
      </c>
      <c r="Q111" s="6" t="s">
        <v>10</v>
      </c>
      <c r="S111" s="6" t="s">
        <v>10</v>
      </c>
      <c r="U111" s="6" t="s">
        <v>10</v>
      </c>
      <c r="W111" s="6" t="s">
        <v>10</v>
      </c>
    </row>
    <row r="112" spans="1:23">
      <c r="A112" s="6" t="s">
        <v>117</v>
      </c>
      <c r="B112" s="6" t="s">
        <v>306</v>
      </c>
      <c r="C112" s="6" t="s">
        <v>283</v>
      </c>
      <c r="D112" s="6" t="s">
        <v>300</v>
      </c>
      <c r="E112">
        <v>27</v>
      </c>
      <c r="F112" t="str">
        <f t="shared" si="7"/>
        <v>Intermediate</v>
      </c>
      <c r="G112" s="6">
        <f t="shared" si="8"/>
        <v>7</v>
      </c>
      <c r="H112" s="6">
        <f t="shared" si="9"/>
        <v>1</v>
      </c>
      <c r="I112" s="6" t="s">
        <v>10</v>
      </c>
      <c r="K112" s="6" t="s">
        <v>10</v>
      </c>
      <c r="M112" s="6" t="s">
        <v>13</v>
      </c>
      <c r="O112" s="6" t="s">
        <v>10</v>
      </c>
      <c r="Q112" s="6" t="s">
        <v>10</v>
      </c>
      <c r="S112" s="6" t="s">
        <v>10</v>
      </c>
      <c r="U112" s="6" t="s">
        <v>10</v>
      </c>
      <c r="W112" s="6" t="s">
        <v>10</v>
      </c>
    </row>
    <row r="113" spans="1:23">
      <c r="A113" s="6" t="s">
        <v>118</v>
      </c>
      <c r="B113" s="6" t="s">
        <v>306</v>
      </c>
      <c r="C113" s="6" t="s">
        <v>283</v>
      </c>
      <c r="D113" s="6" t="s">
        <v>300</v>
      </c>
      <c r="E113">
        <v>597</v>
      </c>
      <c r="F113" t="str">
        <f t="shared" si="7"/>
        <v>Very high</v>
      </c>
      <c r="G113" s="6">
        <f t="shared" si="8"/>
        <v>8</v>
      </c>
      <c r="H113" s="6">
        <f t="shared" si="9"/>
        <v>0</v>
      </c>
      <c r="I113" s="6" t="s">
        <v>10</v>
      </c>
      <c r="K113" s="6" t="s">
        <v>10</v>
      </c>
      <c r="M113" s="6" t="s">
        <v>10</v>
      </c>
      <c r="O113" s="6" t="s">
        <v>10</v>
      </c>
      <c r="Q113" s="6" t="s">
        <v>10</v>
      </c>
      <c r="S113" s="6" t="s">
        <v>10</v>
      </c>
      <c r="U113" s="6" t="s">
        <v>10</v>
      </c>
      <c r="W113" s="6" t="s">
        <v>10</v>
      </c>
    </row>
    <row r="114" spans="1:23">
      <c r="A114" s="6" t="s">
        <v>172</v>
      </c>
      <c r="B114" s="6" t="s">
        <v>306</v>
      </c>
      <c r="C114" s="6" t="s">
        <v>283</v>
      </c>
      <c r="D114" s="6" t="s">
        <v>300</v>
      </c>
      <c r="E114">
        <v>2755</v>
      </c>
      <c r="F114" t="str">
        <f t="shared" si="7"/>
        <v>Very high</v>
      </c>
      <c r="G114" s="6">
        <f t="shared" si="8"/>
        <v>5</v>
      </c>
      <c r="H114" s="6">
        <f t="shared" si="9"/>
        <v>0</v>
      </c>
      <c r="I114" s="6" t="s">
        <v>10</v>
      </c>
      <c r="Q114" s="6" t="s">
        <v>10</v>
      </c>
      <c r="S114" s="6" t="s">
        <v>10</v>
      </c>
      <c r="U114" s="6" t="s">
        <v>10</v>
      </c>
      <c r="W114" s="6" t="s">
        <v>10</v>
      </c>
    </row>
    <row r="115" spans="1:23">
      <c r="A115" s="6" t="s">
        <v>173</v>
      </c>
      <c r="B115" s="6" t="s">
        <v>305</v>
      </c>
      <c r="C115" s="6" t="s">
        <v>283</v>
      </c>
      <c r="D115" s="6" t="s">
        <v>300</v>
      </c>
      <c r="E115">
        <v>55</v>
      </c>
      <c r="F115" t="str">
        <f t="shared" si="7"/>
        <v>Intermediate</v>
      </c>
      <c r="G115" s="6">
        <f t="shared" si="8"/>
        <v>5</v>
      </c>
      <c r="H115" s="6">
        <f t="shared" si="9"/>
        <v>0</v>
      </c>
      <c r="I115" s="6" t="s">
        <v>10</v>
      </c>
      <c r="Q115" s="6" t="s">
        <v>10</v>
      </c>
      <c r="S115" s="6" t="s">
        <v>10</v>
      </c>
      <c r="U115" s="6" t="s">
        <v>10</v>
      </c>
      <c r="W115" s="6" t="s">
        <v>10</v>
      </c>
    </row>
    <row r="116" spans="1:23">
      <c r="A116" s="6" t="s">
        <v>277</v>
      </c>
      <c r="B116" s="6" t="s">
        <v>306</v>
      </c>
      <c r="C116" s="6" t="s">
        <v>283</v>
      </c>
      <c r="D116" s="6" t="s">
        <v>300</v>
      </c>
      <c r="E116">
        <v>839</v>
      </c>
      <c r="F116" t="str">
        <f t="shared" si="7"/>
        <v>Very high</v>
      </c>
      <c r="G116" s="6">
        <f t="shared" si="8"/>
        <v>1</v>
      </c>
      <c r="H116" s="6">
        <f t="shared" si="9"/>
        <v>4</v>
      </c>
      <c r="I116" s="6" t="s">
        <v>13</v>
      </c>
      <c r="Q116" s="6" t="s">
        <v>13</v>
      </c>
      <c r="S116" s="6" t="s">
        <v>13</v>
      </c>
      <c r="U116" s="6" t="s">
        <v>13</v>
      </c>
      <c r="W116" s="6" t="s">
        <v>10</v>
      </c>
    </row>
    <row r="117" spans="1:23">
      <c r="A117" s="6" t="s">
        <v>263</v>
      </c>
      <c r="B117" s="6" t="s">
        <v>306</v>
      </c>
      <c r="C117" s="6" t="s">
        <v>283</v>
      </c>
      <c r="D117" s="6" t="s">
        <v>299</v>
      </c>
      <c r="E117">
        <v>0</v>
      </c>
      <c r="F117" t="str">
        <f t="shared" si="7"/>
        <v>Very low</v>
      </c>
      <c r="G117" s="6">
        <f t="shared" si="8"/>
        <v>1</v>
      </c>
      <c r="H117" s="6">
        <f t="shared" si="9"/>
        <v>4</v>
      </c>
      <c r="I117" s="6" t="s">
        <v>12</v>
      </c>
      <c r="Q117" s="6" t="s">
        <v>12</v>
      </c>
      <c r="S117" s="6" t="s">
        <v>11</v>
      </c>
      <c r="U117" s="6" t="s">
        <v>12</v>
      </c>
      <c r="W117" s="6" t="s">
        <v>12</v>
      </c>
    </row>
    <row r="118" spans="1:23">
      <c r="A118" s="6" t="s">
        <v>119</v>
      </c>
      <c r="B118" s="6" t="s">
        <v>306</v>
      </c>
      <c r="C118" s="6" t="s">
        <v>283</v>
      </c>
      <c r="D118" s="6" t="s">
        <v>300</v>
      </c>
      <c r="E118">
        <v>3551</v>
      </c>
      <c r="F118" t="str">
        <f t="shared" si="7"/>
        <v>Very high</v>
      </c>
      <c r="G118" s="6">
        <f t="shared" si="8"/>
        <v>7</v>
      </c>
      <c r="H118" s="6">
        <f t="shared" si="9"/>
        <v>1</v>
      </c>
      <c r="I118" s="6" t="s">
        <v>10</v>
      </c>
      <c r="K118" s="6" t="s">
        <v>10</v>
      </c>
      <c r="M118" s="6" t="s">
        <v>10</v>
      </c>
      <c r="O118" s="6" t="s">
        <v>10</v>
      </c>
      <c r="Q118" s="6" t="s">
        <v>10</v>
      </c>
      <c r="S118" s="6" t="s">
        <v>10</v>
      </c>
      <c r="U118" s="6" t="s">
        <v>13</v>
      </c>
      <c r="W118" s="6" t="s">
        <v>10</v>
      </c>
    </row>
    <row r="119" spans="1:23">
      <c r="A119" s="6" t="s">
        <v>264</v>
      </c>
      <c r="B119" s="6" t="s">
        <v>306</v>
      </c>
      <c r="C119" s="6" t="s">
        <v>283</v>
      </c>
      <c r="D119" s="6" t="s">
        <v>299</v>
      </c>
      <c r="E119">
        <v>0</v>
      </c>
      <c r="F119" t="str">
        <f t="shared" si="7"/>
        <v>Very low</v>
      </c>
      <c r="G119" s="6">
        <f t="shared" si="8"/>
        <v>0</v>
      </c>
      <c r="H119" s="6">
        <f t="shared" si="9"/>
        <v>5</v>
      </c>
      <c r="I119" s="6" t="s">
        <v>12</v>
      </c>
      <c r="Q119" s="6" t="s">
        <v>12</v>
      </c>
      <c r="S119" s="6" t="s">
        <v>12</v>
      </c>
      <c r="U119" s="6" t="s">
        <v>12</v>
      </c>
      <c r="W119" s="6" t="s">
        <v>12</v>
      </c>
    </row>
    <row r="120" spans="1:23">
      <c r="A120" s="6" t="s">
        <v>265</v>
      </c>
      <c r="B120" s="6" t="s">
        <v>306</v>
      </c>
      <c r="C120" s="6" t="s">
        <v>283</v>
      </c>
      <c r="D120" s="6" t="s">
        <v>299</v>
      </c>
      <c r="E120">
        <v>0</v>
      </c>
      <c r="F120" t="str">
        <f t="shared" si="7"/>
        <v>Very low</v>
      </c>
      <c r="G120" s="6">
        <f t="shared" si="8"/>
        <v>3</v>
      </c>
      <c r="H120" s="6">
        <f t="shared" si="9"/>
        <v>2</v>
      </c>
      <c r="I120" s="6" t="s">
        <v>12</v>
      </c>
      <c r="Q120" s="6" t="s">
        <v>11</v>
      </c>
      <c r="S120" s="6" t="s">
        <v>11</v>
      </c>
      <c r="U120" s="6" t="s">
        <v>11</v>
      </c>
      <c r="W120" s="6" t="s">
        <v>12</v>
      </c>
    </row>
    <row r="121" spans="1:23">
      <c r="A121" s="6" t="s">
        <v>120</v>
      </c>
      <c r="B121" s="6" t="s">
        <v>306</v>
      </c>
      <c r="C121" s="6" t="s">
        <v>283</v>
      </c>
      <c r="D121" s="6" t="s">
        <v>300</v>
      </c>
      <c r="E121">
        <v>1434</v>
      </c>
      <c r="F121" t="str">
        <f t="shared" si="7"/>
        <v>Very high</v>
      </c>
      <c r="G121" s="6">
        <f t="shared" si="8"/>
        <v>6</v>
      </c>
      <c r="H121" s="6">
        <f t="shared" si="9"/>
        <v>2</v>
      </c>
      <c r="I121" s="6" t="s">
        <v>10</v>
      </c>
      <c r="K121" s="6" t="s">
        <v>10</v>
      </c>
      <c r="M121" s="6" t="s">
        <v>10</v>
      </c>
      <c r="O121" s="6" t="s">
        <v>10</v>
      </c>
      <c r="Q121" s="6" t="s">
        <v>10</v>
      </c>
      <c r="S121" s="6" t="s">
        <v>10</v>
      </c>
      <c r="U121" s="6" t="s">
        <v>13</v>
      </c>
      <c r="W121" s="6" t="s">
        <v>13</v>
      </c>
    </row>
    <row r="122" spans="1:23">
      <c r="A122" s="6" t="s">
        <v>211</v>
      </c>
      <c r="B122" s="6" t="s">
        <v>306</v>
      </c>
      <c r="C122" s="6" t="s">
        <v>283</v>
      </c>
      <c r="D122" s="6" t="s">
        <v>299</v>
      </c>
      <c r="E122">
        <v>0</v>
      </c>
      <c r="F122" t="str">
        <f t="shared" si="7"/>
        <v>Very low</v>
      </c>
      <c r="G122" s="6">
        <f t="shared" si="8"/>
        <v>6</v>
      </c>
      <c r="H122" s="6">
        <f t="shared" si="9"/>
        <v>2</v>
      </c>
      <c r="I122" s="6" t="s">
        <v>11</v>
      </c>
      <c r="K122" s="6" t="s">
        <v>11</v>
      </c>
      <c r="M122" s="6" t="s">
        <v>11</v>
      </c>
      <c r="O122" s="6" t="s">
        <v>11</v>
      </c>
      <c r="Q122" s="6" t="s">
        <v>11</v>
      </c>
      <c r="S122" s="6" t="s">
        <v>12</v>
      </c>
      <c r="U122" s="6" t="s">
        <v>11</v>
      </c>
      <c r="W122" s="6" t="s">
        <v>12</v>
      </c>
    </row>
    <row r="123" spans="1:23">
      <c r="A123" s="6" t="s">
        <v>174</v>
      </c>
      <c r="B123" s="6" t="s">
        <v>305</v>
      </c>
      <c r="C123" s="6" t="s">
        <v>282</v>
      </c>
      <c r="D123" s="6" t="s">
        <v>300</v>
      </c>
      <c r="E123">
        <v>97</v>
      </c>
      <c r="F123" t="str">
        <f t="shared" si="7"/>
        <v>Intermediate</v>
      </c>
      <c r="G123" s="6">
        <f t="shared" si="8"/>
        <v>2</v>
      </c>
      <c r="H123" s="6">
        <f t="shared" si="9"/>
        <v>3</v>
      </c>
      <c r="I123" s="6" t="s">
        <v>10</v>
      </c>
      <c r="Q123" s="6" t="s">
        <v>13</v>
      </c>
      <c r="S123" s="6" t="s">
        <v>13</v>
      </c>
      <c r="U123" s="6" t="s">
        <v>10</v>
      </c>
      <c r="W123" s="6" t="s">
        <v>13</v>
      </c>
    </row>
    <row r="124" spans="1:23">
      <c r="A124" s="6" t="s">
        <v>175</v>
      </c>
      <c r="B124" s="6" t="s">
        <v>305</v>
      </c>
      <c r="C124" s="6" t="s">
        <v>283</v>
      </c>
      <c r="D124" s="6" t="s">
        <v>300</v>
      </c>
      <c r="E124">
        <v>649</v>
      </c>
      <c r="F124" t="str">
        <f t="shared" si="7"/>
        <v>Very high</v>
      </c>
      <c r="G124" s="6">
        <f t="shared" si="8"/>
        <v>1</v>
      </c>
      <c r="H124" s="6">
        <f t="shared" si="9"/>
        <v>4</v>
      </c>
      <c r="I124" s="6" t="s">
        <v>10</v>
      </c>
      <c r="Q124" s="6" t="s">
        <v>13</v>
      </c>
      <c r="S124" s="6" t="s">
        <v>13</v>
      </c>
      <c r="U124" s="6" t="s">
        <v>13</v>
      </c>
      <c r="W124" s="6" t="s">
        <v>13</v>
      </c>
    </row>
    <row r="125" spans="1:23">
      <c r="A125" s="6" t="s">
        <v>176</v>
      </c>
      <c r="B125" s="6" t="s">
        <v>306</v>
      </c>
      <c r="C125" s="6" t="s">
        <v>283</v>
      </c>
      <c r="D125" s="6" t="s">
        <v>300</v>
      </c>
      <c r="E125">
        <v>3867</v>
      </c>
      <c r="F125" t="str">
        <f t="shared" si="7"/>
        <v>Very high</v>
      </c>
      <c r="G125" s="6">
        <f t="shared" si="8"/>
        <v>5</v>
      </c>
      <c r="H125" s="6">
        <f t="shared" si="9"/>
        <v>0</v>
      </c>
      <c r="I125" s="6" t="s">
        <v>10</v>
      </c>
      <c r="Q125" s="6" t="s">
        <v>10</v>
      </c>
      <c r="S125" s="6" t="s">
        <v>10</v>
      </c>
      <c r="U125" s="6" t="s">
        <v>10</v>
      </c>
      <c r="W125" s="6" t="s">
        <v>10</v>
      </c>
    </row>
    <row r="126" spans="1:23">
      <c r="A126" s="6" t="s">
        <v>177</v>
      </c>
      <c r="B126" s="6" t="s">
        <v>306</v>
      </c>
      <c r="C126" s="6" t="s">
        <v>283</v>
      </c>
      <c r="D126" s="6" t="s">
        <v>300</v>
      </c>
      <c r="E126">
        <v>1430</v>
      </c>
      <c r="F126" t="str">
        <f t="shared" si="7"/>
        <v>Very high</v>
      </c>
      <c r="G126" s="6">
        <f t="shared" si="8"/>
        <v>2</v>
      </c>
      <c r="H126" s="6">
        <f t="shared" si="9"/>
        <v>3</v>
      </c>
      <c r="I126" s="6" t="s">
        <v>10</v>
      </c>
      <c r="Q126" s="6" t="s">
        <v>10</v>
      </c>
      <c r="S126" s="6" t="s">
        <v>13</v>
      </c>
      <c r="U126" s="6" t="s">
        <v>13</v>
      </c>
      <c r="W126" s="6" t="s">
        <v>13</v>
      </c>
    </row>
    <row r="127" spans="1:23">
      <c r="A127" s="6" t="s">
        <v>246</v>
      </c>
      <c r="B127" s="6" t="s">
        <v>305</v>
      </c>
      <c r="C127" s="6" t="s">
        <v>282</v>
      </c>
      <c r="D127" s="6" t="s">
        <v>299</v>
      </c>
      <c r="E127">
        <v>0</v>
      </c>
      <c r="F127" t="str">
        <f t="shared" si="7"/>
        <v>Very low</v>
      </c>
      <c r="G127" s="6">
        <f t="shared" si="8"/>
        <v>2</v>
      </c>
      <c r="H127" s="6">
        <f t="shared" si="9"/>
        <v>6</v>
      </c>
      <c r="I127" s="6" t="s">
        <v>12</v>
      </c>
      <c r="K127" s="6" t="s">
        <v>12</v>
      </c>
      <c r="M127" s="6" t="s">
        <v>11</v>
      </c>
      <c r="O127" s="6" t="s">
        <v>11</v>
      </c>
      <c r="Q127" s="6" t="s">
        <v>12</v>
      </c>
      <c r="S127" s="6" t="s">
        <v>12</v>
      </c>
      <c r="U127" s="6" t="s">
        <v>12</v>
      </c>
      <c r="W127" s="6" t="s">
        <v>12</v>
      </c>
    </row>
    <row r="128" spans="1:23">
      <c r="A128" s="6" t="s">
        <v>227</v>
      </c>
      <c r="B128" s="6" t="s">
        <v>306</v>
      </c>
      <c r="C128" s="6" t="s">
        <v>283</v>
      </c>
      <c r="D128" s="6" t="s">
        <v>299</v>
      </c>
      <c r="E128">
        <v>0</v>
      </c>
      <c r="F128" t="str">
        <f t="shared" si="7"/>
        <v>Very low</v>
      </c>
      <c r="G128" s="6">
        <f t="shared" si="8"/>
        <v>4</v>
      </c>
      <c r="H128" s="6">
        <f t="shared" si="9"/>
        <v>1</v>
      </c>
      <c r="I128" s="6" t="s">
        <v>11</v>
      </c>
      <c r="Q128" s="6" t="s">
        <v>11</v>
      </c>
      <c r="S128" s="6" t="s">
        <v>11</v>
      </c>
      <c r="U128" s="6" t="s">
        <v>11</v>
      </c>
      <c r="W128" s="6" t="s">
        <v>12</v>
      </c>
    </row>
    <row r="129" spans="1:23">
      <c r="A129" s="6" t="s">
        <v>121</v>
      </c>
      <c r="B129" s="6" t="s">
        <v>305</v>
      </c>
      <c r="C129" s="6" t="s">
        <v>283</v>
      </c>
      <c r="D129" s="6" t="s">
        <v>300</v>
      </c>
      <c r="E129">
        <v>3377</v>
      </c>
      <c r="F129" t="str">
        <f t="shared" si="7"/>
        <v>Very high</v>
      </c>
      <c r="G129" s="6">
        <f t="shared" si="8"/>
        <v>5</v>
      </c>
      <c r="H129" s="6">
        <f t="shared" si="9"/>
        <v>3</v>
      </c>
      <c r="I129" s="6" t="s">
        <v>10</v>
      </c>
      <c r="K129" s="6" t="s">
        <v>10</v>
      </c>
      <c r="M129" s="6" t="s">
        <v>10</v>
      </c>
      <c r="O129" s="6" t="s">
        <v>10</v>
      </c>
      <c r="Q129" s="6" t="s">
        <v>10</v>
      </c>
      <c r="S129" s="6" t="s">
        <v>13</v>
      </c>
      <c r="U129" s="6" t="s">
        <v>13</v>
      </c>
      <c r="W129" s="6" t="s">
        <v>13</v>
      </c>
    </row>
    <row r="130" spans="1:23">
      <c r="A130" s="6" t="s">
        <v>178</v>
      </c>
      <c r="B130" s="6" t="s">
        <v>306</v>
      </c>
      <c r="C130" s="6" t="s">
        <v>283</v>
      </c>
      <c r="D130" s="6" t="s">
        <v>300</v>
      </c>
      <c r="E130">
        <v>864</v>
      </c>
      <c r="F130" t="str">
        <f t="shared" si="7"/>
        <v>Very high</v>
      </c>
      <c r="G130" s="6">
        <f t="shared" ref="G130:G161" si="10">COUNTIF($I130:$XFD130, "TP") + COUNTIF($I130:$XFD130, "TN")</f>
        <v>4</v>
      </c>
      <c r="H130" s="6">
        <f t="shared" ref="H130:H161" si="11">COUNTIF($I130:$XFD130, "FP") + COUNTIF($I130:$XFD130, "FN")</f>
        <v>1</v>
      </c>
      <c r="I130" s="6" t="s">
        <v>10</v>
      </c>
      <c r="Q130" s="6" t="s">
        <v>13</v>
      </c>
      <c r="S130" s="6" t="s">
        <v>10</v>
      </c>
      <c r="U130" s="6" t="s">
        <v>10</v>
      </c>
      <c r="W130" s="6" t="s">
        <v>10</v>
      </c>
    </row>
    <row r="131" spans="1:23">
      <c r="A131" s="6" t="s">
        <v>179</v>
      </c>
      <c r="B131" s="6" t="s">
        <v>306</v>
      </c>
      <c r="C131" s="6" t="s">
        <v>282</v>
      </c>
      <c r="D131" s="6" t="s">
        <v>300</v>
      </c>
      <c r="E131">
        <v>1183</v>
      </c>
      <c r="F131" t="str">
        <f t="shared" ref="F131:F194" si="12">IF(E131=0,"Very low",IF(E131&lt;11,"Low",IF(E131&lt;101,"Intermediate",IF(E131&lt;400,"High","Very high"))))</f>
        <v>Very high</v>
      </c>
      <c r="G131" s="6">
        <f t="shared" si="10"/>
        <v>5</v>
      </c>
      <c r="H131" s="6">
        <f t="shared" si="11"/>
        <v>0</v>
      </c>
      <c r="I131" s="6" t="s">
        <v>10</v>
      </c>
      <c r="Q131" s="6" t="s">
        <v>10</v>
      </c>
      <c r="S131" s="6" t="s">
        <v>10</v>
      </c>
      <c r="U131" s="6" t="s">
        <v>10</v>
      </c>
      <c r="W131" s="6" t="s">
        <v>10</v>
      </c>
    </row>
    <row r="132" spans="1:23">
      <c r="A132" s="6" t="s">
        <v>266</v>
      </c>
      <c r="B132" s="6" t="s">
        <v>306</v>
      </c>
      <c r="C132" s="6" t="s">
        <v>283</v>
      </c>
      <c r="D132" s="6" t="s">
        <v>299</v>
      </c>
      <c r="E132">
        <v>0</v>
      </c>
      <c r="F132" t="str">
        <f t="shared" si="12"/>
        <v>Very low</v>
      </c>
      <c r="G132" s="6">
        <f t="shared" si="10"/>
        <v>2</v>
      </c>
      <c r="H132" s="6">
        <f t="shared" si="11"/>
        <v>3</v>
      </c>
      <c r="I132" s="6" t="s">
        <v>12</v>
      </c>
      <c r="Q132" s="6" t="s">
        <v>12</v>
      </c>
      <c r="S132" s="6" t="s">
        <v>11</v>
      </c>
      <c r="U132" s="6" t="s">
        <v>11</v>
      </c>
      <c r="W132" s="6" t="s">
        <v>12</v>
      </c>
    </row>
    <row r="133" spans="1:23">
      <c r="A133" s="6" t="s">
        <v>228</v>
      </c>
      <c r="B133" s="6" t="s">
        <v>305</v>
      </c>
      <c r="C133" s="6" t="s">
        <v>283</v>
      </c>
      <c r="D133" s="6" t="s">
        <v>299</v>
      </c>
      <c r="E133">
        <v>0</v>
      </c>
      <c r="F133" t="str">
        <f t="shared" si="12"/>
        <v>Very low</v>
      </c>
      <c r="G133" s="6">
        <f t="shared" si="10"/>
        <v>2</v>
      </c>
      <c r="H133" s="6">
        <f t="shared" si="11"/>
        <v>3</v>
      </c>
      <c r="I133" s="6" t="s">
        <v>11</v>
      </c>
      <c r="Q133" s="6" t="s">
        <v>11</v>
      </c>
      <c r="S133" s="6" t="s">
        <v>12</v>
      </c>
      <c r="U133" s="6" t="s">
        <v>12</v>
      </c>
      <c r="W133" s="6" t="s">
        <v>12</v>
      </c>
    </row>
    <row r="134" spans="1:23">
      <c r="A134" s="6" t="s">
        <v>180</v>
      </c>
      <c r="B134" s="6" t="s">
        <v>306</v>
      </c>
      <c r="C134" s="6" t="s">
        <v>283</v>
      </c>
      <c r="D134" s="6" t="s">
        <v>300</v>
      </c>
      <c r="E134">
        <v>501</v>
      </c>
      <c r="F134" t="str">
        <f t="shared" si="12"/>
        <v>Very high</v>
      </c>
      <c r="G134" s="6">
        <f t="shared" si="10"/>
        <v>3</v>
      </c>
      <c r="H134" s="6">
        <f t="shared" si="11"/>
        <v>2</v>
      </c>
      <c r="I134" s="6" t="s">
        <v>10</v>
      </c>
      <c r="Q134" s="6" t="s">
        <v>13</v>
      </c>
      <c r="S134" s="6" t="s">
        <v>10</v>
      </c>
      <c r="U134" s="6" t="s">
        <v>13</v>
      </c>
      <c r="W134" s="6" t="s">
        <v>10</v>
      </c>
    </row>
    <row r="135" spans="1:23">
      <c r="A135" s="6" t="s">
        <v>122</v>
      </c>
      <c r="B135" s="6" t="s">
        <v>305</v>
      </c>
      <c r="C135" s="6" t="s">
        <v>282</v>
      </c>
      <c r="D135" s="6" t="s">
        <v>300</v>
      </c>
      <c r="E135">
        <v>329</v>
      </c>
      <c r="F135" t="str">
        <f t="shared" si="12"/>
        <v>High</v>
      </c>
      <c r="G135" s="6">
        <f t="shared" si="10"/>
        <v>4</v>
      </c>
      <c r="H135" s="6">
        <f t="shared" si="11"/>
        <v>4</v>
      </c>
      <c r="I135" s="6" t="s">
        <v>10</v>
      </c>
      <c r="K135" s="6" t="s">
        <v>10</v>
      </c>
      <c r="M135" s="6" t="s">
        <v>10</v>
      </c>
      <c r="O135" s="6" t="s">
        <v>10</v>
      </c>
      <c r="Q135" s="6" t="s">
        <v>13</v>
      </c>
      <c r="S135" s="6" t="s">
        <v>13</v>
      </c>
      <c r="U135" s="6" t="s">
        <v>13</v>
      </c>
      <c r="W135" s="6" t="s">
        <v>13</v>
      </c>
    </row>
    <row r="136" spans="1:23">
      <c r="A136" s="6" t="s">
        <v>123</v>
      </c>
      <c r="B136" s="6" t="s">
        <v>306</v>
      </c>
      <c r="C136" s="6" t="s">
        <v>283</v>
      </c>
      <c r="D136" s="6" t="s">
        <v>300</v>
      </c>
      <c r="E136">
        <v>176</v>
      </c>
      <c r="F136" t="str">
        <f t="shared" si="12"/>
        <v>High</v>
      </c>
      <c r="G136" s="6">
        <f t="shared" si="10"/>
        <v>8</v>
      </c>
      <c r="H136" s="6">
        <f t="shared" si="11"/>
        <v>0</v>
      </c>
      <c r="I136" s="6" t="s">
        <v>10</v>
      </c>
      <c r="K136" s="6" t="s">
        <v>10</v>
      </c>
      <c r="M136" s="6" t="s">
        <v>10</v>
      </c>
      <c r="O136" s="6" t="s">
        <v>10</v>
      </c>
      <c r="Q136" s="6" t="s">
        <v>10</v>
      </c>
      <c r="S136" s="6" t="s">
        <v>10</v>
      </c>
      <c r="U136" s="6" t="s">
        <v>10</v>
      </c>
      <c r="W136" s="6" t="s">
        <v>10</v>
      </c>
    </row>
    <row r="137" spans="1:23">
      <c r="A137" s="6" t="s">
        <v>181</v>
      </c>
      <c r="B137" s="6" t="s">
        <v>306</v>
      </c>
      <c r="C137" s="6" t="s">
        <v>283</v>
      </c>
      <c r="D137" s="6" t="s">
        <v>300</v>
      </c>
      <c r="E137">
        <v>7</v>
      </c>
      <c r="F137" t="str">
        <f t="shared" si="12"/>
        <v>Low</v>
      </c>
      <c r="G137" s="6">
        <f t="shared" si="10"/>
        <v>2</v>
      </c>
      <c r="H137" s="6">
        <f t="shared" si="11"/>
        <v>3</v>
      </c>
      <c r="I137" s="6" t="s">
        <v>10</v>
      </c>
      <c r="Q137" s="6" t="s">
        <v>13</v>
      </c>
      <c r="S137" s="6" t="s">
        <v>13</v>
      </c>
      <c r="U137" s="6" t="s">
        <v>13</v>
      </c>
      <c r="W137" s="6" t="s">
        <v>10</v>
      </c>
    </row>
    <row r="138" spans="1:23">
      <c r="A138" s="6" t="s">
        <v>182</v>
      </c>
      <c r="B138" s="6" t="s">
        <v>305</v>
      </c>
      <c r="C138" s="6" t="s">
        <v>283</v>
      </c>
      <c r="D138" s="6" t="s">
        <v>300</v>
      </c>
      <c r="E138">
        <v>43</v>
      </c>
      <c r="F138" t="str">
        <f t="shared" si="12"/>
        <v>Intermediate</v>
      </c>
      <c r="G138" s="6">
        <f t="shared" si="10"/>
        <v>4</v>
      </c>
      <c r="H138" s="6">
        <f t="shared" si="11"/>
        <v>1</v>
      </c>
      <c r="I138" s="6" t="s">
        <v>10</v>
      </c>
      <c r="Q138" s="6" t="s">
        <v>10</v>
      </c>
      <c r="S138" s="6" t="s">
        <v>10</v>
      </c>
      <c r="U138" s="6" t="s">
        <v>13</v>
      </c>
      <c r="W138" s="6" t="s">
        <v>10</v>
      </c>
    </row>
    <row r="139" spans="1:23">
      <c r="A139" s="6" t="s">
        <v>183</v>
      </c>
      <c r="B139" s="6" t="s">
        <v>306</v>
      </c>
      <c r="C139" s="6" t="s">
        <v>283</v>
      </c>
      <c r="D139" s="6" t="s">
        <v>300</v>
      </c>
      <c r="E139">
        <v>326</v>
      </c>
      <c r="F139" t="str">
        <f t="shared" si="12"/>
        <v>High</v>
      </c>
      <c r="G139" s="6">
        <f t="shared" si="10"/>
        <v>5</v>
      </c>
      <c r="H139" s="6">
        <f t="shared" si="11"/>
        <v>0</v>
      </c>
      <c r="I139" s="6" t="s">
        <v>10</v>
      </c>
      <c r="Q139" s="6" t="s">
        <v>10</v>
      </c>
      <c r="S139" s="6" t="s">
        <v>10</v>
      </c>
      <c r="U139" s="6" t="s">
        <v>10</v>
      </c>
      <c r="W139" s="6" t="s">
        <v>10</v>
      </c>
    </row>
    <row r="140" spans="1:23">
      <c r="A140" s="6" t="s">
        <v>212</v>
      </c>
      <c r="B140" s="6" t="s">
        <v>305</v>
      </c>
      <c r="C140" s="6" t="s">
        <v>283</v>
      </c>
      <c r="D140" s="6" t="s">
        <v>299</v>
      </c>
      <c r="E140">
        <v>0</v>
      </c>
      <c r="F140" t="str">
        <f t="shared" si="12"/>
        <v>Very low</v>
      </c>
      <c r="G140" s="6">
        <f t="shared" si="10"/>
        <v>6</v>
      </c>
      <c r="H140" s="6">
        <f t="shared" si="11"/>
        <v>2</v>
      </c>
      <c r="I140" s="6" t="s">
        <v>11</v>
      </c>
      <c r="K140" s="6" t="s">
        <v>11</v>
      </c>
      <c r="M140" s="6" t="s">
        <v>11</v>
      </c>
      <c r="O140" s="6" t="s">
        <v>11</v>
      </c>
      <c r="Q140" s="6" t="s">
        <v>12</v>
      </c>
      <c r="S140" s="6" t="s">
        <v>11</v>
      </c>
      <c r="U140" s="6" t="s">
        <v>11</v>
      </c>
      <c r="W140" s="6" t="s">
        <v>12</v>
      </c>
    </row>
    <row r="141" spans="1:23">
      <c r="A141" s="6" t="s">
        <v>184</v>
      </c>
      <c r="B141" s="6" t="s">
        <v>306</v>
      </c>
      <c r="C141" s="6" t="s">
        <v>282</v>
      </c>
      <c r="D141" s="6" t="s">
        <v>300</v>
      </c>
      <c r="E141">
        <v>903</v>
      </c>
      <c r="F141" t="str">
        <f t="shared" si="12"/>
        <v>Very high</v>
      </c>
      <c r="G141" s="6">
        <f t="shared" si="10"/>
        <v>5</v>
      </c>
      <c r="H141" s="6">
        <f t="shared" si="11"/>
        <v>0</v>
      </c>
      <c r="I141" s="6" t="s">
        <v>10</v>
      </c>
      <c r="Q141" s="6" t="s">
        <v>10</v>
      </c>
      <c r="S141" s="6" t="s">
        <v>10</v>
      </c>
      <c r="U141" s="6" t="s">
        <v>10</v>
      </c>
      <c r="W141" s="6" t="s">
        <v>10</v>
      </c>
    </row>
    <row r="142" spans="1:23">
      <c r="A142" s="6" t="s">
        <v>278</v>
      </c>
      <c r="B142" s="6" t="s">
        <v>305</v>
      </c>
      <c r="C142" s="6" t="s">
        <v>283</v>
      </c>
      <c r="D142" s="6" t="s">
        <v>300</v>
      </c>
      <c r="E142">
        <v>4242</v>
      </c>
      <c r="F142" t="str">
        <f t="shared" si="12"/>
        <v>Very high</v>
      </c>
      <c r="G142" s="6">
        <f t="shared" si="10"/>
        <v>4</v>
      </c>
      <c r="H142" s="6">
        <f t="shared" si="11"/>
        <v>1</v>
      </c>
      <c r="I142" s="6" t="s">
        <v>13</v>
      </c>
      <c r="Q142" s="6" t="s">
        <v>10</v>
      </c>
      <c r="S142" s="6" t="s">
        <v>10</v>
      </c>
      <c r="U142" s="6" t="s">
        <v>10</v>
      </c>
      <c r="W142" s="6" t="s">
        <v>10</v>
      </c>
    </row>
    <row r="143" spans="1:23">
      <c r="A143" s="6" t="s">
        <v>185</v>
      </c>
      <c r="B143" s="6" t="s">
        <v>305</v>
      </c>
      <c r="C143" s="6" t="s">
        <v>283</v>
      </c>
      <c r="D143" s="6" t="s">
        <v>300</v>
      </c>
      <c r="E143">
        <v>107</v>
      </c>
      <c r="F143" t="str">
        <f t="shared" si="12"/>
        <v>High</v>
      </c>
      <c r="G143" s="6">
        <f t="shared" si="10"/>
        <v>5</v>
      </c>
      <c r="H143" s="6">
        <f t="shared" si="11"/>
        <v>0</v>
      </c>
      <c r="I143" s="6" t="s">
        <v>10</v>
      </c>
      <c r="Q143" s="6" t="s">
        <v>10</v>
      </c>
      <c r="S143" s="6" t="s">
        <v>10</v>
      </c>
      <c r="U143" s="6" t="s">
        <v>10</v>
      </c>
      <c r="W143" s="6" t="s">
        <v>10</v>
      </c>
    </row>
    <row r="144" spans="1:23">
      <c r="A144" s="6" t="s">
        <v>229</v>
      </c>
      <c r="B144" s="6" t="s">
        <v>306</v>
      </c>
      <c r="C144" s="6" t="s">
        <v>283</v>
      </c>
      <c r="D144" s="6" t="s">
        <v>299</v>
      </c>
      <c r="E144">
        <v>0</v>
      </c>
      <c r="F144" t="str">
        <f t="shared" si="12"/>
        <v>Very low</v>
      </c>
      <c r="G144" s="6">
        <f t="shared" si="10"/>
        <v>4</v>
      </c>
      <c r="H144" s="6">
        <f t="shared" si="11"/>
        <v>1</v>
      </c>
      <c r="I144" s="6" t="s">
        <v>11</v>
      </c>
      <c r="Q144" s="6" t="s">
        <v>12</v>
      </c>
      <c r="S144" s="6" t="s">
        <v>11</v>
      </c>
      <c r="U144" s="6" t="s">
        <v>11</v>
      </c>
      <c r="W144" s="6" t="s">
        <v>11</v>
      </c>
    </row>
    <row r="145" spans="1:23">
      <c r="A145" s="6" t="s">
        <v>247</v>
      </c>
      <c r="B145" s="6" t="s">
        <v>305</v>
      </c>
      <c r="C145" s="6" t="s">
        <v>282</v>
      </c>
      <c r="D145" s="6" t="s">
        <v>299</v>
      </c>
      <c r="E145">
        <v>0</v>
      </c>
      <c r="F145" t="str">
        <f t="shared" si="12"/>
        <v>Very low</v>
      </c>
      <c r="G145" s="6">
        <f t="shared" si="10"/>
        <v>4</v>
      </c>
      <c r="H145" s="6">
        <f t="shared" si="11"/>
        <v>4</v>
      </c>
      <c r="I145" s="6" t="s">
        <v>12</v>
      </c>
      <c r="K145" s="6" t="s">
        <v>11</v>
      </c>
      <c r="M145" s="6" t="s">
        <v>11</v>
      </c>
      <c r="O145" s="6" t="s">
        <v>12</v>
      </c>
      <c r="Q145" s="6" t="s">
        <v>11</v>
      </c>
      <c r="S145" s="6" t="s">
        <v>12</v>
      </c>
      <c r="U145" s="6" t="s">
        <v>11</v>
      </c>
      <c r="W145" s="6" t="s">
        <v>12</v>
      </c>
    </row>
    <row r="146" spans="1:23">
      <c r="A146" s="6" t="s">
        <v>124</v>
      </c>
      <c r="B146" s="6" t="s">
        <v>305</v>
      </c>
      <c r="C146" s="6" t="s">
        <v>282</v>
      </c>
      <c r="D146" s="6" t="s">
        <v>300</v>
      </c>
      <c r="E146">
        <v>477</v>
      </c>
      <c r="F146" t="str">
        <f t="shared" si="12"/>
        <v>Very high</v>
      </c>
      <c r="G146" s="6">
        <f t="shared" si="10"/>
        <v>5</v>
      </c>
      <c r="H146" s="6">
        <f t="shared" si="11"/>
        <v>3</v>
      </c>
      <c r="I146" s="6" t="s">
        <v>10</v>
      </c>
      <c r="K146" s="6" t="s">
        <v>10</v>
      </c>
      <c r="M146" s="6" t="s">
        <v>13</v>
      </c>
      <c r="O146" s="6" t="s">
        <v>10</v>
      </c>
      <c r="Q146" s="6" t="s">
        <v>10</v>
      </c>
      <c r="S146" s="6" t="s">
        <v>10</v>
      </c>
      <c r="U146" s="6" t="s">
        <v>13</v>
      </c>
      <c r="W146" s="6" t="s">
        <v>13</v>
      </c>
    </row>
    <row r="147" spans="1:23">
      <c r="A147" s="6" t="s">
        <v>186</v>
      </c>
      <c r="B147" s="6" t="s">
        <v>306</v>
      </c>
      <c r="C147" s="6" t="s">
        <v>282</v>
      </c>
      <c r="D147" s="6" t="s">
        <v>300</v>
      </c>
      <c r="E147">
        <v>278</v>
      </c>
      <c r="F147" t="str">
        <f t="shared" si="12"/>
        <v>High</v>
      </c>
      <c r="G147" s="6">
        <f t="shared" si="10"/>
        <v>5</v>
      </c>
      <c r="H147" s="6">
        <f t="shared" si="11"/>
        <v>0</v>
      </c>
      <c r="I147" s="6" t="s">
        <v>10</v>
      </c>
      <c r="Q147" s="6" t="s">
        <v>10</v>
      </c>
      <c r="S147" s="6" t="s">
        <v>10</v>
      </c>
      <c r="U147" s="6" t="s">
        <v>10</v>
      </c>
      <c r="W147" s="6" t="s">
        <v>10</v>
      </c>
    </row>
    <row r="148" spans="1:23">
      <c r="A148" s="6" t="s">
        <v>230</v>
      </c>
      <c r="B148" s="6" t="s">
        <v>306</v>
      </c>
      <c r="C148" s="6" t="s">
        <v>283</v>
      </c>
      <c r="D148" s="6" t="s">
        <v>299</v>
      </c>
      <c r="E148">
        <v>0</v>
      </c>
      <c r="F148" t="str">
        <f t="shared" si="12"/>
        <v>Very low</v>
      </c>
      <c r="G148" s="6">
        <f t="shared" si="10"/>
        <v>5</v>
      </c>
      <c r="H148" s="6">
        <f t="shared" si="11"/>
        <v>0</v>
      </c>
      <c r="I148" s="6" t="s">
        <v>11</v>
      </c>
      <c r="Q148" s="6" t="s">
        <v>11</v>
      </c>
      <c r="S148" s="6" t="s">
        <v>11</v>
      </c>
      <c r="U148" s="6" t="s">
        <v>11</v>
      </c>
      <c r="W148" s="6" t="s">
        <v>11</v>
      </c>
    </row>
    <row r="149" spans="1:23">
      <c r="A149" s="6" t="s">
        <v>187</v>
      </c>
      <c r="B149" s="6" t="s">
        <v>306</v>
      </c>
      <c r="C149" s="6" t="s">
        <v>282</v>
      </c>
      <c r="D149" s="6" t="s">
        <v>300</v>
      </c>
      <c r="E149">
        <v>5556</v>
      </c>
      <c r="F149" t="str">
        <f t="shared" si="12"/>
        <v>Very high</v>
      </c>
      <c r="G149" s="6">
        <f t="shared" si="10"/>
        <v>5</v>
      </c>
      <c r="H149" s="6">
        <f t="shared" si="11"/>
        <v>0</v>
      </c>
      <c r="I149" s="6" t="s">
        <v>10</v>
      </c>
      <c r="Q149" s="6" t="s">
        <v>10</v>
      </c>
      <c r="S149" s="6" t="s">
        <v>10</v>
      </c>
      <c r="U149" s="6" t="s">
        <v>10</v>
      </c>
      <c r="W149" s="6" t="s">
        <v>10</v>
      </c>
    </row>
    <row r="150" spans="1:23">
      <c r="A150" s="6" t="s">
        <v>267</v>
      </c>
      <c r="B150" s="6" t="s">
        <v>306</v>
      </c>
      <c r="C150" s="6" t="s">
        <v>283</v>
      </c>
      <c r="D150" s="6" t="s">
        <v>299</v>
      </c>
      <c r="E150">
        <v>0</v>
      </c>
      <c r="F150" t="str">
        <f t="shared" si="12"/>
        <v>Very low</v>
      </c>
      <c r="G150" s="6">
        <f t="shared" si="10"/>
        <v>0</v>
      </c>
      <c r="H150" s="6">
        <f t="shared" si="11"/>
        <v>5</v>
      </c>
      <c r="I150" s="6" t="s">
        <v>12</v>
      </c>
      <c r="Q150" s="6" t="s">
        <v>12</v>
      </c>
      <c r="S150" s="6" t="s">
        <v>12</v>
      </c>
      <c r="U150" s="6" t="s">
        <v>12</v>
      </c>
      <c r="W150" s="6" t="s">
        <v>12</v>
      </c>
    </row>
    <row r="151" spans="1:23">
      <c r="A151" s="6" t="s">
        <v>279</v>
      </c>
      <c r="B151" s="6" t="s">
        <v>306</v>
      </c>
      <c r="C151" s="6" t="s">
        <v>283</v>
      </c>
      <c r="D151" s="6" t="s">
        <v>300</v>
      </c>
      <c r="E151">
        <v>11</v>
      </c>
      <c r="F151" t="str">
        <f t="shared" si="12"/>
        <v>Intermediate</v>
      </c>
      <c r="G151" s="6">
        <f t="shared" si="10"/>
        <v>2</v>
      </c>
      <c r="H151" s="6">
        <f t="shared" si="11"/>
        <v>3</v>
      </c>
      <c r="I151" s="6" t="s">
        <v>13</v>
      </c>
      <c r="Q151" s="6" t="s">
        <v>10</v>
      </c>
      <c r="S151" s="6" t="s">
        <v>13</v>
      </c>
      <c r="U151" s="6" t="s">
        <v>13</v>
      </c>
      <c r="W151" s="6" t="s">
        <v>10</v>
      </c>
    </row>
    <row r="152" spans="1:23">
      <c r="A152" s="6" t="s">
        <v>188</v>
      </c>
      <c r="B152" s="6" t="s">
        <v>306</v>
      </c>
      <c r="C152" s="6" t="s">
        <v>282</v>
      </c>
      <c r="D152" s="6" t="s">
        <v>300</v>
      </c>
      <c r="E152">
        <v>629</v>
      </c>
      <c r="F152" t="str">
        <f t="shared" si="12"/>
        <v>Very high</v>
      </c>
      <c r="G152" s="6">
        <f t="shared" si="10"/>
        <v>5</v>
      </c>
      <c r="H152" s="6">
        <f t="shared" si="11"/>
        <v>0</v>
      </c>
      <c r="I152" s="6" t="s">
        <v>10</v>
      </c>
      <c r="Q152" s="6" t="s">
        <v>10</v>
      </c>
      <c r="S152" s="6" t="s">
        <v>10</v>
      </c>
      <c r="U152" s="6" t="s">
        <v>10</v>
      </c>
      <c r="W152" s="6" t="s">
        <v>10</v>
      </c>
    </row>
    <row r="153" spans="1:23">
      <c r="A153" s="6" t="s">
        <v>125</v>
      </c>
      <c r="B153" s="6" t="s">
        <v>305</v>
      </c>
      <c r="C153" s="6" t="s">
        <v>283</v>
      </c>
      <c r="D153" s="6" t="s">
        <v>300</v>
      </c>
      <c r="E153">
        <v>67</v>
      </c>
      <c r="F153" t="str">
        <f t="shared" si="12"/>
        <v>Intermediate</v>
      </c>
      <c r="G153" s="6">
        <f t="shared" si="10"/>
        <v>6</v>
      </c>
      <c r="H153" s="6">
        <f t="shared" si="11"/>
        <v>2</v>
      </c>
      <c r="I153" s="6" t="s">
        <v>10</v>
      </c>
      <c r="K153" s="6" t="s">
        <v>10</v>
      </c>
      <c r="M153" s="6" t="s">
        <v>13</v>
      </c>
      <c r="O153" s="6" t="s">
        <v>10</v>
      </c>
      <c r="Q153" s="6" t="s">
        <v>10</v>
      </c>
      <c r="S153" s="6" t="s">
        <v>10</v>
      </c>
      <c r="U153" s="6" t="s">
        <v>13</v>
      </c>
      <c r="W153" s="6" t="s">
        <v>10</v>
      </c>
    </row>
    <row r="154" spans="1:23">
      <c r="A154" s="6" t="s">
        <v>248</v>
      </c>
      <c r="B154" s="6" t="s">
        <v>306</v>
      </c>
      <c r="C154" s="6" t="s">
        <v>283</v>
      </c>
      <c r="D154" s="6" t="s">
        <v>299</v>
      </c>
      <c r="E154">
        <v>0</v>
      </c>
      <c r="F154" t="str">
        <f t="shared" si="12"/>
        <v>Very low</v>
      </c>
      <c r="G154" s="6">
        <f t="shared" si="10"/>
        <v>3</v>
      </c>
      <c r="H154" s="6">
        <f t="shared" si="11"/>
        <v>5</v>
      </c>
      <c r="I154" s="6" t="s">
        <v>12</v>
      </c>
      <c r="K154" s="6" t="s">
        <v>11</v>
      </c>
      <c r="M154" s="6" t="s">
        <v>11</v>
      </c>
      <c r="O154" s="6" t="s">
        <v>11</v>
      </c>
      <c r="Q154" s="6" t="s">
        <v>12</v>
      </c>
      <c r="S154" s="6" t="s">
        <v>12</v>
      </c>
      <c r="U154" s="6" t="s">
        <v>12</v>
      </c>
      <c r="W154" s="6" t="s">
        <v>12</v>
      </c>
    </row>
    <row r="155" spans="1:23">
      <c r="A155" s="6" t="s">
        <v>249</v>
      </c>
      <c r="B155" s="6" t="s">
        <v>305</v>
      </c>
      <c r="C155" s="6" t="s">
        <v>282</v>
      </c>
      <c r="D155" s="6" t="s">
        <v>299</v>
      </c>
      <c r="E155">
        <v>0</v>
      </c>
      <c r="F155" t="str">
        <f t="shared" si="12"/>
        <v>Very low</v>
      </c>
      <c r="G155" s="6">
        <f t="shared" si="10"/>
        <v>1</v>
      </c>
      <c r="H155" s="6">
        <f t="shared" si="11"/>
        <v>7</v>
      </c>
      <c r="I155" s="6" t="s">
        <v>12</v>
      </c>
      <c r="K155" s="6" t="s">
        <v>12</v>
      </c>
      <c r="M155" s="6" t="s">
        <v>11</v>
      </c>
      <c r="O155" s="6" t="s">
        <v>12</v>
      </c>
      <c r="Q155" s="6" t="s">
        <v>12</v>
      </c>
      <c r="S155" s="6" t="s">
        <v>12</v>
      </c>
      <c r="U155" s="6" t="s">
        <v>12</v>
      </c>
      <c r="W155" s="6" t="s">
        <v>12</v>
      </c>
    </row>
    <row r="156" spans="1:23">
      <c r="A156" s="6" t="s">
        <v>213</v>
      </c>
      <c r="B156" s="6" t="s">
        <v>305</v>
      </c>
      <c r="C156" s="6" t="s">
        <v>282</v>
      </c>
      <c r="D156" s="6" t="s">
        <v>299</v>
      </c>
      <c r="E156">
        <v>0</v>
      </c>
      <c r="F156" t="str">
        <f t="shared" si="12"/>
        <v>Very low</v>
      </c>
      <c r="G156" s="6">
        <f t="shared" si="10"/>
        <v>7</v>
      </c>
      <c r="H156" s="6">
        <f t="shared" si="11"/>
        <v>1</v>
      </c>
      <c r="I156" s="6" t="s">
        <v>11</v>
      </c>
      <c r="K156" s="6" t="s">
        <v>11</v>
      </c>
      <c r="M156" s="6" t="s">
        <v>11</v>
      </c>
      <c r="O156" s="6" t="s">
        <v>11</v>
      </c>
      <c r="Q156" s="6" t="s">
        <v>11</v>
      </c>
      <c r="S156" s="6" t="s">
        <v>11</v>
      </c>
      <c r="U156" s="6" t="s">
        <v>11</v>
      </c>
      <c r="W156" s="6" t="s">
        <v>12</v>
      </c>
    </row>
    <row r="157" spans="1:23">
      <c r="A157" s="6" t="s">
        <v>231</v>
      </c>
      <c r="B157" s="6" t="s">
        <v>305</v>
      </c>
      <c r="C157" s="6" t="s">
        <v>283</v>
      </c>
      <c r="D157" s="6" t="s">
        <v>299</v>
      </c>
      <c r="E157">
        <v>0</v>
      </c>
      <c r="F157" t="str">
        <f t="shared" si="12"/>
        <v>Very low</v>
      </c>
      <c r="G157" s="6">
        <f t="shared" si="10"/>
        <v>4</v>
      </c>
      <c r="H157" s="6">
        <f t="shared" si="11"/>
        <v>1</v>
      </c>
      <c r="I157" s="6" t="s">
        <v>11</v>
      </c>
      <c r="Q157" s="6" t="s">
        <v>11</v>
      </c>
      <c r="S157" s="6" t="s">
        <v>11</v>
      </c>
      <c r="U157" s="6" t="s">
        <v>11</v>
      </c>
      <c r="W157" s="6" t="s">
        <v>12</v>
      </c>
    </row>
    <row r="158" spans="1:23">
      <c r="A158" s="6" t="s">
        <v>232</v>
      </c>
      <c r="B158" s="6" t="s">
        <v>305</v>
      </c>
      <c r="C158" s="6" t="s">
        <v>283</v>
      </c>
      <c r="D158" s="6" t="s">
        <v>299</v>
      </c>
      <c r="E158">
        <v>0</v>
      </c>
      <c r="F158" t="str">
        <f t="shared" si="12"/>
        <v>Very low</v>
      </c>
      <c r="G158" s="6">
        <f t="shared" si="10"/>
        <v>1</v>
      </c>
      <c r="H158" s="6">
        <f t="shared" si="11"/>
        <v>4</v>
      </c>
      <c r="I158" s="6" t="s">
        <v>11</v>
      </c>
      <c r="Q158" s="6" t="s">
        <v>12</v>
      </c>
      <c r="S158" s="6" t="s">
        <v>12</v>
      </c>
      <c r="U158" s="6" t="s">
        <v>12</v>
      </c>
      <c r="W158" s="6" t="s">
        <v>12</v>
      </c>
    </row>
    <row r="159" spans="1:23">
      <c r="A159" s="6" t="s">
        <v>233</v>
      </c>
      <c r="B159" s="6" t="s">
        <v>305</v>
      </c>
      <c r="C159" s="6" t="s">
        <v>283</v>
      </c>
      <c r="D159" s="6" t="s">
        <v>299</v>
      </c>
      <c r="E159">
        <v>0</v>
      </c>
      <c r="F159" t="str">
        <f t="shared" si="12"/>
        <v>Very low</v>
      </c>
      <c r="G159" s="6">
        <f t="shared" si="10"/>
        <v>2</v>
      </c>
      <c r="H159" s="6">
        <f t="shared" si="11"/>
        <v>3</v>
      </c>
      <c r="I159" s="6" t="s">
        <v>11</v>
      </c>
      <c r="Q159" s="6" t="s">
        <v>11</v>
      </c>
      <c r="S159" s="6" t="s">
        <v>12</v>
      </c>
      <c r="U159" s="6" t="s">
        <v>12</v>
      </c>
      <c r="W159" s="6" t="s">
        <v>12</v>
      </c>
    </row>
    <row r="160" spans="1:23">
      <c r="A160" s="6" t="s">
        <v>280</v>
      </c>
      <c r="B160" s="6" t="s">
        <v>306</v>
      </c>
      <c r="C160" s="6" t="s">
        <v>283</v>
      </c>
      <c r="D160" s="6" t="s">
        <v>300</v>
      </c>
      <c r="E160">
        <v>173</v>
      </c>
      <c r="F160" t="str">
        <f t="shared" si="12"/>
        <v>High</v>
      </c>
      <c r="G160" s="6">
        <f t="shared" si="10"/>
        <v>0</v>
      </c>
      <c r="H160" s="6">
        <f t="shared" si="11"/>
        <v>5</v>
      </c>
      <c r="I160" s="6" t="s">
        <v>13</v>
      </c>
      <c r="Q160" s="6" t="s">
        <v>13</v>
      </c>
      <c r="S160" s="6" t="s">
        <v>13</v>
      </c>
      <c r="U160" s="6" t="s">
        <v>13</v>
      </c>
      <c r="W160" s="6" t="s">
        <v>13</v>
      </c>
    </row>
    <row r="161" spans="1:23">
      <c r="A161" s="6" t="s">
        <v>234</v>
      </c>
      <c r="B161" s="6" t="s">
        <v>306</v>
      </c>
      <c r="C161" s="6" t="s">
        <v>283</v>
      </c>
      <c r="D161" s="6" t="s">
        <v>299</v>
      </c>
      <c r="E161">
        <v>0</v>
      </c>
      <c r="F161" t="str">
        <f t="shared" si="12"/>
        <v>Very low</v>
      </c>
      <c r="G161" s="6">
        <f t="shared" si="10"/>
        <v>5</v>
      </c>
      <c r="H161" s="6">
        <f t="shared" si="11"/>
        <v>0</v>
      </c>
      <c r="I161" s="6" t="s">
        <v>11</v>
      </c>
      <c r="Q161" s="6" t="s">
        <v>11</v>
      </c>
      <c r="S161" s="6" t="s">
        <v>11</v>
      </c>
      <c r="U161" s="6" t="s">
        <v>11</v>
      </c>
      <c r="W161" s="6" t="s">
        <v>11</v>
      </c>
    </row>
    <row r="162" spans="1:23">
      <c r="A162" s="6" t="s">
        <v>189</v>
      </c>
      <c r="B162" s="6" t="s">
        <v>306</v>
      </c>
      <c r="C162" s="6" t="s">
        <v>283</v>
      </c>
      <c r="D162" s="6" t="s">
        <v>300</v>
      </c>
      <c r="E162">
        <v>1349</v>
      </c>
      <c r="F162" t="str">
        <f t="shared" si="12"/>
        <v>Very high</v>
      </c>
      <c r="G162" s="6">
        <f t="shared" ref="G162:G197" si="13">COUNTIF($I162:$XFD162, "TP") + COUNTIF($I162:$XFD162, "TN")</f>
        <v>3</v>
      </c>
      <c r="H162" s="6">
        <f t="shared" ref="H162:H197" si="14">COUNTIF($I162:$XFD162, "FP") + COUNTIF($I162:$XFD162, "FN")</f>
        <v>2</v>
      </c>
      <c r="I162" s="6" t="s">
        <v>10</v>
      </c>
      <c r="Q162" s="6" t="s">
        <v>10</v>
      </c>
      <c r="S162" s="6" t="s">
        <v>13</v>
      </c>
      <c r="U162" s="6" t="s">
        <v>13</v>
      </c>
      <c r="W162" s="6" t="s">
        <v>10</v>
      </c>
    </row>
    <row r="163" spans="1:23">
      <c r="A163" s="6" t="s">
        <v>126</v>
      </c>
      <c r="B163" s="6" t="s">
        <v>306</v>
      </c>
      <c r="C163" s="6" t="s">
        <v>283</v>
      </c>
      <c r="D163" s="6" t="s">
        <v>300</v>
      </c>
      <c r="E163">
        <v>5293</v>
      </c>
      <c r="F163" t="str">
        <f t="shared" si="12"/>
        <v>Very high</v>
      </c>
      <c r="G163" s="6">
        <f t="shared" si="13"/>
        <v>8</v>
      </c>
      <c r="H163" s="6">
        <f t="shared" si="14"/>
        <v>0</v>
      </c>
      <c r="I163" s="6" t="s">
        <v>10</v>
      </c>
      <c r="K163" s="6" t="s">
        <v>10</v>
      </c>
      <c r="M163" s="6" t="s">
        <v>10</v>
      </c>
      <c r="O163" s="6" t="s">
        <v>10</v>
      </c>
      <c r="Q163" s="6" t="s">
        <v>10</v>
      </c>
      <c r="S163" s="6" t="s">
        <v>10</v>
      </c>
      <c r="U163" s="6" t="s">
        <v>10</v>
      </c>
      <c r="W163" s="6" t="s">
        <v>10</v>
      </c>
    </row>
    <row r="164" spans="1:23">
      <c r="A164" s="6" t="s">
        <v>190</v>
      </c>
      <c r="B164" s="6" t="s">
        <v>306</v>
      </c>
      <c r="C164" s="6" t="s">
        <v>282</v>
      </c>
      <c r="D164" s="6" t="s">
        <v>300</v>
      </c>
      <c r="E164">
        <v>1356</v>
      </c>
      <c r="F164" t="str">
        <f t="shared" si="12"/>
        <v>Very high</v>
      </c>
      <c r="G164" s="6">
        <f t="shared" si="13"/>
        <v>4</v>
      </c>
      <c r="H164" s="6">
        <f t="shared" si="14"/>
        <v>1</v>
      </c>
      <c r="I164" s="6" t="s">
        <v>10</v>
      </c>
      <c r="Q164" s="6" t="s">
        <v>10</v>
      </c>
      <c r="S164" s="6" t="s">
        <v>13</v>
      </c>
      <c r="U164" s="6" t="s">
        <v>10</v>
      </c>
      <c r="W164" s="6" t="s">
        <v>10</v>
      </c>
    </row>
    <row r="165" spans="1:23">
      <c r="A165" s="6" t="s">
        <v>268</v>
      </c>
      <c r="B165" s="6" t="s">
        <v>305</v>
      </c>
      <c r="C165" s="6" t="s">
        <v>282</v>
      </c>
      <c r="D165" s="6" t="s">
        <v>299</v>
      </c>
      <c r="E165">
        <v>0</v>
      </c>
      <c r="F165" t="str">
        <f t="shared" si="12"/>
        <v>Very low</v>
      </c>
      <c r="G165" s="6">
        <f t="shared" si="13"/>
        <v>1</v>
      </c>
      <c r="H165" s="6">
        <f t="shared" si="14"/>
        <v>4</v>
      </c>
      <c r="I165" s="6" t="s">
        <v>12</v>
      </c>
      <c r="Q165" s="6" t="s">
        <v>11</v>
      </c>
      <c r="S165" s="6" t="s">
        <v>12</v>
      </c>
      <c r="U165" s="6" t="s">
        <v>12</v>
      </c>
      <c r="W165" s="6" t="s">
        <v>12</v>
      </c>
    </row>
    <row r="166" spans="1:23">
      <c r="A166" s="6" t="s">
        <v>191</v>
      </c>
      <c r="B166" s="6" t="s">
        <v>305</v>
      </c>
      <c r="C166" s="6" t="s">
        <v>282</v>
      </c>
      <c r="D166" s="6" t="s">
        <v>300</v>
      </c>
      <c r="E166">
        <v>1101</v>
      </c>
      <c r="F166" t="str">
        <f t="shared" si="12"/>
        <v>Very high</v>
      </c>
      <c r="G166" s="6">
        <f t="shared" si="13"/>
        <v>5</v>
      </c>
      <c r="H166" s="6">
        <f t="shared" si="14"/>
        <v>0</v>
      </c>
      <c r="I166" s="6" t="s">
        <v>10</v>
      </c>
      <c r="Q166" s="6" t="s">
        <v>10</v>
      </c>
      <c r="S166" s="6" t="s">
        <v>10</v>
      </c>
      <c r="U166" s="6" t="s">
        <v>10</v>
      </c>
      <c r="W166" s="6" t="s">
        <v>10</v>
      </c>
    </row>
    <row r="167" spans="1:23">
      <c r="A167" s="6" t="s">
        <v>192</v>
      </c>
      <c r="B167" s="6" t="s">
        <v>306</v>
      </c>
      <c r="C167" s="6" t="s">
        <v>282</v>
      </c>
      <c r="D167" s="6" t="s">
        <v>300</v>
      </c>
      <c r="E167">
        <v>2855</v>
      </c>
      <c r="F167" t="str">
        <f t="shared" si="12"/>
        <v>Very high</v>
      </c>
      <c r="G167" s="6">
        <f t="shared" si="13"/>
        <v>4</v>
      </c>
      <c r="H167" s="6">
        <f t="shared" si="14"/>
        <v>1</v>
      </c>
      <c r="I167" s="6" t="s">
        <v>10</v>
      </c>
      <c r="Q167" s="6" t="s">
        <v>10</v>
      </c>
      <c r="S167" s="6" t="s">
        <v>13</v>
      </c>
      <c r="U167" s="6" t="s">
        <v>10</v>
      </c>
      <c r="W167" s="6" t="s">
        <v>10</v>
      </c>
    </row>
    <row r="168" spans="1:23">
      <c r="A168" s="6" t="s">
        <v>269</v>
      </c>
      <c r="B168" s="6" t="s">
        <v>305</v>
      </c>
      <c r="C168" s="6" t="s">
        <v>283</v>
      </c>
      <c r="D168" s="6" t="s">
        <v>299</v>
      </c>
      <c r="E168">
        <v>0</v>
      </c>
      <c r="F168" t="str">
        <f t="shared" si="12"/>
        <v>Very low</v>
      </c>
      <c r="G168" s="6">
        <f t="shared" si="13"/>
        <v>2</v>
      </c>
      <c r="H168" s="6">
        <f t="shared" si="14"/>
        <v>3</v>
      </c>
      <c r="I168" s="6" t="s">
        <v>12</v>
      </c>
      <c r="Q168" s="6" t="s">
        <v>12</v>
      </c>
      <c r="S168" s="6" t="s">
        <v>11</v>
      </c>
      <c r="U168" s="6" t="s">
        <v>12</v>
      </c>
      <c r="W168" s="6" t="s">
        <v>11</v>
      </c>
    </row>
    <row r="169" spans="1:23">
      <c r="A169" s="6" t="s">
        <v>127</v>
      </c>
      <c r="B169" s="6" t="s">
        <v>305</v>
      </c>
      <c r="C169" s="6" t="s">
        <v>282</v>
      </c>
      <c r="D169" s="6" t="s">
        <v>300</v>
      </c>
      <c r="E169">
        <v>4948</v>
      </c>
      <c r="F169" t="str">
        <f t="shared" si="12"/>
        <v>Very high</v>
      </c>
      <c r="G169" s="6">
        <f t="shared" si="13"/>
        <v>8</v>
      </c>
      <c r="H169" s="6">
        <f t="shared" si="14"/>
        <v>0</v>
      </c>
      <c r="I169" s="6" t="s">
        <v>10</v>
      </c>
      <c r="K169" s="6" t="s">
        <v>10</v>
      </c>
      <c r="M169" s="6" t="s">
        <v>10</v>
      </c>
      <c r="O169" s="6" t="s">
        <v>10</v>
      </c>
      <c r="Q169" s="6" t="s">
        <v>10</v>
      </c>
      <c r="S169" s="6" t="s">
        <v>10</v>
      </c>
      <c r="U169" s="6" t="s">
        <v>10</v>
      </c>
      <c r="W169" s="6" t="s">
        <v>10</v>
      </c>
    </row>
    <row r="170" spans="1:23">
      <c r="A170" s="6" t="s">
        <v>193</v>
      </c>
      <c r="B170" s="6" t="s">
        <v>305</v>
      </c>
      <c r="C170" s="6" t="s">
        <v>282</v>
      </c>
      <c r="D170" s="6" t="s">
        <v>300</v>
      </c>
      <c r="E170">
        <v>408</v>
      </c>
      <c r="F170" t="str">
        <f t="shared" si="12"/>
        <v>Very high</v>
      </c>
      <c r="G170" s="6">
        <f t="shared" si="13"/>
        <v>5</v>
      </c>
      <c r="H170" s="6">
        <f t="shared" si="14"/>
        <v>0</v>
      </c>
      <c r="I170" s="6" t="s">
        <v>10</v>
      </c>
      <c r="Q170" s="6" t="s">
        <v>10</v>
      </c>
      <c r="S170" s="6" t="s">
        <v>10</v>
      </c>
      <c r="U170" s="6" t="s">
        <v>10</v>
      </c>
      <c r="W170" s="6" t="s">
        <v>10</v>
      </c>
    </row>
    <row r="171" spans="1:23">
      <c r="A171" s="6" t="s">
        <v>194</v>
      </c>
      <c r="B171" s="6" t="s">
        <v>306</v>
      </c>
      <c r="C171" s="6" t="s">
        <v>283</v>
      </c>
      <c r="D171" s="6" t="s">
        <v>300</v>
      </c>
      <c r="E171">
        <v>230</v>
      </c>
      <c r="F171" t="str">
        <f t="shared" si="12"/>
        <v>High</v>
      </c>
      <c r="G171" s="6">
        <f t="shared" si="13"/>
        <v>5</v>
      </c>
      <c r="H171" s="6">
        <f t="shared" si="14"/>
        <v>0</v>
      </c>
      <c r="I171" s="6" t="s">
        <v>10</v>
      </c>
      <c r="Q171" s="6" t="s">
        <v>10</v>
      </c>
      <c r="S171" s="6" t="s">
        <v>10</v>
      </c>
      <c r="U171" s="6" t="s">
        <v>10</v>
      </c>
      <c r="W171" s="6" t="s">
        <v>10</v>
      </c>
    </row>
    <row r="172" spans="1:23">
      <c r="A172" s="6" t="s">
        <v>250</v>
      </c>
      <c r="B172" s="6" t="s">
        <v>305</v>
      </c>
      <c r="C172" s="6" t="s">
        <v>283</v>
      </c>
      <c r="D172" s="6" t="s">
        <v>299</v>
      </c>
      <c r="E172">
        <v>0</v>
      </c>
      <c r="F172" t="str">
        <f t="shared" si="12"/>
        <v>Very low</v>
      </c>
      <c r="G172" s="6">
        <f t="shared" si="13"/>
        <v>6</v>
      </c>
      <c r="H172" s="6">
        <f t="shared" si="14"/>
        <v>2</v>
      </c>
      <c r="I172" s="6" t="s">
        <v>12</v>
      </c>
      <c r="K172" s="6" t="s">
        <v>11</v>
      </c>
      <c r="M172" s="6" t="s">
        <v>11</v>
      </c>
      <c r="O172" s="6" t="s">
        <v>11</v>
      </c>
      <c r="Q172" s="6" t="s">
        <v>11</v>
      </c>
      <c r="S172" s="6" t="s">
        <v>12</v>
      </c>
      <c r="U172" s="6" t="s">
        <v>11</v>
      </c>
      <c r="W172" s="6" t="s">
        <v>11</v>
      </c>
    </row>
    <row r="173" spans="1:23">
      <c r="A173" s="6" t="s">
        <v>195</v>
      </c>
      <c r="B173" s="6" t="s">
        <v>306</v>
      </c>
      <c r="C173" s="6" t="s">
        <v>283</v>
      </c>
      <c r="D173" s="6" t="s">
        <v>300</v>
      </c>
      <c r="E173">
        <v>259</v>
      </c>
      <c r="F173" t="str">
        <f t="shared" si="12"/>
        <v>High</v>
      </c>
      <c r="G173" s="6">
        <f t="shared" si="13"/>
        <v>5</v>
      </c>
      <c r="H173" s="6">
        <f t="shared" si="14"/>
        <v>0</v>
      </c>
      <c r="I173" s="6" t="s">
        <v>10</v>
      </c>
      <c r="Q173" s="6" t="s">
        <v>10</v>
      </c>
      <c r="S173" s="6" t="s">
        <v>10</v>
      </c>
      <c r="U173" s="6" t="s">
        <v>10</v>
      </c>
      <c r="W173" s="6" t="s">
        <v>10</v>
      </c>
    </row>
    <row r="174" spans="1:23">
      <c r="A174" s="6" t="s">
        <v>196</v>
      </c>
      <c r="B174" s="6" t="s">
        <v>306</v>
      </c>
      <c r="C174" s="6" t="s">
        <v>283</v>
      </c>
      <c r="D174" s="6" t="s">
        <v>300</v>
      </c>
      <c r="E174">
        <v>1753</v>
      </c>
      <c r="F174" t="str">
        <f t="shared" si="12"/>
        <v>Very high</v>
      </c>
      <c r="G174" s="6">
        <f t="shared" si="13"/>
        <v>4</v>
      </c>
      <c r="H174" s="6">
        <f t="shared" si="14"/>
        <v>1</v>
      </c>
      <c r="I174" s="6" t="s">
        <v>10</v>
      </c>
      <c r="Q174" s="6" t="s">
        <v>10</v>
      </c>
      <c r="S174" s="6" t="s">
        <v>10</v>
      </c>
      <c r="U174" s="6" t="s">
        <v>13</v>
      </c>
      <c r="W174" s="6" t="s">
        <v>10</v>
      </c>
    </row>
    <row r="175" spans="1:23">
      <c r="A175" s="6" t="s">
        <v>197</v>
      </c>
      <c r="B175" s="6" t="s">
        <v>305</v>
      </c>
      <c r="C175" s="6" t="s">
        <v>282</v>
      </c>
      <c r="D175" s="6" t="s">
        <v>300</v>
      </c>
      <c r="E175">
        <v>44</v>
      </c>
      <c r="F175" t="str">
        <f t="shared" si="12"/>
        <v>Intermediate</v>
      </c>
      <c r="G175" s="6">
        <f t="shared" si="13"/>
        <v>4</v>
      </c>
      <c r="H175" s="6">
        <f t="shared" si="14"/>
        <v>1</v>
      </c>
      <c r="I175" s="6" t="s">
        <v>10</v>
      </c>
      <c r="Q175" s="6" t="s">
        <v>10</v>
      </c>
      <c r="S175" s="6" t="s">
        <v>13</v>
      </c>
      <c r="U175" s="6" t="s">
        <v>10</v>
      </c>
      <c r="W175" s="6" t="s">
        <v>10</v>
      </c>
    </row>
    <row r="176" spans="1:23">
      <c r="A176" s="6" t="s">
        <v>128</v>
      </c>
      <c r="B176" s="6" t="s">
        <v>305</v>
      </c>
      <c r="C176" s="6" t="s">
        <v>283</v>
      </c>
      <c r="D176" s="6" t="s">
        <v>300</v>
      </c>
      <c r="E176">
        <v>2408</v>
      </c>
      <c r="F176" t="str">
        <f t="shared" si="12"/>
        <v>Very high</v>
      </c>
      <c r="G176" s="6">
        <f t="shared" si="13"/>
        <v>7</v>
      </c>
      <c r="H176" s="6">
        <f t="shared" si="14"/>
        <v>1</v>
      </c>
      <c r="I176" s="6" t="s">
        <v>10</v>
      </c>
      <c r="K176" s="6" t="s">
        <v>10</v>
      </c>
      <c r="M176" s="6" t="s">
        <v>10</v>
      </c>
      <c r="O176" s="6" t="s">
        <v>10</v>
      </c>
      <c r="Q176" s="6" t="s">
        <v>13</v>
      </c>
      <c r="S176" s="6" t="s">
        <v>10</v>
      </c>
      <c r="U176" s="6" t="s">
        <v>10</v>
      </c>
      <c r="W176" s="6" t="s">
        <v>10</v>
      </c>
    </row>
    <row r="177" spans="1:23">
      <c r="A177" s="6" t="s">
        <v>214</v>
      </c>
      <c r="B177" s="6" t="s">
        <v>305</v>
      </c>
      <c r="C177" s="6" t="s">
        <v>283</v>
      </c>
      <c r="D177" s="6" t="s">
        <v>299</v>
      </c>
      <c r="E177">
        <v>0</v>
      </c>
      <c r="F177" t="str">
        <f t="shared" si="12"/>
        <v>Very low</v>
      </c>
      <c r="G177" s="6">
        <f t="shared" si="13"/>
        <v>4</v>
      </c>
      <c r="H177" s="6">
        <f t="shared" si="14"/>
        <v>4</v>
      </c>
      <c r="I177" s="6" t="s">
        <v>11</v>
      </c>
      <c r="K177" s="6" t="s">
        <v>12</v>
      </c>
      <c r="M177" s="6" t="s">
        <v>12</v>
      </c>
      <c r="O177" s="6" t="s">
        <v>12</v>
      </c>
      <c r="Q177" s="6" t="s">
        <v>11</v>
      </c>
      <c r="S177" s="6" t="s">
        <v>11</v>
      </c>
      <c r="U177" s="6" t="s">
        <v>11</v>
      </c>
      <c r="W177" s="6" t="s">
        <v>12</v>
      </c>
    </row>
    <row r="178" spans="1:23">
      <c r="A178" s="6" t="s">
        <v>215</v>
      </c>
      <c r="B178" s="6" t="s">
        <v>305</v>
      </c>
      <c r="C178" s="6" t="s">
        <v>283</v>
      </c>
      <c r="D178" s="6" t="s">
        <v>299</v>
      </c>
      <c r="E178">
        <v>0</v>
      </c>
      <c r="F178" t="str">
        <f t="shared" si="12"/>
        <v>Very low</v>
      </c>
      <c r="G178" s="6">
        <f t="shared" si="13"/>
        <v>6</v>
      </c>
      <c r="H178" s="6">
        <f t="shared" si="14"/>
        <v>2</v>
      </c>
      <c r="I178" s="6" t="s">
        <v>11</v>
      </c>
      <c r="K178" s="6" t="s">
        <v>11</v>
      </c>
      <c r="M178" s="6" t="s">
        <v>11</v>
      </c>
      <c r="O178" s="6" t="s">
        <v>11</v>
      </c>
      <c r="Q178" s="6" t="s">
        <v>12</v>
      </c>
      <c r="S178" s="6" t="s">
        <v>11</v>
      </c>
      <c r="U178" s="6" t="s">
        <v>11</v>
      </c>
      <c r="W178" s="6" t="s">
        <v>12</v>
      </c>
    </row>
    <row r="179" spans="1:23">
      <c r="A179" s="6" t="s">
        <v>198</v>
      </c>
      <c r="B179" s="6" t="s">
        <v>306</v>
      </c>
      <c r="C179" s="6" t="s">
        <v>282</v>
      </c>
      <c r="D179" s="6" t="s">
        <v>300</v>
      </c>
      <c r="E179">
        <v>1115</v>
      </c>
      <c r="F179" t="str">
        <f t="shared" si="12"/>
        <v>Very high</v>
      </c>
      <c r="G179" s="6">
        <f t="shared" si="13"/>
        <v>1</v>
      </c>
      <c r="H179" s="6">
        <f t="shared" si="14"/>
        <v>4</v>
      </c>
      <c r="I179" s="6" t="s">
        <v>10</v>
      </c>
      <c r="Q179" s="6" t="s">
        <v>13</v>
      </c>
      <c r="S179" s="6" t="s">
        <v>13</v>
      </c>
      <c r="U179" s="6" t="s">
        <v>13</v>
      </c>
      <c r="W179" s="6" t="s">
        <v>13</v>
      </c>
    </row>
    <row r="180" spans="1:23">
      <c r="A180" s="6" t="s">
        <v>129</v>
      </c>
      <c r="B180" s="6" t="s">
        <v>306</v>
      </c>
      <c r="C180" s="6" t="s">
        <v>283</v>
      </c>
      <c r="D180" s="6" t="s">
        <v>300</v>
      </c>
      <c r="E180">
        <v>995</v>
      </c>
      <c r="F180" t="str">
        <f t="shared" si="12"/>
        <v>Very high</v>
      </c>
      <c r="G180" s="6">
        <f t="shared" si="13"/>
        <v>8</v>
      </c>
      <c r="H180" s="6">
        <f t="shared" si="14"/>
        <v>0</v>
      </c>
      <c r="I180" s="6" t="s">
        <v>10</v>
      </c>
      <c r="K180" s="6" t="s">
        <v>10</v>
      </c>
      <c r="M180" s="6" t="s">
        <v>10</v>
      </c>
      <c r="O180" s="6" t="s">
        <v>10</v>
      </c>
      <c r="Q180" s="6" t="s">
        <v>10</v>
      </c>
      <c r="S180" s="6" t="s">
        <v>10</v>
      </c>
      <c r="U180" s="6" t="s">
        <v>10</v>
      </c>
      <c r="W180" s="6" t="s">
        <v>10</v>
      </c>
    </row>
    <row r="181" spans="1:23">
      <c r="A181" s="6" t="s">
        <v>199</v>
      </c>
      <c r="B181" s="6" t="s">
        <v>305</v>
      </c>
      <c r="C181" s="6" t="s">
        <v>282</v>
      </c>
      <c r="D181" s="6" t="s">
        <v>300</v>
      </c>
      <c r="E181">
        <v>910</v>
      </c>
      <c r="F181" t="str">
        <f t="shared" si="12"/>
        <v>Very high</v>
      </c>
      <c r="G181" s="6">
        <f t="shared" si="13"/>
        <v>4</v>
      </c>
      <c r="H181" s="6">
        <f t="shared" si="14"/>
        <v>1</v>
      </c>
      <c r="I181" s="6" t="s">
        <v>10</v>
      </c>
      <c r="Q181" s="6" t="s">
        <v>10</v>
      </c>
      <c r="S181" s="6" t="s">
        <v>10</v>
      </c>
      <c r="U181" s="6" t="s">
        <v>10</v>
      </c>
      <c r="W181" s="6" t="s">
        <v>13</v>
      </c>
    </row>
    <row r="182" spans="1:23">
      <c r="A182" s="6" t="s">
        <v>216</v>
      </c>
      <c r="B182" s="6" t="s">
        <v>306</v>
      </c>
      <c r="C182" s="6" t="s">
        <v>283</v>
      </c>
      <c r="D182" s="6" t="s">
        <v>299</v>
      </c>
      <c r="E182">
        <v>0</v>
      </c>
      <c r="F182" t="str">
        <f t="shared" si="12"/>
        <v>Very low</v>
      </c>
      <c r="G182" s="6">
        <f t="shared" si="13"/>
        <v>7</v>
      </c>
      <c r="H182" s="6">
        <f t="shared" si="14"/>
        <v>1</v>
      </c>
      <c r="I182" s="6" t="s">
        <v>11</v>
      </c>
      <c r="K182" s="6" t="s">
        <v>11</v>
      </c>
      <c r="M182" s="6" t="s">
        <v>11</v>
      </c>
      <c r="O182" s="6" t="s">
        <v>11</v>
      </c>
      <c r="Q182" s="6" t="s">
        <v>11</v>
      </c>
      <c r="S182" s="6" t="s">
        <v>11</v>
      </c>
      <c r="U182" s="6" t="s">
        <v>11</v>
      </c>
      <c r="W182" s="6" t="s">
        <v>12</v>
      </c>
    </row>
    <row r="183" spans="1:23">
      <c r="A183" s="6" t="s">
        <v>217</v>
      </c>
      <c r="B183" s="6" t="s">
        <v>306</v>
      </c>
      <c r="C183" s="6" t="s">
        <v>283</v>
      </c>
      <c r="D183" s="6" t="s">
        <v>299</v>
      </c>
      <c r="E183">
        <v>0</v>
      </c>
      <c r="F183" t="str">
        <f t="shared" si="12"/>
        <v>Very low</v>
      </c>
      <c r="G183" s="6">
        <f t="shared" si="13"/>
        <v>8</v>
      </c>
      <c r="H183" s="6">
        <f t="shared" si="14"/>
        <v>0</v>
      </c>
      <c r="I183" s="6" t="s">
        <v>11</v>
      </c>
      <c r="K183" s="6" t="s">
        <v>11</v>
      </c>
      <c r="M183" s="6" t="s">
        <v>11</v>
      </c>
      <c r="O183" s="6" t="s">
        <v>11</v>
      </c>
      <c r="Q183" s="6" t="s">
        <v>11</v>
      </c>
      <c r="S183" s="6" t="s">
        <v>11</v>
      </c>
      <c r="U183" s="6" t="s">
        <v>11</v>
      </c>
      <c r="W183" s="6" t="s">
        <v>11</v>
      </c>
    </row>
    <row r="184" spans="1:23">
      <c r="A184" s="6" t="s">
        <v>281</v>
      </c>
      <c r="B184" s="6" t="s">
        <v>305</v>
      </c>
      <c r="C184" s="6" t="s">
        <v>283</v>
      </c>
      <c r="D184" s="6" t="s">
        <v>300</v>
      </c>
      <c r="E184">
        <v>1308</v>
      </c>
      <c r="F184" t="str">
        <f t="shared" si="12"/>
        <v>Very high</v>
      </c>
      <c r="G184" s="6">
        <f t="shared" si="13"/>
        <v>2</v>
      </c>
      <c r="H184" s="6">
        <f t="shared" si="14"/>
        <v>3</v>
      </c>
      <c r="I184" s="6" t="s">
        <v>13</v>
      </c>
      <c r="Q184" s="6" t="s">
        <v>10</v>
      </c>
      <c r="S184" s="6" t="s">
        <v>13</v>
      </c>
      <c r="U184" s="6" t="s">
        <v>13</v>
      </c>
      <c r="W184" s="6" t="s">
        <v>10</v>
      </c>
    </row>
    <row r="185" spans="1:23">
      <c r="A185" s="6" t="s">
        <v>235</v>
      </c>
      <c r="B185" s="6" t="s">
        <v>305</v>
      </c>
      <c r="C185" s="6" t="s">
        <v>283</v>
      </c>
      <c r="D185" s="6" t="s">
        <v>299</v>
      </c>
      <c r="E185">
        <v>0</v>
      </c>
      <c r="F185" t="str">
        <f t="shared" si="12"/>
        <v>Very low</v>
      </c>
      <c r="G185" s="6">
        <f t="shared" si="13"/>
        <v>3</v>
      </c>
      <c r="H185" s="6">
        <f t="shared" si="14"/>
        <v>2</v>
      </c>
      <c r="I185" s="6" t="s">
        <v>11</v>
      </c>
      <c r="Q185" s="6" t="s">
        <v>11</v>
      </c>
      <c r="S185" s="6" t="s">
        <v>12</v>
      </c>
      <c r="U185" s="6" t="s">
        <v>12</v>
      </c>
      <c r="W185" s="6" t="s">
        <v>11</v>
      </c>
    </row>
    <row r="186" spans="1:23">
      <c r="A186" s="6" t="s">
        <v>270</v>
      </c>
      <c r="B186" s="6" t="s">
        <v>305</v>
      </c>
      <c r="C186" s="6" t="s">
        <v>283</v>
      </c>
      <c r="D186" s="6" t="s">
        <v>299</v>
      </c>
      <c r="E186">
        <v>0</v>
      </c>
      <c r="F186" t="str">
        <f t="shared" si="12"/>
        <v>Very low</v>
      </c>
      <c r="G186" s="6">
        <f t="shared" si="13"/>
        <v>3</v>
      </c>
      <c r="H186" s="6">
        <f t="shared" si="14"/>
        <v>2</v>
      </c>
      <c r="I186" s="6" t="s">
        <v>12</v>
      </c>
      <c r="Q186" s="6" t="s">
        <v>11</v>
      </c>
      <c r="S186" s="6" t="s">
        <v>12</v>
      </c>
      <c r="U186" s="6" t="s">
        <v>11</v>
      </c>
      <c r="W186" s="6" t="s">
        <v>11</v>
      </c>
    </row>
    <row r="187" spans="1:23">
      <c r="A187" s="6" t="s">
        <v>130</v>
      </c>
      <c r="B187" s="6" t="s">
        <v>306</v>
      </c>
      <c r="C187" s="6" t="s">
        <v>283</v>
      </c>
      <c r="D187" s="6" t="s">
        <v>300</v>
      </c>
      <c r="E187">
        <v>205</v>
      </c>
      <c r="F187" t="str">
        <f t="shared" si="12"/>
        <v>High</v>
      </c>
      <c r="G187" s="6">
        <f t="shared" si="13"/>
        <v>8</v>
      </c>
      <c r="H187" s="6">
        <f t="shared" si="14"/>
        <v>0</v>
      </c>
      <c r="I187" s="6" t="s">
        <v>10</v>
      </c>
      <c r="K187" s="6" t="s">
        <v>10</v>
      </c>
      <c r="M187" s="6" t="s">
        <v>10</v>
      </c>
      <c r="O187" s="6" t="s">
        <v>10</v>
      </c>
      <c r="Q187" s="6" t="s">
        <v>10</v>
      </c>
      <c r="S187" s="6" t="s">
        <v>10</v>
      </c>
      <c r="U187" s="6" t="s">
        <v>10</v>
      </c>
      <c r="W187" s="6" t="s">
        <v>10</v>
      </c>
    </row>
    <row r="188" spans="1:23">
      <c r="A188" s="6" t="s">
        <v>131</v>
      </c>
      <c r="B188" s="6" t="s">
        <v>306</v>
      </c>
      <c r="C188" s="6" t="s">
        <v>283</v>
      </c>
      <c r="D188" s="6" t="s">
        <v>300</v>
      </c>
      <c r="E188">
        <v>186</v>
      </c>
      <c r="F188" t="str">
        <f t="shared" si="12"/>
        <v>High</v>
      </c>
      <c r="G188" s="6">
        <f t="shared" si="13"/>
        <v>8</v>
      </c>
      <c r="H188" s="6">
        <f t="shared" si="14"/>
        <v>0</v>
      </c>
      <c r="I188" s="6" t="s">
        <v>10</v>
      </c>
      <c r="K188" s="6" t="s">
        <v>10</v>
      </c>
      <c r="M188" s="6" t="s">
        <v>10</v>
      </c>
      <c r="O188" s="6" t="s">
        <v>10</v>
      </c>
      <c r="Q188" s="6" t="s">
        <v>10</v>
      </c>
      <c r="S188" s="6" t="s">
        <v>10</v>
      </c>
      <c r="U188" s="6" t="s">
        <v>10</v>
      </c>
      <c r="W188" s="6" t="s">
        <v>10</v>
      </c>
    </row>
    <row r="189" spans="1:23">
      <c r="A189" s="6" t="s">
        <v>132</v>
      </c>
      <c r="B189" s="6" t="s">
        <v>306</v>
      </c>
      <c r="C189" s="6" t="s">
        <v>283</v>
      </c>
      <c r="D189" s="6" t="s">
        <v>300</v>
      </c>
      <c r="E189">
        <v>71</v>
      </c>
      <c r="F189" t="str">
        <f t="shared" si="12"/>
        <v>Intermediate</v>
      </c>
      <c r="G189" s="6">
        <f t="shared" si="13"/>
        <v>4</v>
      </c>
      <c r="H189" s="6">
        <f t="shared" si="14"/>
        <v>4</v>
      </c>
      <c r="I189" s="6" t="s">
        <v>10</v>
      </c>
      <c r="K189" s="6" t="s">
        <v>10</v>
      </c>
      <c r="M189" s="6" t="s">
        <v>13</v>
      </c>
      <c r="O189" s="6" t="s">
        <v>10</v>
      </c>
      <c r="Q189" s="6" t="s">
        <v>13</v>
      </c>
      <c r="S189" s="6" t="s">
        <v>13</v>
      </c>
      <c r="U189" s="6" t="s">
        <v>13</v>
      </c>
      <c r="W189" s="6" t="s">
        <v>10</v>
      </c>
    </row>
    <row r="190" spans="1:23">
      <c r="A190" s="6" t="s">
        <v>236</v>
      </c>
      <c r="B190" s="6" t="s">
        <v>306</v>
      </c>
      <c r="C190" s="6" t="s">
        <v>283</v>
      </c>
      <c r="D190" s="6" t="s">
        <v>299</v>
      </c>
      <c r="E190">
        <v>0</v>
      </c>
      <c r="F190" t="str">
        <f t="shared" si="12"/>
        <v>Very low</v>
      </c>
      <c r="G190" s="6">
        <f t="shared" si="13"/>
        <v>3</v>
      </c>
      <c r="H190" s="6">
        <f t="shared" si="14"/>
        <v>2</v>
      </c>
      <c r="I190" s="6" t="s">
        <v>11</v>
      </c>
      <c r="Q190" s="6" t="s">
        <v>12</v>
      </c>
      <c r="S190" s="6" t="s">
        <v>11</v>
      </c>
      <c r="U190" s="6" t="s">
        <v>12</v>
      </c>
      <c r="W190" s="6" t="s">
        <v>11</v>
      </c>
    </row>
    <row r="191" spans="1:23">
      <c r="A191" s="6" t="s">
        <v>237</v>
      </c>
      <c r="B191" s="6" t="s">
        <v>305</v>
      </c>
      <c r="C191" s="6" t="s">
        <v>283</v>
      </c>
      <c r="D191" s="6" t="s">
        <v>299</v>
      </c>
      <c r="E191">
        <v>0</v>
      </c>
      <c r="F191" t="str">
        <f t="shared" si="12"/>
        <v>Very low</v>
      </c>
      <c r="G191" s="6">
        <f t="shared" si="13"/>
        <v>5</v>
      </c>
      <c r="H191" s="6">
        <f t="shared" si="14"/>
        <v>0</v>
      </c>
      <c r="I191" s="6" t="s">
        <v>11</v>
      </c>
      <c r="Q191" s="6" t="s">
        <v>11</v>
      </c>
      <c r="S191" s="6" t="s">
        <v>11</v>
      </c>
      <c r="U191" s="6" t="s">
        <v>11</v>
      </c>
      <c r="W191" s="6" t="s">
        <v>11</v>
      </c>
    </row>
    <row r="192" spans="1:23">
      <c r="A192" s="6" t="s">
        <v>200</v>
      </c>
      <c r="B192" s="6" t="s">
        <v>305</v>
      </c>
      <c r="C192" s="6" t="s">
        <v>283</v>
      </c>
      <c r="D192" s="6" t="s">
        <v>300</v>
      </c>
      <c r="E192">
        <v>37</v>
      </c>
      <c r="F192" t="str">
        <f t="shared" si="12"/>
        <v>Intermediate</v>
      </c>
      <c r="G192" s="6">
        <f t="shared" si="13"/>
        <v>5</v>
      </c>
      <c r="H192" s="6">
        <f t="shared" si="14"/>
        <v>0</v>
      </c>
      <c r="I192" s="6" t="s">
        <v>10</v>
      </c>
      <c r="Q192" s="6" t="s">
        <v>10</v>
      </c>
      <c r="S192" s="6" t="s">
        <v>10</v>
      </c>
      <c r="U192" s="6" t="s">
        <v>10</v>
      </c>
      <c r="W192" s="6" t="s">
        <v>10</v>
      </c>
    </row>
    <row r="193" spans="1:24">
      <c r="A193" s="6" t="s">
        <v>218</v>
      </c>
      <c r="B193" s="6" t="s">
        <v>306</v>
      </c>
      <c r="C193" s="6" t="s">
        <v>283</v>
      </c>
      <c r="D193" s="6" t="s">
        <v>299</v>
      </c>
      <c r="E193">
        <v>0</v>
      </c>
      <c r="F193" t="str">
        <f t="shared" si="12"/>
        <v>Very low</v>
      </c>
      <c r="G193" s="6">
        <f t="shared" si="13"/>
        <v>7</v>
      </c>
      <c r="H193" s="6">
        <f t="shared" si="14"/>
        <v>1</v>
      </c>
      <c r="I193" s="6" t="s">
        <v>11</v>
      </c>
      <c r="K193" s="6" t="s">
        <v>11</v>
      </c>
      <c r="M193" s="6" t="s">
        <v>11</v>
      </c>
      <c r="O193" s="6" t="s">
        <v>11</v>
      </c>
      <c r="Q193" s="6" t="s">
        <v>11</v>
      </c>
      <c r="S193" s="6" t="s">
        <v>11</v>
      </c>
      <c r="U193" s="6" t="s">
        <v>11</v>
      </c>
      <c r="W193" s="6" t="s">
        <v>12</v>
      </c>
    </row>
    <row r="194" spans="1:24">
      <c r="A194" s="6" t="s">
        <v>133</v>
      </c>
      <c r="B194" s="6" t="s">
        <v>306</v>
      </c>
      <c r="C194" s="6" t="s">
        <v>283</v>
      </c>
      <c r="D194" s="6" t="s">
        <v>300</v>
      </c>
      <c r="E194">
        <v>1121</v>
      </c>
      <c r="F194" t="str">
        <f t="shared" si="12"/>
        <v>Very high</v>
      </c>
      <c r="G194" s="6">
        <f t="shared" si="13"/>
        <v>8</v>
      </c>
      <c r="H194" s="6">
        <f t="shared" si="14"/>
        <v>0</v>
      </c>
      <c r="I194" s="6" t="s">
        <v>10</v>
      </c>
      <c r="K194" s="6" t="s">
        <v>10</v>
      </c>
      <c r="M194" s="6" t="s">
        <v>10</v>
      </c>
      <c r="O194" s="6" t="s">
        <v>10</v>
      </c>
      <c r="Q194" s="6" t="s">
        <v>10</v>
      </c>
      <c r="S194" s="6" t="s">
        <v>10</v>
      </c>
      <c r="U194" s="6" t="s">
        <v>10</v>
      </c>
      <c r="W194" s="6" t="s">
        <v>10</v>
      </c>
    </row>
    <row r="195" spans="1:24">
      <c r="A195" s="6" t="s">
        <v>134</v>
      </c>
      <c r="B195" s="6" t="s">
        <v>305</v>
      </c>
      <c r="C195" s="6" t="s">
        <v>283</v>
      </c>
      <c r="D195" s="6" t="s">
        <v>300</v>
      </c>
      <c r="E195">
        <v>337</v>
      </c>
      <c r="F195" t="str">
        <f t="shared" ref="F195:F197" si="15">IF(E195=0,"Very low",IF(E195&lt;11,"Low",IF(E195&lt;101,"Intermediate",IF(E195&lt;400,"High","Very high"))))</f>
        <v>High</v>
      </c>
      <c r="G195" s="6">
        <f t="shared" si="13"/>
        <v>7</v>
      </c>
      <c r="H195" s="6">
        <f t="shared" si="14"/>
        <v>1</v>
      </c>
      <c r="I195" s="6" t="s">
        <v>10</v>
      </c>
      <c r="K195" s="6" t="s">
        <v>10</v>
      </c>
      <c r="M195" s="6" t="s">
        <v>10</v>
      </c>
      <c r="O195" s="6" t="s">
        <v>10</v>
      </c>
      <c r="Q195" s="6" t="s">
        <v>10</v>
      </c>
      <c r="S195" s="6" t="s">
        <v>10</v>
      </c>
      <c r="U195" s="6" t="s">
        <v>13</v>
      </c>
      <c r="W195" s="6" t="s">
        <v>10</v>
      </c>
    </row>
    <row r="196" spans="1:24">
      <c r="A196" s="6" t="s">
        <v>271</v>
      </c>
      <c r="B196" s="6" t="s">
        <v>305</v>
      </c>
      <c r="C196" s="6" t="s">
        <v>283</v>
      </c>
      <c r="D196" s="6" t="s">
        <v>299</v>
      </c>
      <c r="E196">
        <v>0</v>
      </c>
      <c r="F196" t="str">
        <f t="shared" si="15"/>
        <v>Very low</v>
      </c>
      <c r="G196" s="6">
        <f t="shared" si="13"/>
        <v>1</v>
      </c>
      <c r="H196" s="6">
        <f t="shared" si="14"/>
        <v>4</v>
      </c>
      <c r="I196" s="6" t="s">
        <v>12</v>
      </c>
      <c r="Q196" s="6" t="s">
        <v>12</v>
      </c>
      <c r="S196" s="6" t="s">
        <v>12</v>
      </c>
      <c r="U196" s="6" t="s">
        <v>11</v>
      </c>
      <c r="W196" s="6" t="s">
        <v>12</v>
      </c>
    </row>
    <row r="197" spans="1:24">
      <c r="A197" s="6" t="s">
        <v>219</v>
      </c>
      <c r="B197" s="6" t="s">
        <v>306</v>
      </c>
      <c r="C197" s="6" t="s">
        <v>283</v>
      </c>
      <c r="D197" s="6" t="s">
        <v>299</v>
      </c>
      <c r="E197">
        <v>0</v>
      </c>
      <c r="F197" t="str">
        <f t="shared" si="15"/>
        <v>Very low</v>
      </c>
      <c r="G197" s="6">
        <f t="shared" si="13"/>
        <v>4</v>
      </c>
      <c r="H197" s="6">
        <f t="shared" si="14"/>
        <v>4</v>
      </c>
      <c r="I197" s="6" t="s">
        <v>11</v>
      </c>
      <c r="K197" s="6" t="s">
        <v>11</v>
      </c>
      <c r="M197" s="6" t="s">
        <v>11</v>
      </c>
      <c r="O197" s="6" t="s">
        <v>11</v>
      </c>
      <c r="Q197" s="6" t="s">
        <v>12</v>
      </c>
      <c r="S197" s="6" t="s">
        <v>12</v>
      </c>
      <c r="U197" s="6" t="s">
        <v>12</v>
      </c>
      <c r="W197" s="6" t="s">
        <v>12</v>
      </c>
    </row>
    <row r="200" spans="1:24">
      <c r="A200" s="6" t="s">
        <v>307</v>
      </c>
      <c r="B200" s="6">
        <f>COUNTIF($B$2:$B$197, "m")</f>
        <v>111</v>
      </c>
      <c r="O200" s="6">
        <v>45</v>
      </c>
    </row>
    <row r="201" spans="1:24">
      <c r="A201" s="6" t="s">
        <v>308</v>
      </c>
      <c r="B201" s="6">
        <f>COUNTIF($B$2:$B$197, "f")</f>
        <v>85</v>
      </c>
      <c r="O201" s="6">
        <v>39</v>
      </c>
    </row>
    <row r="202" spans="1:24">
      <c r="A202" s="6" t="s">
        <v>302</v>
      </c>
      <c r="D202" s="6">
        <f>COUNTIF($D$2:$D$197, "P")</f>
        <v>125</v>
      </c>
      <c r="O202" s="6">
        <v>52</v>
      </c>
    </row>
    <row r="203" spans="1:24">
      <c r="A203" s="6" t="s">
        <v>303</v>
      </c>
      <c r="D203" s="6">
        <f>COUNTIF($D$2:$D$197, "N")</f>
        <v>71</v>
      </c>
      <c r="O203" s="6">
        <v>32</v>
      </c>
    </row>
    <row r="204" spans="1:24">
      <c r="A204" s="6" t="s">
        <v>285</v>
      </c>
      <c r="C204" s="6">
        <f>COUNTIF($C$2:$C$197, "PA")</f>
        <v>132</v>
      </c>
    </row>
    <row r="205" spans="1:24">
      <c r="A205" s="6" t="s">
        <v>286</v>
      </c>
      <c r="C205" s="6">
        <f>COUNTIF($C$2:$C$197, "AP")</f>
        <v>64</v>
      </c>
    </row>
    <row r="206" spans="1:24">
      <c r="A206" s="6" t="s">
        <v>10</v>
      </c>
      <c r="I206" s="6">
        <f>COUNTIFS(I$2:I$197,"TP")</f>
        <v>115</v>
      </c>
      <c r="J206" s="6">
        <f>I206/$D$202</f>
        <v>0.92</v>
      </c>
      <c r="K206" s="6">
        <f>COUNTIFS(K$2:K$197,"TP")</f>
        <v>52</v>
      </c>
      <c r="L206" s="6">
        <f>K206/$O$202</f>
        <v>1</v>
      </c>
      <c r="M206" s="6">
        <f>COUNTIFS(M$2:M$197,"TP")</f>
        <v>47</v>
      </c>
      <c r="N206" s="6">
        <f>M206/$O$202</f>
        <v>0.90384615384615385</v>
      </c>
      <c r="O206" s="6">
        <f>COUNTIFS(O$2:O$197,"TP")</f>
        <v>52</v>
      </c>
      <c r="P206" s="6">
        <f>O206/$O$202</f>
        <v>1</v>
      </c>
      <c r="Q206" s="6">
        <f>COUNTIFS(Q$2:Q$197,"TP")</f>
        <v>105</v>
      </c>
      <c r="R206" s="6">
        <f>Q206/$D$202</f>
        <v>0.84</v>
      </c>
      <c r="S206" s="6">
        <f>COUNTIFS(S$2:S$197,"TP")</f>
        <v>98</v>
      </c>
      <c r="T206" s="6">
        <f>S206/$D$202</f>
        <v>0.78400000000000003</v>
      </c>
      <c r="U206" s="6">
        <f>COUNTIFS(U$2:U$197,"TP")</f>
        <v>86</v>
      </c>
      <c r="V206" s="6">
        <f>U206/$D$202</f>
        <v>0.68799999999999994</v>
      </c>
      <c r="W206" s="6">
        <f>COUNTIFS(W$2:W$197,"TP")</f>
        <v>108</v>
      </c>
      <c r="X206" s="6">
        <f>W206/$D$202</f>
        <v>0.86399999999999999</v>
      </c>
    </row>
    <row r="207" spans="1:24">
      <c r="A207" s="6" t="s">
        <v>11</v>
      </c>
      <c r="I207" s="6">
        <f>COUNTIFS(I$2:I$197,"TN")</f>
        <v>37</v>
      </c>
      <c r="J207" s="6">
        <f>I207/$D$203</f>
        <v>0.52112676056338025</v>
      </c>
      <c r="K207" s="6">
        <f>COUNTIFS(K$2:K$197,"TN")</f>
        <v>24</v>
      </c>
      <c r="L207" s="6">
        <f>K207/$O$203</f>
        <v>0.75</v>
      </c>
      <c r="M207" s="6">
        <f>COUNTIFS(M$2:M$197,"TN")</f>
        <v>29</v>
      </c>
      <c r="N207" s="6">
        <f>M207/$O$203</f>
        <v>0.90625</v>
      </c>
      <c r="O207" s="6">
        <f>COUNTIFS(O$2:O$197,"TN")</f>
        <v>26</v>
      </c>
      <c r="P207" s="6">
        <f>O207/$O$203</f>
        <v>0.8125</v>
      </c>
      <c r="Q207" s="6">
        <f>COUNTIFS(Q$2:Q$197,"TN")</f>
        <v>27</v>
      </c>
      <c r="R207" s="6">
        <f>Q207/$D$203</f>
        <v>0.38028169014084506</v>
      </c>
      <c r="S207" s="6">
        <f>COUNTIFS(S$2:S$197,"TN")</f>
        <v>35</v>
      </c>
      <c r="T207" s="6">
        <f>S207/$D$203</f>
        <v>0.49295774647887325</v>
      </c>
      <c r="U207" s="6">
        <f>COUNTIFS(U$2:U$197,"TN")</f>
        <v>40</v>
      </c>
      <c r="V207" s="6">
        <f>U207/$D$203</f>
        <v>0.56338028169014087</v>
      </c>
      <c r="W207" s="6">
        <f>COUNTIFS(W$2:W$197,"TN")</f>
        <v>20</v>
      </c>
      <c r="X207" s="6">
        <f>W207/$D$203</f>
        <v>0.28169014084507044</v>
      </c>
    </row>
    <row r="208" spans="1:24">
      <c r="A208" s="6" t="s">
        <v>12</v>
      </c>
      <c r="I208" s="6">
        <f>COUNTIFS(I$2:I$197,"FP")</f>
        <v>34</v>
      </c>
      <c r="J208" s="6">
        <f>I208/$D$203</f>
        <v>0.47887323943661969</v>
      </c>
      <c r="K208" s="6">
        <f>COUNTIFS(K$2:K$197,"FP")</f>
        <v>8</v>
      </c>
      <c r="L208" s="6">
        <f>K208/$O$203</f>
        <v>0.25</v>
      </c>
      <c r="M208" s="6">
        <f>COUNTIFS(M$2:M$197,"FP")</f>
        <v>3</v>
      </c>
      <c r="N208" s="6">
        <f>M208/$O$203</f>
        <v>9.375E-2</v>
      </c>
      <c r="O208" s="6">
        <f>COUNTIFS(O$2:O$197,"FP")</f>
        <v>6</v>
      </c>
      <c r="P208" s="6">
        <f>O208/$O$203</f>
        <v>0.1875</v>
      </c>
      <c r="Q208" s="6">
        <f>COUNTIFS(Q$2:Q$197,"FP")</f>
        <v>44</v>
      </c>
      <c r="R208" s="6">
        <f>Q208/$D$203</f>
        <v>0.61971830985915488</v>
      </c>
      <c r="S208" s="6">
        <f>COUNTIFS(S$2:S$197,"FP")</f>
        <v>36</v>
      </c>
      <c r="T208" s="6">
        <f>S208/$D$203</f>
        <v>0.50704225352112675</v>
      </c>
      <c r="U208" s="6">
        <f>COUNTIFS(U$2:U$197,"FP")</f>
        <v>31</v>
      </c>
      <c r="V208" s="6">
        <f>U208/$D$203</f>
        <v>0.43661971830985913</v>
      </c>
      <c r="W208" s="6">
        <f>COUNTIFS(W$2:W$197,"FP")</f>
        <v>51</v>
      </c>
      <c r="X208" s="6">
        <f>W208/$D$203</f>
        <v>0.71830985915492962</v>
      </c>
    </row>
    <row r="209" spans="1:24">
      <c r="A209" s="6" t="s">
        <v>13</v>
      </c>
      <c r="I209" s="6">
        <f>COUNTIFS(I$2:I$197,"FN")</f>
        <v>10</v>
      </c>
      <c r="J209" s="6">
        <f>I209/$D$202</f>
        <v>0.08</v>
      </c>
      <c r="K209" s="6">
        <f>COUNTIFS(K$2:K$197,"FN")</f>
        <v>0</v>
      </c>
      <c r="L209" s="6">
        <f>K209/$O$202</f>
        <v>0</v>
      </c>
      <c r="M209" s="6">
        <f>COUNTIFS(M$2:M$197,"FN")</f>
        <v>5</v>
      </c>
      <c r="N209" s="6">
        <f>M209/$O$202</f>
        <v>9.6153846153846159E-2</v>
      </c>
      <c r="O209" s="6">
        <f>COUNTIFS(O$2:O$197,"FN")</f>
        <v>0</v>
      </c>
      <c r="P209" s="6">
        <f>O209/$O$202</f>
        <v>0</v>
      </c>
      <c r="Q209" s="6">
        <f>COUNTIFS(Q$2:Q$197,"FN")</f>
        <v>20</v>
      </c>
      <c r="R209" s="6">
        <f>Q209/$D$202</f>
        <v>0.16</v>
      </c>
      <c r="S209" s="6">
        <f>COUNTIFS(S$2:S$197,"FN")</f>
        <v>27</v>
      </c>
      <c r="T209" s="6">
        <f>S209/$D$202</f>
        <v>0.216</v>
      </c>
      <c r="U209" s="6">
        <f>COUNTIFS(U$2:U$197,"FN")</f>
        <v>39</v>
      </c>
      <c r="V209" s="6">
        <f>U209/$D$202</f>
        <v>0.312</v>
      </c>
      <c r="W209" s="6">
        <f>COUNTIFS(W$2:W$197,"FN")</f>
        <v>17</v>
      </c>
      <c r="X209" s="6">
        <f>W209/$D$202</f>
        <v>0.13600000000000001</v>
      </c>
    </row>
    <row r="210" spans="1:24">
      <c r="A210" s="6" t="s">
        <v>287</v>
      </c>
      <c r="I210" s="7">
        <f>COUNTIFS($C$2:$C$197, "PA",I$2:I$197,"TP")</f>
        <v>71</v>
      </c>
      <c r="J210" s="6">
        <f>I210/($C$204)</f>
        <v>0.53787878787878785</v>
      </c>
      <c r="Q210" s="7">
        <f>COUNTIFS($C$2:$C$197, "PA",Q$2:Q$197,"TP")</f>
        <v>66</v>
      </c>
      <c r="R210" s="6">
        <f>Q210/($C$204)</f>
        <v>0.5</v>
      </c>
      <c r="S210" s="7">
        <f>COUNTIFS($C$2:$C$197, "PA",S$2:S$197,"TP")</f>
        <v>61</v>
      </c>
      <c r="T210" s="6">
        <f>S210/($C$204)</f>
        <v>0.4621212121212121</v>
      </c>
      <c r="U210" s="7">
        <f>COUNTIFS($C$2:$C$197, "PA",U$2:U$197,"TP")</f>
        <v>50</v>
      </c>
      <c r="V210" s="6">
        <f>U210/($C$204)</f>
        <v>0.37878787878787878</v>
      </c>
      <c r="W210" s="7">
        <f>COUNTIFS($C$2:$C$197, "PA",W$2:W$197,"TP")</f>
        <v>70</v>
      </c>
      <c r="X210" s="6">
        <f>W210/($C$204)</f>
        <v>0.53030303030303028</v>
      </c>
    </row>
    <row r="211" spans="1:24">
      <c r="A211" s="6" t="s">
        <v>289</v>
      </c>
      <c r="I211" s="6">
        <f>COUNTIFS($C$2:$C$197, "AP",I$2:I$197,"TP")</f>
        <v>44</v>
      </c>
      <c r="J211" s="6">
        <f>I211/($C$205)</f>
        <v>0.6875</v>
      </c>
      <c r="Q211" s="6">
        <f>COUNTIFS($C$2:$C$197, "AP",Q$2:Q$197,"TP")</f>
        <v>39</v>
      </c>
      <c r="R211" s="6">
        <f>Q211/($C$205)</f>
        <v>0.609375</v>
      </c>
      <c r="S211" s="6">
        <f>COUNTIFS($C$2:$C$197, "AP",S$2:S$197,"TP")</f>
        <v>37</v>
      </c>
      <c r="T211" s="6">
        <f>S211/($C$205)</f>
        <v>0.578125</v>
      </c>
      <c r="U211" s="6">
        <f>COUNTIFS($C$2:$C$197, "AP",U$2:U$197,"TP")</f>
        <v>36</v>
      </c>
      <c r="V211" s="6">
        <f>U211/($C$205)</f>
        <v>0.5625</v>
      </c>
      <c r="W211" s="6">
        <f>COUNTIFS($C$2:$C$197, "AP",W$2:W$197,"TP")</f>
        <v>38</v>
      </c>
      <c r="X211" s="6">
        <f>W211/($C$205)</f>
        <v>0.59375</v>
      </c>
    </row>
    <row r="212" spans="1:24">
      <c r="A212" s="6" t="s">
        <v>288</v>
      </c>
      <c r="I212" s="6">
        <f>COUNTIFS($C$2:$C$197, "PA",I$2:I$197,"TN")</f>
        <v>31</v>
      </c>
      <c r="J212" s="6">
        <f t="shared" ref="J212:J219" si="16">I212/($C$204)</f>
        <v>0.23484848484848486</v>
      </c>
      <c r="Q212" s="6">
        <f>COUNTIFS($C$2:$C$197, "PA",Q$2:Q$197,"TN")</f>
        <v>23</v>
      </c>
      <c r="R212" s="6">
        <f t="shared" ref="R212:T212" si="17">Q212/($C$204)</f>
        <v>0.17424242424242425</v>
      </c>
      <c r="S212" s="6">
        <f>COUNTIFS($C$2:$C$197, "PA",S$2:S$197,"TN")</f>
        <v>28</v>
      </c>
      <c r="T212" s="6">
        <f t="shared" si="17"/>
        <v>0.21212121212121213</v>
      </c>
      <c r="U212" s="6">
        <f>COUNTIFS($C$2:$C$197, "PA",U$2:U$197,"TN")</f>
        <v>31</v>
      </c>
      <c r="V212" s="6">
        <f t="shared" ref="V212" si="18">U212/($C$204)</f>
        <v>0.23484848484848486</v>
      </c>
      <c r="W212" s="6">
        <f>COUNTIFS($C$2:$C$197, "PA",W$2:W$197,"TN")</f>
        <v>17</v>
      </c>
      <c r="X212" s="6">
        <f t="shared" ref="X212" si="19">W212/($C$204)</f>
        <v>0.12878787878787878</v>
      </c>
    </row>
    <row r="213" spans="1:24">
      <c r="A213" s="6" t="s">
        <v>290</v>
      </c>
      <c r="I213" s="6">
        <f>COUNTIFS($C$2:$C$197, "AP",I$2:I$197,"TN")</f>
        <v>6</v>
      </c>
      <c r="J213" s="6">
        <f>I213/($C$205)</f>
        <v>9.375E-2</v>
      </c>
      <c r="Q213" s="6">
        <f>COUNTIFS($C$2:$C$197, "AP",Q$2:Q$197,"TN")</f>
        <v>4</v>
      </c>
      <c r="R213" s="6">
        <f>Q213/($C$205)</f>
        <v>6.25E-2</v>
      </c>
      <c r="S213" s="6">
        <f>COUNTIFS($C$2:$C$197, "AP",S$2:S$197,"TN")</f>
        <v>7</v>
      </c>
      <c r="T213" s="6">
        <f>S213/($C$205)</f>
        <v>0.109375</v>
      </c>
      <c r="U213" s="6">
        <f>COUNTIFS($C$2:$C$197, "AP",U$2:U$197,"TN")</f>
        <v>9</v>
      </c>
      <c r="V213" s="6">
        <f>U213/($C$205)</f>
        <v>0.140625</v>
      </c>
      <c r="W213" s="6">
        <f>COUNTIFS($C$2:$C$197, "AP",W$2:W$197,"TN")</f>
        <v>3</v>
      </c>
      <c r="X213" s="6">
        <f>W213/($C$205)</f>
        <v>4.6875E-2</v>
      </c>
    </row>
    <row r="214" spans="1:24">
      <c r="A214" s="6" t="s">
        <v>291</v>
      </c>
      <c r="I214" s="6">
        <f>COUNTIFS($C$2:$C$197, "PA",I$2:I$197,"FP")</f>
        <v>22</v>
      </c>
      <c r="J214" s="6">
        <f t="shared" si="16"/>
        <v>0.16666666666666666</v>
      </c>
      <c r="Q214" s="6">
        <f>COUNTIFS($C$2:$C$197, "PA",Q$2:Q$197,"FP")</f>
        <v>30</v>
      </c>
      <c r="R214" s="6">
        <f t="shared" ref="R214:T214" si="20">Q214/($C$204)</f>
        <v>0.22727272727272727</v>
      </c>
      <c r="S214" s="6">
        <f>COUNTIFS($C$2:$C$197, "PA",S$2:S$197,"FP")</f>
        <v>25</v>
      </c>
      <c r="T214" s="6">
        <f t="shared" si="20"/>
        <v>0.18939393939393939</v>
      </c>
      <c r="U214" s="6">
        <f>COUNTIFS($C$2:$C$197, "PA",U$2:U$197,"FP")</f>
        <v>22</v>
      </c>
      <c r="V214" s="6">
        <f t="shared" ref="V214" si="21">U214/($C$204)</f>
        <v>0.16666666666666666</v>
      </c>
      <c r="W214" s="6">
        <f>COUNTIFS($C$2:$C$197, "PA",W$2:W$197,"FP")</f>
        <v>36</v>
      </c>
      <c r="X214" s="6">
        <f t="shared" ref="X214" si="22">W214/($C$204)</f>
        <v>0.27272727272727271</v>
      </c>
    </row>
    <row r="215" spans="1:24">
      <c r="A215" s="6" t="s">
        <v>292</v>
      </c>
      <c r="I215" s="6">
        <f>COUNTIFS($C$2:$C$197, "AP",I$2:I$197,"FP")</f>
        <v>12</v>
      </c>
      <c r="J215" s="6">
        <f>I215/($C$205)</f>
        <v>0.1875</v>
      </c>
      <c r="Q215" s="6">
        <f>COUNTIFS($C$2:$C$197, "AP",Q$2:Q$197,"FP")</f>
        <v>14</v>
      </c>
      <c r="R215" s="6">
        <f>Q215/($C$205)</f>
        <v>0.21875</v>
      </c>
      <c r="S215" s="6">
        <f>COUNTIFS($C$2:$C$197, "AP",S$2:S$197,"FP")</f>
        <v>11</v>
      </c>
      <c r="T215" s="6">
        <f>S215/($C$205)</f>
        <v>0.171875</v>
      </c>
      <c r="U215" s="6">
        <f>COUNTIFS($C$2:$C$197, "AP",U$2:U$197,"FP")</f>
        <v>9</v>
      </c>
      <c r="V215" s="6">
        <f>U215/($C$205)</f>
        <v>0.140625</v>
      </c>
      <c r="W215" s="6">
        <f>COUNTIFS($C$2:$C$197, "AP",W$2:W$197,"FP")</f>
        <v>15</v>
      </c>
      <c r="X215" s="6">
        <f>W215/($C$205)</f>
        <v>0.234375</v>
      </c>
    </row>
    <row r="216" spans="1:24">
      <c r="A216" s="6" t="s">
        <v>293</v>
      </c>
      <c r="I216" s="6">
        <f>COUNTIFS($C$2:$C$197, "PA",I$2:I$197,"FN")</f>
        <v>8</v>
      </c>
      <c r="J216" s="6">
        <f t="shared" si="16"/>
        <v>6.0606060606060608E-2</v>
      </c>
      <c r="Q216" s="6">
        <f>COUNTIFS($C$2:$C$197, "PA",Q$2:Q$197,"FN")</f>
        <v>13</v>
      </c>
      <c r="R216" s="6">
        <f t="shared" ref="R216:T216" si="23">Q216/($C$204)</f>
        <v>9.8484848484848481E-2</v>
      </c>
      <c r="S216" s="6">
        <f>COUNTIFS($C$2:$C$197, "PA",S$2:S$197,"FN")</f>
        <v>18</v>
      </c>
      <c r="T216" s="6">
        <f t="shared" si="23"/>
        <v>0.13636363636363635</v>
      </c>
      <c r="U216" s="6">
        <f>COUNTIFS($C$2:$C$197, "PA",U$2:U$197,"FN")</f>
        <v>29</v>
      </c>
      <c r="V216" s="6">
        <f t="shared" ref="V216" si="24">U216/($C$204)</f>
        <v>0.2196969696969697</v>
      </c>
      <c r="W216" s="6">
        <f>COUNTIFS($C$2:$C$197, "PA",W$2:W$197,"FN")</f>
        <v>9</v>
      </c>
      <c r="X216" s="6">
        <f t="shared" ref="X216" si="25">W216/($C$204)</f>
        <v>6.8181818181818177E-2</v>
      </c>
    </row>
    <row r="217" spans="1:24">
      <c r="A217" s="6" t="s">
        <v>294</v>
      </c>
      <c r="I217" s="6">
        <f>COUNTIFS($C$2:$C$197, "AP",I$2:I$197,"FN")</f>
        <v>2</v>
      </c>
      <c r="J217" s="6">
        <f>I217/($C$205)</f>
        <v>3.125E-2</v>
      </c>
      <c r="Q217" s="6">
        <f>COUNTIFS($C$2:$C$197, "AP",Q$2:Q$197,"FN")</f>
        <v>7</v>
      </c>
      <c r="R217" s="6">
        <f>Q217/($C$205)</f>
        <v>0.109375</v>
      </c>
      <c r="S217" s="6">
        <f>COUNTIFS($C$2:$C$197, "AP",S$2:S$197,"FN")</f>
        <v>9</v>
      </c>
      <c r="T217" s="6">
        <f>S217/($C$205)</f>
        <v>0.140625</v>
      </c>
      <c r="U217" s="6">
        <f>COUNTIFS($C$2:$C$197, "AP",U$2:U$197,"FN")</f>
        <v>10</v>
      </c>
      <c r="V217" s="6">
        <f>U217/($C$205)</f>
        <v>0.15625</v>
      </c>
      <c r="W217" s="6">
        <f>COUNTIFS($C$2:$C$197, "AP",W$2:W$197,"FN")</f>
        <v>8</v>
      </c>
      <c r="X217" s="6">
        <f>W217/($C$205)</f>
        <v>0.125</v>
      </c>
    </row>
    <row r="219" spans="1:24">
      <c r="A219" s="6" t="s">
        <v>295</v>
      </c>
      <c r="I219" s="6">
        <f>I210+I212</f>
        <v>102</v>
      </c>
      <c r="J219" s="6">
        <f t="shared" si="16"/>
        <v>0.77272727272727271</v>
      </c>
      <c r="Q219" s="6">
        <f>Q210+Q212</f>
        <v>89</v>
      </c>
      <c r="R219" s="6">
        <f t="shared" ref="R219:T219" si="26">Q219/($C$204)</f>
        <v>0.6742424242424242</v>
      </c>
      <c r="S219" s="6">
        <f>S210+S212</f>
        <v>89</v>
      </c>
      <c r="T219" s="6">
        <f t="shared" si="26"/>
        <v>0.6742424242424242</v>
      </c>
      <c r="U219" s="6">
        <f>U210+U212</f>
        <v>81</v>
      </c>
      <c r="V219" s="6">
        <f t="shared" ref="V219" si="27">U219/($C$204)</f>
        <v>0.61363636363636365</v>
      </c>
      <c r="W219" s="6">
        <f>W210+W212</f>
        <v>87</v>
      </c>
      <c r="X219" s="6">
        <f t="shared" ref="X219" si="28">W219/($C$204)</f>
        <v>0.65909090909090906</v>
      </c>
    </row>
    <row r="220" spans="1:24">
      <c r="A220" s="6" t="s">
        <v>296</v>
      </c>
      <c r="I220" s="6">
        <f>I211+I213</f>
        <v>50</v>
      </c>
      <c r="J220" s="6">
        <f>I220/($C$205)</f>
        <v>0.78125</v>
      </c>
      <c r="Q220" s="6">
        <f>Q211+Q213</f>
        <v>43</v>
      </c>
      <c r="R220" s="6">
        <f>Q220/($C$205)</f>
        <v>0.671875</v>
      </c>
      <c r="S220" s="6">
        <f>S211+S213</f>
        <v>44</v>
      </c>
      <c r="T220" s="6">
        <f>S220/($C$205)</f>
        <v>0.6875</v>
      </c>
      <c r="U220" s="6">
        <f>U211+U213</f>
        <v>45</v>
      </c>
      <c r="V220" s="6">
        <f>U220/($C$205)</f>
        <v>0.703125</v>
      </c>
      <c r="W220" s="6">
        <f>W211+W213</f>
        <v>41</v>
      </c>
      <c r="X220" s="6">
        <f>W220/($C$205)</f>
        <v>0.640625</v>
      </c>
    </row>
    <row r="222" spans="1:24">
      <c r="A222" s="6" t="s">
        <v>311</v>
      </c>
      <c r="I222" s="6">
        <f>COUNTIFS($B$2:$B$197, "m",I$2:I$197,"TP")</f>
        <v>72</v>
      </c>
      <c r="K222" s="6">
        <f>COUNTIFS($B$2:$B$197, "m",K$2:K$197,"TP")</f>
        <v>30</v>
      </c>
      <c r="M222" s="6">
        <f>COUNTIFS($B$2:$B$197, "m",M$2:M$197,"TP")</f>
        <v>27</v>
      </c>
      <c r="O222" s="6">
        <f>COUNTIFS($B$2:$B$197, "m",O$2:O$197,"TP")</f>
        <v>30</v>
      </c>
      <c r="Q222" s="6">
        <f>COUNTIFS($B$2:$B$197, "m",Q$2:Q$197,"TP")</f>
        <v>66</v>
      </c>
      <c r="S222" s="6">
        <f>COUNTIFS($B$2:$B$197, "m",S$2:S$197,"TP")</f>
        <v>64</v>
      </c>
      <c r="U222" s="6">
        <f>COUNTIFS($B$2:$B$197, "m",U$2:U$197,"TP")</f>
        <v>56</v>
      </c>
      <c r="W222" s="6">
        <f>COUNTIFS($B$2:$B$197, "m",W$2:W$197,"TP")</f>
        <v>71</v>
      </c>
    </row>
    <row r="223" spans="1:24">
      <c r="A223" s="6" t="s">
        <v>313</v>
      </c>
      <c r="I223" s="6">
        <f>COUNTIFS($B$2:$B$197, "f",I$2:I$197,"TP")</f>
        <v>43</v>
      </c>
      <c r="K223" s="6">
        <f>COUNTIFS($B$2:$B$197, "f",K$2:K$197,"TP")</f>
        <v>22</v>
      </c>
      <c r="M223" s="6">
        <f>COUNTIFS($B$2:$B$197, "f",M$2:M$197,"TP")</f>
        <v>20</v>
      </c>
      <c r="O223" s="6">
        <f>COUNTIFS($B$2:$B$197, "f",O$2:O$197,"TP")</f>
        <v>22</v>
      </c>
      <c r="Q223" s="6">
        <f>COUNTIFS($B$2:$B$197, "f",Q$2:Q$197,"TP")</f>
        <v>39</v>
      </c>
      <c r="S223" s="6">
        <f>COUNTIFS($B$2:$B$197, "f",S$2:S$197,"TP")</f>
        <v>34</v>
      </c>
      <c r="U223" s="6">
        <f>COUNTIFS($B$2:$B$197, "f",U$2:U$197,"TP")</f>
        <v>30</v>
      </c>
      <c r="W223" s="6">
        <f>COUNTIFS($B$2:$B$197, "f",W$2:W$197,"TP")</f>
        <v>37</v>
      </c>
    </row>
    <row r="224" spans="1:24">
      <c r="A224" s="6" t="s">
        <v>312</v>
      </c>
      <c r="I224" s="6">
        <f>COUNTIFS($B$2:$B$197, "m",I$2:I$197,"TN")</f>
        <v>17</v>
      </c>
      <c r="K224" s="6">
        <f>COUNTIFS($B$2:$B$197, "m",K$2:K$197,"TN")</f>
        <v>12</v>
      </c>
      <c r="M224" s="6">
        <f>COUNTIFS($B$2:$B$197, "m",M$2:M$197,"TN")</f>
        <v>14</v>
      </c>
      <c r="O224" s="6">
        <f>COUNTIFS($B$2:$B$197, "m",O$2:O$197,"TN")</f>
        <v>13</v>
      </c>
      <c r="Q224" s="6">
        <f>COUNTIFS($B$2:$B$197, "m",Q$2:Q$197,"TN")</f>
        <v>10</v>
      </c>
      <c r="S224" s="6">
        <f>COUNTIFS($B$2:$B$197, "m",S$2:S$197,"TN")</f>
        <v>19</v>
      </c>
      <c r="U224" s="6">
        <f>COUNTIFS($B$2:$B$197, "m",U$2:U$197,"TN")</f>
        <v>17</v>
      </c>
      <c r="W224" s="6">
        <f>COUNTIFS($B$2:$B$197, "m",W$2:W$197,"TN")</f>
        <v>8</v>
      </c>
    </row>
    <row r="225" spans="1:24">
      <c r="A225" s="6" t="s">
        <v>314</v>
      </c>
      <c r="I225" s="6">
        <f>COUNTIFS($B$2:$B$197, "f",I$2:I$197,"TN")</f>
        <v>20</v>
      </c>
      <c r="K225" s="6">
        <f>COUNTIFS($B$2:$B$197, "f",K$2:K$197,"TN")</f>
        <v>12</v>
      </c>
      <c r="M225" s="6">
        <f>COUNTIFS($B$2:$B$197, "f",M$2:M$197,"TN")</f>
        <v>15</v>
      </c>
      <c r="O225" s="6">
        <f>COUNTIFS($B$2:$B$197, "f",O$2:O$197,"TN")</f>
        <v>13</v>
      </c>
      <c r="Q225" s="6">
        <f>COUNTIFS($B$2:$B$197, "f",Q$2:Q$197,"TN")</f>
        <v>17</v>
      </c>
      <c r="S225" s="6">
        <f>COUNTIFS($B$2:$B$197, "f",S$2:S$197,"TN")</f>
        <v>16</v>
      </c>
      <c r="U225" s="6">
        <f>COUNTIFS($B$2:$B$197, "f",U$2:U$197,"TN")</f>
        <v>23</v>
      </c>
      <c r="W225" s="6">
        <f>COUNTIFS($B$2:$B$197, "f",W$2:W$197,"TN")</f>
        <v>12</v>
      </c>
    </row>
    <row r="227" spans="1:24">
      <c r="A227" s="6" t="s">
        <v>309</v>
      </c>
      <c r="I227" s="6">
        <f>I222+I224</f>
        <v>89</v>
      </c>
      <c r="J227" s="6">
        <f>I227/$B$200</f>
        <v>0.80180180180180183</v>
      </c>
      <c r="K227" s="6">
        <f>K222+K224</f>
        <v>42</v>
      </c>
      <c r="L227" s="6">
        <f>K227/$O$200</f>
        <v>0.93333333333333335</v>
      </c>
      <c r="M227" s="6">
        <f>M222+M224</f>
        <v>41</v>
      </c>
      <c r="N227" s="6">
        <f>M227/$O$200</f>
        <v>0.91111111111111109</v>
      </c>
      <c r="O227" s="6">
        <f>O222+O224</f>
        <v>43</v>
      </c>
      <c r="P227" s="6">
        <f>O227/$O$200</f>
        <v>0.9555555555555556</v>
      </c>
      <c r="Q227" s="6">
        <f>Q222+Q224</f>
        <v>76</v>
      </c>
      <c r="R227" s="6">
        <f>Q227/$B$200</f>
        <v>0.68468468468468469</v>
      </c>
      <c r="S227" s="6">
        <f>S222+S224</f>
        <v>83</v>
      </c>
      <c r="T227" s="6">
        <f>S227/$B$200</f>
        <v>0.74774774774774777</v>
      </c>
      <c r="U227" s="6">
        <f>U222+U224</f>
        <v>73</v>
      </c>
      <c r="V227" s="6">
        <f>U227/$B$200</f>
        <v>0.65765765765765771</v>
      </c>
      <c r="W227" s="6">
        <f>W222+W224</f>
        <v>79</v>
      </c>
      <c r="X227" s="6">
        <f>W227/$B$200</f>
        <v>0.71171171171171166</v>
      </c>
    </row>
    <row r="228" spans="1:24">
      <c r="A228" s="6" t="s">
        <v>310</v>
      </c>
      <c r="I228" s="6">
        <f>I223+I225</f>
        <v>63</v>
      </c>
      <c r="J228" s="6">
        <f>I228/$B$201</f>
        <v>0.74117647058823533</v>
      </c>
      <c r="K228" s="6">
        <f>K223+K225</f>
        <v>34</v>
      </c>
      <c r="L228" s="6">
        <f>K228/$O$201</f>
        <v>0.87179487179487181</v>
      </c>
      <c r="M228" s="6">
        <f>M223+M225</f>
        <v>35</v>
      </c>
      <c r="N228" s="6">
        <f>M228/$O$201</f>
        <v>0.89743589743589747</v>
      </c>
      <c r="O228" s="6">
        <f>O223+O225</f>
        <v>35</v>
      </c>
      <c r="P228" s="6">
        <f>O228/$O$201</f>
        <v>0.89743589743589747</v>
      </c>
      <c r="Q228" s="6">
        <f>Q223+Q225</f>
        <v>56</v>
      </c>
      <c r="R228" s="6">
        <f>Q228/$B$201</f>
        <v>0.6588235294117647</v>
      </c>
      <c r="S228" s="6">
        <f>S223+S225</f>
        <v>50</v>
      </c>
      <c r="T228" s="6">
        <f>S228/$B$201</f>
        <v>0.58823529411764708</v>
      </c>
      <c r="U228" s="6">
        <f>U223+U225</f>
        <v>53</v>
      </c>
      <c r="V228" s="6">
        <f>U228/$B$201</f>
        <v>0.62352941176470589</v>
      </c>
      <c r="W228" s="6">
        <f>W223+W225</f>
        <v>49</v>
      </c>
      <c r="X228" s="6">
        <f>W228/$B$201</f>
        <v>0.57647058823529407</v>
      </c>
    </row>
  </sheetData>
  <autoFilter ref="A1:X197">
    <filterColumn colId="1"/>
    <filterColumn colId="4"/>
    <filterColumn colId="5"/>
    <filterColumn colId="10"/>
    <filterColumn colId="11"/>
    <filterColumn colId="12"/>
    <filterColumn colId="13"/>
    <filterColumn colId="14"/>
    <filterColumn colId="15"/>
  </autoFilter>
  <conditionalFormatting sqref="D2:D197">
    <cfRule type="cellIs" dxfId="7" priority="7" operator="equal">
      <formula>"P"</formula>
    </cfRule>
    <cfRule type="cellIs" dxfId="6" priority="8" operator="equal">
      <formula>"N"</formula>
    </cfRule>
  </conditionalFormatting>
  <conditionalFormatting sqref="E2:E197">
    <cfRule type="cellIs" dxfId="5" priority="5" operator="greaterThan">
      <formula>0</formula>
    </cfRule>
    <cfRule type="cellIs" dxfId="4" priority="6" operator="equal">
      <formula>0</formula>
    </cfRule>
  </conditionalFormatting>
  <conditionalFormatting sqref="I2:XFD197">
    <cfRule type="cellIs" dxfId="3" priority="1" operator="equal">
      <formula>"FN"</formula>
    </cfRule>
    <cfRule type="cellIs" dxfId="2" priority="2" operator="equal">
      <formula>"FP"</formula>
    </cfRule>
    <cfRule type="cellIs" dxfId="1" priority="3" operator="equal">
      <formula>"TN"</formula>
    </cfRule>
    <cfRule type="cellIs" dxfId="0" priority="4" operator="equal">
      <formula>"TP"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CT</vt:lpstr>
      <vt:lpstr>CXR</vt:lpstr>
      <vt:lpstr>KD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Di Leo</dc:creator>
  <cp:lastModifiedBy>Matteo Di Leo</cp:lastModifiedBy>
  <dcterms:created xsi:type="dcterms:W3CDTF">2023-08-01T08:12:54Z</dcterms:created>
  <dcterms:modified xsi:type="dcterms:W3CDTF">2023-10-28T14:21:22Z</dcterms:modified>
</cp:coreProperties>
</file>