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rmaperu_ucl_ac_uk/Documents/MRes sVNS project/MRes Project/Firmwares/PN532_custom/readMifare/"/>
    </mc:Choice>
  </mc:AlternateContent>
  <xr:revisionPtr revIDLastSave="215" documentId="13_ncr:1_{32393EF8-352C-4AE4-B63F-1F794B8B009A}" xr6:coauthVersionLast="47" xr6:coauthVersionMax="47" xr10:uidLastSave="{35FAF4FB-90DF-49F1-AD18-1CC0BC4FA620}"/>
  <bookViews>
    <workbookView xWindow="-110" yWindow="-110" windowWidth="19420" windowHeight="10300" activeTab="1" xr2:uid="{00000000-000D-0000-FFFF-FFFF00000000}"/>
  </bookViews>
  <sheets>
    <sheet name="Programming_revised" sheetId="3" r:id="rId1"/>
    <sheet name="18.07.2023 Programming" sheetId="2" r:id="rId2"/>
    <sheet name="Lis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D11" i="2" s="1"/>
  <c r="D18" i="2"/>
  <c r="M68" i="2"/>
  <c r="N68" i="2" s="1"/>
  <c r="O68" i="2" s="1"/>
  <c r="N67" i="2"/>
  <c r="O67" i="2" s="1"/>
  <c r="M67" i="2"/>
  <c r="M66" i="2"/>
  <c r="N66" i="2" s="1"/>
  <c r="O66" i="2" s="1"/>
  <c r="N65" i="2"/>
  <c r="O65" i="2" s="1"/>
  <c r="M65" i="2"/>
  <c r="M64" i="2"/>
  <c r="N64" i="2" s="1"/>
  <c r="O64" i="2" s="1"/>
  <c r="N63" i="2"/>
  <c r="O63" i="2" s="1"/>
  <c r="M63" i="2"/>
  <c r="M62" i="2"/>
  <c r="N62" i="2" s="1"/>
  <c r="O62" i="2" s="1"/>
  <c r="M61" i="2"/>
  <c r="N61" i="2" s="1"/>
  <c r="O61" i="2" s="1"/>
  <c r="M60" i="2"/>
  <c r="N60" i="2" s="1"/>
  <c r="O60" i="2" s="1"/>
  <c r="N59" i="2"/>
  <c r="O59" i="2" s="1"/>
  <c r="M59" i="2"/>
  <c r="M58" i="2"/>
  <c r="N58" i="2" s="1"/>
  <c r="O58" i="2" s="1"/>
  <c r="N57" i="2"/>
  <c r="O57" i="2" s="1"/>
  <c r="M57" i="2"/>
  <c r="M56" i="2"/>
  <c r="N56" i="2" s="1"/>
  <c r="O56" i="2" s="1"/>
  <c r="N55" i="2"/>
  <c r="O55" i="2" s="1"/>
  <c r="M55" i="2"/>
  <c r="M54" i="2"/>
  <c r="N54" i="2" s="1"/>
  <c r="O54" i="2" s="1"/>
  <c r="M53" i="2"/>
  <c r="N53" i="2" s="1"/>
  <c r="O53" i="2" s="1"/>
  <c r="M52" i="2"/>
  <c r="N52" i="2" s="1"/>
  <c r="O52" i="2" s="1"/>
  <c r="N51" i="2"/>
  <c r="O51" i="2" s="1"/>
  <c r="M51" i="2"/>
  <c r="M50" i="2"/>
  <c r="N50" i="2" s="1"/>
  <c r="O50" i="2" s="1"/>
  <c r="N49" i="2"/>
  <c r="O49" i="2" s="1"/>
  <c r="M49" i="2"/>
  <c r="M48" i="2"/>
  <c r="N48" i="2" s="1"/>
  <c r="O48" i="2" s="1"/>
  <c r="N47" i="2"/>
  <c r="O47" i="2" s="1"/>
  <c r="M47" i="2"/>
  <c r="M46" i="2"/>
  <c r="N46" i="2" s="1"/>
  <c r="O46" i="2" s="1"/>
  <c r="M45" i="2"/>
  <c r="N45" i="2" s="1"/>
  <c r="O45" i="2" s="1"/>
  <c r="M44" i="2"/>
  <c r="N44" i="2" s="1"/>
  <c r="O44" i="2" s="1"/>
  <c r="N43" i="2"/>
  <c r="O43" i="2" s="1"/>
  <c r="M43" i="2"/>
  <c r="M42" i="2"/>
  <c r="N42" i="2" s="1"/>
  <c r="O42" i="2" s="1"/>
  <c r="N41" i="2"/>
  <c r="O41" i="2" s="1"/>
  <c r="M41" i="2"/>
  <c r="M40" i="2"/>
  <c r="N40" i="2" s="1"/>
  <c r="O40" i="2" s="1"/>
  <c r="N39" i="2"/>
  <c r="O39" i="2" s="1"/>
  <c r="M39" i="2"/>
  <c r="M38" i="2"/>
  <c r="N38" i="2" s="1"/>
  <c r="O38" i="2" s="1"/>
  <c r="M37" i="2"/>
  <c r="N37" i="2" s="1"/>
  <c r="O37" i="2" s="1"/>
  <c r="M36" i="2"/>
  <c r="N36" i="2" s="1"/>
  <c r="O36" i="2" s="1"/>
  <c r="N35" i="2"/>
  <c r="O35" i="2" s="1"/>
  <c r="M35" i="2"/>
  <c r="M34" i="2"/>
  <c r="N34" i="2" s="1"/>
  <c r="O34" i="2" s="1"/>
  <c r="N33" i="2"/>
  <c r="O33" i="2" s="1"/>
  <c r="M33" i="2"/>
  <c r="M32" i="2"/>
  <c r="N32" i="2" s="1"/>
  <c r="O32" i="2" s="1"/>
  <c r="N31" i="2"/>
  <c r="O31" i="2" s="1"/>
  <c r="M31" i="2"/>
  <c r="M30" i="2"/>
  <c r="N30" i="2" s="1"/>
  <c r="O30" i="2" s="1"/>
  <c r="M29" i="2"/>
  <c r="N29" i="2" s="1"/>
  <c r="O29" i="2" s="1"/>
  <c r="M28" i="2"/>
  <c r="N28" i="2" s="1"/>
  <c r="O28" i="2" s="1"/>
  <c r="N27" i="2"/>
  <c r="O27" i="2" s="1"/>
  <c r="M27" i="2"/>
  <c r="M26" i="2"/>
  <c r="N26" i="2" s="1"/>
  <c r="O26" i="2" s="1"/>
  <c r="N25" i="2"/>
  <c r="O25" i="2" s="1"/>
  <c r="M25" i="2"/>
  <c r="M24" i="2"/>
  <c r="N24" i="2" s="1"/>
  <c r="O24" i="2" s="1"/>
  <c r="N23" i="2"/>
  <c r="O23" i="2" s="1"/>
  <c r="M23" i="2"/>
  <c r="M22" i="2"/>
  <c r="N22" i="2" s="1"/>
  <c r="O22" i="2" s="1"/>
  <c r="M21" i="2"/>
  <c r="N21" i="2" s="1"/>
  <c r="O21" i="2" s="1"/>
  <c r="M20" i="2"/>
  <c r="N20" i="2" s="1"/>
  <c r="O20" i="2" s="1"/>
  <c r="N19" i="2"/>
  <c r="O19" i="2" s="1"/>
  <c r="M19" i="2"/>
  <c r="M18" i="2"/>
  <c r="N18" i="2" s="1"/>
  <c r="O18" i="2" s="1"/>
  <c r="N17" i="2"/>
  <c r="O17" i="2" s="1"/>
  <c r="M17" i="2"/>
  <c r="M16" i="2"/>
  <c r="N16" i="2" s="1"/>
  <c r="O16" i="2" s="1"/>
  <c r="N15" i="2"/>
  <c r="O15" i="2" s="1"/>
  <c r="M15" i="2"/>
  <c r="M14" i="2"/>
  <c r="N14" i="2" s="1"/>
  <c r="O14" i="2" s="1"/>
  <c r="M13" i="2"/>
  <c r="N13" i="2" s="1"/>
  <c r="O13" i="2" s="1"/>
  <c r="M12" i="2"/>
  <c r="N12" i="2" s="1"/>
  <c r="O12" i="2" s="1"/>
  <c r="N11" i="2"/>
  <c r="O11" i="2" s="1"/>
  <c r="M11" i="2"/>
  <c r="M10" i="2"/>
  <c r="N10" i="2" s="1"/>
  <c r="O10" i="2" s="1"/>
  <c r="N9" i="2"/>
  <c r="O9" i="2" s="1"/>
  <c r="M9" i="2"/>
  <c r="M8" i="2"/>
  <c r="N8" i="2" s="1"/>
  <c r="O8" i="2" s="1"/>
  <c r="N7" i="2"/>
  <c r="O7" i="2" s="1"/>
  <c r="M7" i="2"/>
  <c r="M6" i="2"/>
  <c r="N6" i="2" s="1"/>
  <c r="O6" i="2" s="1"/>
  <c r="M5" i="2"/>
  <c r="N5" i="2" s="1"/>
  <c r="O5" i="2" s="1"/>
  <c r="D15" i="2"/>
  <c r="D10" i="2"/>
  <c r="C13" i="2"/>
  <c r="D13" i="2" l="1"/>
  <c r="L8" i="1"/>
  <c r="D14" i="2" l="1"/>
</calcChain>
</file>

<file path=xl/sharedStrings.xml><?xml version="1.0" encoding="utf-8"?>
<sst xmlns="http://schemas.openxmlformats.org/spreadsheetml/2006/main" count="163" uniqueCount="159">
  <si>
    <t>Parameter</t>
  </si>
  <si>
    <t>Page 4, Byte 0</t>
  </si>
  <si>
    <t>Page 4, Byte 1</t>
  </si>
  <si>
    <t>Page 4, Byte 2</t>
  </si>
  <si>
    <t>Page 4, Byte 3</t>
  </si>
  <si>
    <t>Interpretation</t>
  </si>
  <si>
    <t>Pulse width HB</t>
  </si>
  <si>
    <t>Pulse width LB</t>
  </si>
  <si>
    <t>Pulse Frequency HB</t>
  </si>
  <si>
    <t>Pulse Frequency LB</t>
  </si>
  <si>
    <t>Pulse width in chunks of 50 us, high byte</t>
  </si>
  <si>
    <t>Pulse width in chunks of 50 us, low byte</t>
  </si>
  <si>
    <t>Pulse frequency timer byte word, high byte</t>
  </si>
  <si>
    <t>Pulse frequency timer byte word, low byte</t>
  </si>
  <si>
    <t>Page 5, Byte 0</t>
  </si>
  <si>
    <t>Page 5, Byte 1</t>
  </si>
  <si>
    <t>Page 5, Byte 2</t>
  </si>
  <si>
    <t>Page 5, Byte 3</t>
  </si>
  <si>
    <t>Stimulation Time On (Duty cycle), msec byte word</t>
  </si>
  <si>
    <t>Stimulation Time On (Duty cycle), sec byte word, HB</t>
  </si>
  <si>
    <t>Stimulation Time On (Duty cycle), sec byte word, LB</t>
  </si>
  <si>
    <t>Enable/Disable stimulation circuitry</t>
  </si>
  <si>
    <t>On/Off byte</t>
  </si>
  <si>
    <t>Page 6, Byte 0</t>
  </si>
  <si>
    <t>Page 6, Byte 1</t>
  </si>
  <si>
    <t>Page 6, Byte 2</t>
  </si>
  <si>
    <t>Page 6, Byte 3</t>
  </si>
  <si>
    <t>Current Amplitude</t>
  </si>
  <si>
    <t>Stimulation Mode</t>
  </si>
  <si>
    <t>Stimulation Channel (For Single-Channel Stim)</t>
  </si>
  <si>
    <t>Page 8, Byte 0</t>
  </si>
  <si>
    <t>Page 8, Byte 1</t>
  </si>
  <si>
    <t>Page 8, Byte 2</t>
  </si>
  <si>
    <t>Page 8, Byte 3</t>
  </si>
  <si>
    <t>Current Stimulation Channel (Channel Scanning Mode)</t>
  </si>
  <si>
    <t>Feedback from the device: which channel is being stimulated now</t>
  </si>
  <si>
    <t>Current reference setting, allows control of the amplitude</t>
  </si>
  <si>
    <t>Switch between available stimulation modes</t>
  </si>
  <si>
    <t>Stimulation channel select in the single-channel mode</t>
  </si>
  <si>
    <t>0x5D3D = 20 Hz</t>
  </si>
  <si>
    <t>Example Values, DEC (HEX)</t>
  </si>
  <si>
    <t>Notes</t>
  </si>
  <si>
    <t>"0"</t>
  </si>
  <si>
    <t>"112" (0x70)</t>
  </si>
  <si>
    <t>"93" (0x5D)</t>
  </si>
  <si>
    <t>"61" (0x3D)</t>
  </si>
  <si>
    <t>"2" (0x02)</t>
  </si>
  <si>
    <t>"1" = 50 us; "2" = 100 us; "3" = 150 us, etc.</t>
  </si>
  <si>
    <t>Step 50 us</t>
  </si>
  <si>
    <t>0 or 1</t>
  </si>
  <si>
    <t>Seconds setting, real-time-clock timer reload Low byte</t>
  </si>
  <si>
    <t>Seconds setting, real-time-clock timer reload High byte</t>
  </si>
  <si>
    <t>Milliseconds setting, frequency timer reload first ("lowest") byte</t>
  </si>
  <si>
    <t>0x027000 ≈ 4.875 sec; 0x0F0000 = 30 sec</t>
  </si>
  <si>
    <t>0 = Off; 1 = On</t>
  </si>
  <si>
    <t>Iload = Iref * 4; Iref = [0; 63] = [0 uA; 503 uA] =&gt; Iload = [0; 63] = [0; 2.012 mA]</t>
  </si>
  <si>
    <t>"63" (0x3F) = 2.012 mA, step 31.4375 uA</t>
  </si>
  <si>
    <t>1 = channel scanning, starting at the pair 14-22, ending with 1-19, cycling at frequency set by the Page 5 parameters; 2 = single channel mode</t>
  </si>
  <si>
    <t>"0" (0x00) to "14" (0x0E)</t>
  </si>
  <si>
    <t>Use HEX for channel enumeration</t>
  </si>
  <si>
    <t>Byte 0: "0", Byte 1: "0", Byte 2: "128"</t>
  </si>
  <si>
    <t>0x008000</t>
  </si>
  <si>
    <t>0x027000</t>
  </si>
  <si>
    <t>0x050000</t>
  </si>
  <si>
    <t>0x0A0000</t>
  </si>
  <si>
    <t>0x0F0000</t>
  </si>
  <si>
    <t>0x190000</t>
  </si>
  <si>
    <t>0x1E0000</t>
  </si>
  <si>
    <t>0x3C0000</t>
  </si>
  <si>
    <t xml:space="preserve">Byte 0: "0", Byte 1: "112", Byte 2: "2" </t>
  </si>
  <si>
    <t>Byte 0: "0", Byte 1: "0", Byte 2: "5"</t>
  </si>
  <si>
    <t>Byte 0: "0", Byte 1: "0", Byte 2: "10"</t>
  </si>
  <si>
    <t>Byte 0: "0", Byte 1: "0", Byte 2: "15"</t>
  </si>
  <si>
    <t>Byte 0: "0", Byte 2: "0", Byte 3: "25"</t>
  </si>
  <si>
    <t>Byte 0: "0", Byte 1: "0", Byte 2: "30"</t>
  </si>
  <si>
    <t>Byte 0: "0", Byte 1: "0", Byte 2: "60"</t>
  </si>
  <si>
    <t>Data array values</t>
  </si>
  <si>
    <t>Reload byte word</t>
  </si>
  <si>
    <t>Seconds</t>
  </si>
  <si>
    <t>Page 5 (Duty Cycle programming)</t>
  </si>
  <si>
    <t>Current amplitude programming</t>
  </si>
  <si>
    <t>Desired stimulation current (uA):</t>
  </si>
  <si>
    <t>Page 6, Byte 0:</t>
  </si>
  <si>
    <t>Programming data stored in 3 NFC SRAM pages: 4, 5, 6</t>
  </si>
  <si>
    <t>Example pages (in HEX):</t>
  </si>
  <si>
    <r>
      <rPr>
        <b/>
        <sz val="11"/>
        <color theme="1"/>
        <rFont val="Calibri"/>
        <family val="2"/>
        <scheme val="minor"/>
      </rPr>
      <t>00:01:03:E6</t>
    </r>
    <r>
      <rPr>
        <sz val="11"/>
        <color theme="1"/>
        <rFont val="Calibri"/>
        <family val="2"/>
        <scheme val="minor"/>
      </rPr>
      <t xml:space="preserve"> - PW high byte, PW low byte, Period high byte, Period low byte
</t>
    </r>
    <r>
      <rPr>
        <b/>
        <sz val="11"/>
        <color theme="1"/>
        <rFont val="Calibri"/>
        <family val="2"/>
        <scheme val="minor"/>
      </rPr>
      <t>00:01:00:01</t>
    </r>
    <r>
      <rPr>
        <sz val="11"/>
        <color theme="1"/>
        <rFont val="Calibri"/>
        <family val="2"/>
        <scheme val="minor"/>
      </rPr>
      <t xml:space="preserve"> - Stimulation On high byte, Stimulation On low byte, 0, On/Off
</t>
    </r>
    <r>
      <rPr>
        <b/>
        <sz val="11"/>
        <color theme="1"/>
        <rFont val="Calibri"/>
        <family val="2"/>
        <scheme val="minor"/>
      </rPr>
      <t>3F:03:00:01</t>
    </r>
    <r>
      <rPr>
        <sz val="11"/>
        <color theme="1"/>
        <rFont val="Calibri"/>
        <family val="2"/>
        <scheme val="minor"/>
      </rPr>
      <t xml:space="preserve"> - Current, Mode, Channel Number, Telemetry On/Off</t>
    </r>
  </si>
  <si>
    <t>Pulse width (high byte, low byte): number x 50 us</t>
  </si>
  <si>
    <t>1 to 80</t>
  </si>
  <si>
    <t>pulse width, s</t>
  </si>
  <si>
    <t>period, s</t>
  </si>
  <si>
    <t>Programming values:</t>
  </si>
  <si>
    <t>Programming values (HEX):</t>
  </si>
  <si>
    <t>Pulse width and period calculations:</t>
  </si>
  <si>
    <t>HEX to DEC calculator:</t>
  </si>
  <si>
    <t>Stimulation On/Off:</t>
  </si>
  <si>
    <t>time in seconds</t>
  </si>
  <si>
    <t>On/Off</t>
  </si>
  <si>
    <t>1/0</t>
  </si>
  <si>
    <t>Current: see table</t>
  </si>
  <si>
    <t>Table of current levels:</t>
  </si>
  <si>
    <t>dec set</t>
  </si>
  <si>
    <t>hex set</t>
  </si>
  <si>
    <t>IREF set, mA</t>
  </si>
  <si>
    <t>device current set, mA, no coefficient</t>
  </si>
  <si>
    <t>device current set, mA</t>
  </si>
  <si>
    <t>3F</t>
  </si>
  <si>
    <t>3E</t>
  </si>
  <si>
    <t>3D</t>
  </si>
  <si>
    <t>3C</t>
  </si>
  <si>
    <t>3B</t>
  </si>
  <si>
    <t>3A</t>
  </si>
  <si>
    <t>2F</t>
  </si>
  <si>
    <t>2E</t>
  </si>
  <si>
    <t>2D</t>
  </si>
  <si>
    <t>2C</t>
  </si>
  <si>
    <t>2B</t>
  </si>
  <si>
    <t>2A</t>
  </si>
  <si>
    <t>1F</t>
  </si>
  <si>
    <t>1E</t>
  </si>
  <si>
    <t>1D</t>
  </si>
  <si>
    <t>1C</t>
  </si>
  <si>
    <t>1B</t>
  </si>
  <si>
    <t>1A</t>
  </si>
  <si>
    <t>0F</t>
  </si>
  <si>
    <t>0E</t>
  </si>
  <si>
    <t>0D</t>
  </si>
  <si>
    <t>0C</t>
  </si>
  <si>
    <t>0B</t>
  </si>
  <si>
    <t>0A</t>
  </si>
  <si>
    <t>Channel number:</t>
  </si>
  <si>
    <t>0 to 14</t>
  </si>
  <si>
    <t>Mode:</t>
  </si>
  <si>
    <t>2 for single scan and then stop after last channel stimulated</t>
  </si>
  <si>
    <t>3 for scanning loop</t>
  </si>
  <si>
    <t>1 for single channel stim (specify channel)</t>
  </si>
  <si>
    <t>Telemetry on/off:</t>
  </si>
  <si>
    <t>0 for disabling channel writing to NFC</t>
  </si>
  <si>
    <t>1 to enable current stimulation channel to NFC</t>
  </si>
  <si>
    <t>DEC to HEX calculator</t>
  </si>
  <si>
    <t>&lt;0,2,3,228,0,2,0,1,63,3,0,1&gt;</t>
  </si>
  <si>
    <t>&lt;</t>
  </si>
  <si>
    <t>&gt;</t>
  </si>
  <si>
    <t>Combine all data in a single string:</t>
  </si>
  <si>
    <t>100 uA</t>
  </si>
  <si>
    <t>150 uA</t>
  </si>
  <si>
    <t>200 uA</t>
  </si>
  <si>
    <t>300 uA</t>
  </si>
  <si>
    <t>50 us</t>
  </si>
  <si>
    <t>1 ms</t>
  </si>
  <si>
    <t>2 ms</t>
  </si>
  <si>
    <t>10 Hz</t>
  </si>
  <si>
    <t>20 Hz</t>
  </si>
  <si>
    <t>1 mA</t>
  </si>
  <si>
    <t>2 mA</t>
  </si>
  <si>
    <t>10Hz</t>
  </si>
  <si>
    <t>PW         T</t>
  </si>
  <si>
    <t xml:space="preserve">           Ton</t>
  </si>
  <si>
    <r>
      <t xml:space="preserve">          I     </t>
    </r>
    <r>
      <rPr>
        <sz val="8"/>
        <color theme="1"/>
        <rFont val="Calibri"/>
        <family val="2"/>
        <scheme val="minor"/>
      </rPr>
      <t>mode</t>
    </r>
  </si>
  <si>
    <t>&lt;00,01,03,230,00,5,00,01,63,03,00,01&gt;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</si>
</sst>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2" xfId="0" applyBorder="1" applyAlignment="1">
      <alignment wrapText="1"/>
    </xf>
    <xf numFmtId="0" fontId="1" fillId="0" borderId="14" xfId="0" applyFont="1" applyBorder="1" applyAlignment="1">
      <alignment horizontal="center" wrapText="1"/>
    </xf>
    <xf numFmtId="0" fontId="0" fillId="0" borderId="13" xfId="0" applyBorder="1"/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16" xfId="0" applyFont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" fontId="0" fillId="0" borderId="4" xfId="0" applyNumberForma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1" fontId="0" fillId="2" borderId="0" xfId="0" applyNumberFormat="1" applyFill="1"/>
    <xf numFmtId="0" fontId="0" fillId="2" borderId="0" xfId="0" applyFill="1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8">
    <dxf>
      <alignment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5B536-2AC8-4C21-9473-95D013DC001F}" name="Table1" displayName="Table1" ref="G7:I15" totalsRowShown="0" headerRowDxfId="7" dataDxfId="5" headerRowBorderDxfId="6" tableBorderDxfId="4" totalsRowBorderDxfId="3">
  <autoFilter ref="G7:I15" xr:uid="{6F05B536-2AC8-4C21-9473-95D013DC001F}"/>
  <tableColumns count="3">
    <tableColumn id="1" xr3:uid="{ABE48319-BD0D-497A-993C-DA1553FA2E62}" name="Reload byte word" dataDxfId="2"/>
    <tableColumn id="2" xr3:uid="{450DDC52-BCF2-4290-B21F-3F7296BD2085}" name="Seconds" dataDxfId="1"/>
    <tableColumn id="3" xr3:uid="{721BE083-DE33-4DA2-850B-CEC9F7160A7A}" name="Data array valu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13CE-5935-4F3E-858D-87B79A4CA860}">
  <dimension ref="B2:H12"/>
  <sheetViews>
    <sheetView workbookViewId="0">
      <selection activeCell="B12" sqref="B12"/>
    </sheetView>
  </sheetViews>
  <sheetFormatPr defaultRowHeight="14.5" x14ac:dyDescent="0.35"/>
  <sheetData>
    <row r="2" spans="2:8" x14ac:dyDescent="0.35">
      <c r="B2" s="36" t="s">
        <v>143</v>
      </c>
      <c r="C2" s="1">
        <v>3</v>
      </c>
      <c r="D2" s="36" t="s">
        <v>147</v>
      </c>
      <c r="E2" s="1">
        <v>1</v>
      </c>
      <c r="F2" s="36" t="s">
        <v>150</v>
      </c>
      <c r="G2" s="1">
        <v>7</v>
      </c>
      <c r="H2" s="1">
        <v>206</v>
      </c>
    </row>
    <row r="3" spans="2:8" x14ac:dyDescent="0.35">
      <c r="B3" s="36" t="s">
        <v>144</v>
      </c>
      <c r="C3" s="1">
        <v>5</v>
      </c>
      <c r="D3" s="36"/>
      <c r="E3" s="1"/>
      <c r="F3" s="36" t="s">
        <v>151</v>
      </c>
      <c r="G3" s="1">
        <v>3</v>
      </c>
      <c r="H3" s="1">
        <v>230</v>
      </c>
    </row>
    <row r="4" spans="2:8" x14ac:dyDescent="0.35">
      <c r="B4" s="36" t="s">
        <v>145</v>
      </c>
      <c r="C4" s="1">
        <v>6</v>
      </c>
      <c r="D4" s="36" t="s">
        <v>148</v>
      </c>
      <c r="E4" s="1">
        <v>20</v>
      </c>
      <c r="F4" s="36" t="s">
        <v>154</v>
      </c>
      <c r="G4" s="1">
        <v>7</v>
      </c>
      <c r="H4" s="1">
        <v>168</v>
      </c>
    </row>
    <row r="5" spans="2:8" x14ac:dyDescent="0.35">
      <c r="B5" s="36" t="s">
        <v>146</v>
      </c>
      <c r="C5" s="1">
        <v>9</v>
      </c>
      <c r="D5" s="36"/>
      <c r="E5" s="1"/>
      <c r="F5" s="36" t="s">
        <v>151</v>
      </c>
      <c r="G5" s="1">
        <v>3</v>
      </c>
      <c r="H5" s="1">
        <v>192</v>
      </c>
    </row>
    <row r="6" spans="2:8" x14ac:dyDescent="0.35">
      <c r="B6" s="36"/>
      <c r="C6" s="1"/>
      <c r="D6" s="36" t="s">
        <v>149</v>
      </c>
      <c r="E6" s="1">
        <v>40</v>
      </c>
      <c r="F6" s="36" t="s">
        <v>154</v>
      </c>
      <c r="G6" s="1">
        <v>7</v>
      </c>
      <c r="H6" s="1">
        <v>128</v>
      </c>
    </row>
    <row r="7" spans="2:8" x14ac:dyDescent="0.35">
      <c r="B7" s="36" t="s">
        <v>152</v>
      </c>
      <c r="C7" s="1">
        <v>30</v>
      </c>
      <c r="F7" s="36" t="s">
        <v>151</v>
      </c>
      <c r="G7" s="1">
        <v>3</v>
      </c>
      <c r="H7" s="1">
        <v>98</v>
      </c>
    </row>
    <row r="8" spans="2:8" x14ac:dyDescent="0.35">
      <c r="B8" s="36" t="s">
        <v>153</v>
      </c>
      <c r="C8" s="1">
        <v>59</v>
      </c>
    </row>
    <row r="11" spans="2:8" x14ac:dyDescent="0.35">
      <c r="B11" t="s">
        <v>155</v>
      </c>
      <c r="C11" t="s">
        <v>156</v>
      </c>
      <c r="D11" t="s">
        <v>157</v>
      </c>
    </row>
    <row r="12" spans="2:8" x14ac:dyDescent="0.35">
      <c r="B12" t="s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42E2-DB77-474C-AC1D-5EC2409B853E}">
  <dimension ref="B2:O68"/>
  <sheetViews>
    <sheetView tabSelected="1" topLeftCell="A5" workbookViewId="0">
      <selection activeCell="D13" sqref="D13"/>
    </sheetView>
  </sheetViews>
  <sheetFormatPr defaultRowHeight="14.5" x14ac:dyDescent="0.35"/>
  <cols>
    <col min="2" max="2" width="49.26953125" bestFit="1" customWidth="1"/>
  </cols>
  <sheetData>
    <row r="2" spans="2:15" x14ac:dyDescent="0.35">
      <c r="B2" t="s">
        <v>83</v>
      </c>
      <c r="D2" t="s">
        <v>142</v>
      </c>
      <c r="H2" t="s">
        <v>139</v>
      </c>
    </row>
    <row r="3" spans="2:15" x14ac:dyDescent="0.35">
      <c r="B3" t="s">
        <v>84</v>
      </c>
    </row>
    <row r="4" spans="2:15" ht="87" x14ac:dyDescent="0.35">
      <c r="B4" s="32" t="s">
        <v>85</v>
      </c>
      <c r="H4" t="s">
        <v>99</v>
      </c>
      <c r="K4" s="33" t="s">
        <v>100</v>
      </c>
      <c r="L4" s="33" t="s">
        <v>101</v>
      </c>
      <c r="M4" s="33" t="s">
        <v>102</v>
      </c>
      <c r="N4" s="33" t="s">
        <v>103</v>
      </c>
      <c r="O4" s="33" t="s">
        <v>104</v>
      </c>
    </row>
    <row r="5" spans="2:15" x14ac:dyDescent="0.35">
      <c r="K5">
        <v>63</v>
      </c>
      <c r="L5" t="s">
        <v>105</v>
      </c>
      <c r="M5">
        <f>K5*0.008</f>
        <v>0.504</v>
      </c>
      <c r="N5">
        <f>M5*4</f>
        <v>2.016</v>
      </c>
      <c r="O5">
        <f>N5+0.05*N5</f>
        <v>2.1168</v>
      </c>
    </row>
    <row r="6" spans="2:15" x14ac:dyDescent="0.35">
      <c r="B6" t="s">
        <v>86</v>
      </c>
      <c r="C6" t="s">
        <v>87</v>
      </c>
      <c r="K6">
        <v>62</v>
      </c>
      <c r="L6" t="s">
        <v>106</v>
      </c>
      <c r="M6">
        <f t="shared" ref="M6:M68" si="0">K6*0.008</f>
        <v>0.496</v>
      </c>
      <c r="N6">
        <f t="shared" ref="N6:N68" si="1">M6*4</f>
        <v>1.984</v>
      </c>
      <c r="O6">
        <f t="shared" ref="O6:O68" si="2">N6+0.05*N6</f>
        <v>2.0832000000000002</v>
      </c>
    </row>
    <row r="7" spans="2:15" x14ac:dyDescent="0.35">
      <c r="B7" t="s">
        <v>92</v>
      </c>
      <c r="K7">
        <v>61</v>
      </c>
      <c r="L7" t="s">
        <v>107</v>
      </c>
      <c r="M7">
        <f t="shared" si="0"/>
        <v>0.48799999999999999</v>
      </c>
      <c r="N7">
        <f t="shared" si="1"/>
        <v>1.952</v>
      </c>
      <c r="O7">
        <f t="shared" si="2"/>
        <v>2.0495999999999999</v>
      </c>
    </row>
    <row r="8" spans="2:15" x14ac:dyDescent="0.35">
      <c r="C8" t="s">
        <v>88</v>
      </c>
      <c r="D8" t="s">
        <v>89</v>
      </c>
      <c r="K8">
        <v>60</v>
      </c>
      <c r="L8" t="s">
        <v>108</v>
      </c>
      <c r="M8">
        <f t="shared" si="0"/>
        <v>0.48</v>
      </c>
      <c r="N8">
        <f t="shared" si="1"/>
        <v>1.92</v>
      </c>
      <c r="O8">
        <f t="shared" si="2"/>
        <v>2.016</v>
      </c>
    </row>
    <row r="9" spans="2:15" x14ac:dyDescent="0.35">
      <c r="C9" s="34">
        <v>5.0000000000000002E-5</v>
      </c>
      <c r="D9" s="35">
        <f>1/20</f>
        <v>0.05</v>
      </c>
      <c r="I9" t="s">
        <v>140</v>
      </c>
      <c r="K9">
        <v>59</v>
      </c>
      <c r="L9" t="s">
        <v>109</v>
      </c>
      <c r="M9">
        <f t="shared" si="0"/>
        <v>0.47200000000000003</v>
      </c>
      <c r="N9">
        <f t="shared" si="1"/>
        <v>1.8880000000000001</v>
      </c>
      <c r="O9">
        <f t="shared" si="2"/>
        <v>1.9824000000000002</v>
      </c>
    </row>
    <row r="10" spans="2:15" x14ac:dyDescent="0.35">
      <c r="D10">
        <f>0.00005</f>
        <v>5.0000000000000002E-5</v>
      </c>
      <c r="I10">
        <v>0</v>
      </c>
      <c r="K10">
        <v>58</v>
      </c>
      <c r="L10" t="s">
        <v>110</v>
      </c>
      <c r="M10">
        <f t="shared" si="0"/>
        <v>0.46400000000000002</v>
      </c>
      <c r="N10">
        <f t="shared" si="1"/>
        <v>1.8560000000000001</v>
      </c>
      <c r="O10">
        <f t="shared" si="2"/>
        <v>1.9488000000000001</v>
      </c>
    </row>
    <row r="11" spans="2:15" x14ac:dyDescent="0.35">
      <c r="D11">
        <f>D9/D10</f>
        <v>1000</v>
      </c>
      <c r="I11">
        <v>2</v>
      </c>
      <c r="K11">
        <v>57</v>
      </c>
      <c r="L11">
        <v>39</v>
      </c>
      <c r="M11">
        <f t="shared" si="0"/>
        <v>0.45600000000000002</v>
      </c>
      <c r="N11">
        <f t="shared" si="1"/>
        <v>1.8240000000000001</v>
      </c>
      <c r="O11">
        <f t="shared" si="2"/>
        <v>1.9152</v>
      </c>
    </row>
    <row r="12" spans="2:15" x14ac:dyDescent="0.35">
      <c r="I12">
        <v>3</v>
      </c>
      <c r="K12">
        <v>56</v>
      </c>
      <c r="L12">
        <v>38</v>
      </c>
      <c r="M12">
        <f t="shared" si="0"/>
        <v>0.44800000000000001</v>
      </c>
      <c r="N12">
        <f t="shared" si="1"/>
        <v>1.792</v>
      </c>
      <c r="O12">
        <f t="shared" si="2"/>
        <v>1.8816000000000002</v>
      </c>
    </row>
    <row r="13" spans="2:15" x14ac:dyDescent="0.35">
      <c r="B13" t="s">
        <v>90</v>
      </c>
      <c r="C13">
        <f>C9/0.00005</f>
        <v>1</v>
      </c>
      <c r="D13">
        <f>D11-2*C13</f>
        <v>998</v>
      </c>
      <c r="I13">
        <v>228</v>
      </c>
      <c r="K13">
        <v>55</v>
      </c>
      <c r="L13">
        <v>37</v>
      </c>
      <c r="M13">
        <f t="shared" si="0"/>
        <v>0.44</v>
      </c>
      <c r="N13">
        <f t="shared" si="1"/>
        <v>1.76</v>
      </c>
      <c r="O13">
        <f t="shared" si="2"/>
        <v>1.8480000000000001</v>
      </c>
    </row>
    <row r="14" spans="2:15" x14ac:dyDescent="0.35">
      <c r="B14" t="s">
        <v>91</v>
      </c>
      <c r="D14" t="str">
        <f>DEC2HEX(D13)</f>
        <v>3E6</v>
      </c>
      <c r="I14">
        <v>0</v>
      </c>
      <c r="K14">
        <v>54</v>
      </c>
      <c r="L14">
        <v>36</v>
      </c>
      <c r="M14">
        <f t="shared" si="0"/>
        <v>0.432</v>
      </c>
      <c r="N14">
        <f t="shared" si="1"/>
        <v>1.728</v>
      </c>
      <c r="O14">
        <f t="shared" si="2"/>
        <v>1.8144</v>
      </c>
    </row>
    <row r="15" spans="2:15" x14ac:dyDescent="0.35">
      <c r="B15" t="s">
        <v>93</v>
      </c>
      <c r="C15">
        <v>98</v>
      </c>
      <c r="D15">
        <f>HEX2DEC(C15)</f>
        <v>152</v>
      </c>
      <c r="K15">
        <v>53</v>
      </c>
      <c r="L15">
        <v>35</v>
      </c>
      <c r="M15">
        <f t="shared" si="0"/>
        <v>0.42399999999999999</v>
      </c>
      <c r="N15">
        <f t="shared" si="1"/>
        <v>1.696</v>
      </c>
      <c r="O15">
        <f t="shared" si="2"/>
        <v>1.7807999999999999</v>
      </c>
    </row>
    <row r="16" spans="2:15" x14ac:dyDescent="0.35">
      <c r="K16">
        <v>52</v>
      </c>
      <c r="L16">
        <v>34</v>
      </c>
      <c r="M16">
        <f t="shared" si="0"/>
        <v>0.41600000000000004</v>
      </c>
      <c r="N16">
        <f t="shared" si="1"/>
        <v>1.6640000000000001</v>
      </c>
      <c r="O16">
        <f t="shared" si="2"/>
        <v>1.7472000000000001</v>
      </c>
    </row>
    <row r="17" spans="2:15" x14ac:dyDescent="0.35">
      <c r="B17" t="s">
        <v>94</v>
      </c>
      <c r="C17" t="s">
        <v>95</v>
      </c>
      <c r="K17">
        <v>51</v>
      </c>
      <c r="L17">
        <v>33</v>
      </c>
      <c r="M17">
        <f t="shared" si="0"/>
        <v>0.40800000000000003</v>
      </c>
      <c r="N17">
        <f t="shared" si="1"/>
        <v>1.6320000000000001</v>
      </c>
      <c r="O17">
        <f t="shared" si="2"/>
        <v>1.7136</v>
      </c>
    </row>
    <row r="18" spans="2:15" x14ac:dyDescent="0.35">
      <c r="B18" t="s">
        <v>138</v>
      </c>
      <c r="C18">
        <v>20</v>
      </c>
      <c r="D18" t="str">
        <f>DEC2HEX(C18)</f>
        <v>14</v>
      </c>
      <c r="I18">
        <v>2</v>
      </c>
      <c r="K18">
        <v>50</v>
      </c>
      <c r="L18">
        <v>32</v>
      </c>
      <c r="M18">
        <f t="shared" si="0"/>
        <v>0.4</v>
      </c>
      <c r="N18">
        <f t="shared" si="1"/>
        <v>1.6</v>
      </c>
      <c r="O18">
        <f t="shared" si="2"/>
        <v>1.6800000000000002</v>
      </c>
    </row>
    <row r="19" spans="2:15" x14ac:dyDescent="0.35">
      <c r="B19" t="s">
        <v>96</v>
      </c>
      <c r="C19" t="s">
        <v>97</v>
      </c>
      <c r="I19">
        <v>0</v>
      </c>
      <c r="K19">
        <v>49</v>
      </c>
      <c r="L19">
        <v>31</v>
      </c>
      <c r="M19">
        <f t="shared" si="0"/>
        <v>0.39200000000000002</v>
      </c>
      <c r="N19">
        <f t="shared" si="1"/>
        <v>1.5680000000000001</v>
      </c>
      <c r="O19">
        <f t="shared" si="2"/>
        <v>1.6464000000000001</v>
      </c>
    </row>
    <row r="20" spans="2:15" x14ac:dyDescent="0.35">
      <c r="I20">
        <v>1</v>
      </c>
      <c r="K20">
        <v>48</v>
      </c>
      <c r="L20">
        <v>30</v>
      </c>
      <c r="M20">
        <f t="shared" si="0"/>
        <v>0.38400000000000001</v>
      </c>
      <c r="N20">
        <f t="shared" si="1"/>
        <v>1.536</v>
      </c>
      <c r="O20">
        <f t="shared" si="2"/>
        <v>1.6128</v>
      </c>
    </row>
    <row r="21" spans="2:15" x14ac:dyDescent="0.35">
      <c r="B21" t="s">
        <v>98</v>
      </c>
      <c r="I21">
        <v>63</v>
      </c>
      <c r="K21">
        <v>47</v>
      </c>
      <c r="L21" t="s">
        <v>111</v>
      </c>
      <c r="M21">
        <f t="shared" si="0"/>
        <v>0.376</v>
      </c>
      <c r="N21">
        <f t="shared" si="1"/>
        <v>1.504</v>
      </c>
      <c r="O21">
        <f t="shared" si="2"/>
        <v>1.5791999999999999</v>
      </c>
    </row>
    <row r="22" spans="2:15" x14ac:dyDescent="0.35">
      <c r="K22">
        <v>46</v>
      </c>
      <c r="L22" t="s">
        <v>112</v>
      </c>
      <c r="M22">
        <f t="shared" si="0"/>
        <v>0.36799999999999999</v>
      </c>
      <c r="N22">
        <f t="shared" si="1"/>
        <v>1.472</v>
      </c>
      <c r="O22">
        <f t="shared" si="2"/>
        <v>1.5455999999999999</v>
      </c>
    </row>
    <row r="23" spans="2:15" x14ac:dyDescent="0.35">
      <c r="B23" t="s">
        <v>131</v>
      </c>
      <c r="C23" t="s">
        <v>134</v>
      </c>
      <c r="K23">
        <v>45</v>
      </c>
      <c r="L23" t="s">
        <v>113</v>
      </c>
      <c r="M23">
        <f t="shared" si="0"/>
        <v>0.36</v>
      </c>
      <c r="N23">
        <f t="shared" si="1"/>
        <v>1.44</v>
      </c>
      <c r="O23">
        <f t="shared" si="2"/>
        <v>1.512</v>
      </c>
    </row>
    <row r="24" spans="2:15" x14ac:dyDescent="0.35">
      <c r="C24" t="s">
        <v>132</v>
      </c>
      <c r="K24">
        <v>44</v>
      </c>
      <c r="L24" t="s">
        <v>114</v>
      </c>
      <c r="M24">
        <f t="shared" si="0"/>
        <v>0.35199999999999998</v>
      </c>
      <c r="N24">
        <f t="shared" si="1"/>
        <v>1.4079999999999999</v>
      </c>
      <c r="O24">
        <f t="shared" si="2"/>
        <v>1.4783999999999999</v>
      </c>
    </row>
    <row r="25" spans="2:15" x14ac:dyDescent="0.35">
      <c r="C25" t="s">
        <v>133</v>
      </c>
      <c r="I25">
        <v>3</v>
      </c>
      <c r="K25">
        <v>43</v>
      </c>
      <c r="L25" t="s">
        <v>115</v>
      </c>
      <c r="M25">
        <f t="shared" si="0"/>
        <v>0.34400000000000003</v>
      </c>
      <c r="N25">
        <f t="shared" si="1"/>
        <v>1.3760000000000001</v>
      </c>
      <c r="O25">
        <f t="shared" si="2"/>
        <v>1.4448000000000001</v>
      </c>
    </row>
    <row r="26" spans="2:15" x14ac:dyDescent="0.35">
      <c r="K26">
        <v>42</v>
      </c>
      <c r="L26" t="s">
        <v>116</v>
      </c>
      <c r="M26">
        <f t="shared" si="0"/>
        <v>0.33600000000000002</v>
      </c>
      <c r="N26">
        <f t="shared" si="1"/>
        <v>1.3440000000000001</v>
      </c>
      <c r="O26">
        <f t="shared" si="2"/>
        <v>1.4112</v>
      </c>
    </row>
    <row r="27" spans="2:15" x14ac:dyDescent="0.35">
      <c r="B27" t="s">
        <v>129</v>
      </c>
      <c r="C27" t="s">
        <v>130</v>
      </c>
      <c r="I27">
        <v>0</v>
      </c>
      <c r="K27">
        <v>41</v>
      </c>
      <c r="L27">
        <v>29</v>
      </c>
      <c r="M27">
        <f t="shared" si="0"/>
        <v>0.32800000000000001</v>
      </c>
      <c r="N27">
        <f t="shared" si="1"/>
        <v>1.3120000000000001</v>
      </c>
      <c r="O27">
        <f t="shared" si="2"/>
        <v>1.3776000000000002</v>
      </c>
    </row>
    <row r="28" spans="2:15" x14ac:dyDescent="0.35">
      <c r="K28">
        <v>40</v>
      </c>
      <c r="L28">
        <v>28</v>
      </c>
      <c r="M28">
        <f t="shared" si="0"/>
        <v>0.32</v>
      </c>
      <c r="N28">
        <f t="shared" si="1"/>
        <v>1.28</v>
      </c>
      <c r="O28">
        <f t="shared" si="2"/>
        <v>1.3440000000000001</v>
      </c>
    </row>
    <row r="29" spans="2:15" x14ac:dyDescent="0.35">
      <c r="B29" t="s">
        <v>135</v>
      </c>
      <c r="C29" t="s">
        <v>136</v>
      </c>
      <c r="I29">
        <v>1</v>
      </c>
      <c r="K29">
        <v>39</v>
      </c>
      <c r="L29">
        <v>27</v>
      </c>
      <c r="M29">
        <f t="shared" si="0"/>
        <v>0.312</v>
      </c>
      <c r="N29">
        <f t="shared" si="1"/>
        <v>1.248</v>
      </c>
      <c r="O29">
        <f t="shared" si="2"/>
        <v>1.3104</v>
      </c>
    </row>
    <row r="30" spans="2:15" x14ac:dyDescent="0.35">
      <c r="C30" t="s">
        <v>137</v>
      </c>
      <c r="I30" t="s">
        <v>141</v>
      </c>
      <c r="K30">
        <v>38</v>
      </c>
      <c r="L30">
        <v>26</v>
      </c>
      <c r="M30">
        <f t="shared" si="0"/>
        <v>0.30399999999999999</v>
      </c>
      <c r="N30">
        <f t="shared" si="1"/>
        <v>1.216</v>
      </c>
      <c r="O30">
        <f t="shared" si="2"/>
        <v>1.2767999999999999</v>
      </c>
    </row>
    <row r="31" spans="2:15" x14ac:dyDescent="0.35">
      <c r="K31">
        <v>37</v>
      </c>
      <c r="L31">
        <v>25</v>
      </c>
      <c r="M31">
        <f t="shared" si="0"/>
        <v>0.29599999999999999</v>
      </c>
      <c r="N31">
        <f t="shared" si="1"/>
        <v>1.1839999999999999</v>
      </c>
      <c r="O31">
        <f t="shared" si="2"/>
        <v>1.2431999999999999</v>
      </c>
    </row>
    <row r="32" spans="2:15" x14ac:dyDescent="0.35">
      <c r="K32">
        <v>36</v>
      </c>
      <c r="L32">
        <v>24</v>
      </c>
      <c r="M32">
        <f t="shared" si="0"/>
        <v>0.28800000000000003</v>
      </c>
      <c r="N32">
        <f t="shared" si="1"/>
        <v>1.1520000000000001</v>
      </c>
      <c r="O32">
        <f t="shared" si="2"/>
        <v>1.2096000000000002</v>
      </c>
    </row>
    <row r="33" spans="11:15" x14ac:dyDescent="0.35">
      <c r="K33">
        <v>35</v>
      </c>
      <c r="L33">
        <v>23</v>
      </c>
      <c r="M33">
        <f t="shared" si="0"/>
        <v>0.28000000000000003</v>
      </c>
      <c r="N33">
        <f t="shared" si="1"/>
        <v>1.1200000000000001</v>
      </c>
      <c r="O33">
        <f t="shared" si="2"/>
        <v>1.1760000000000002</v>
      </c>
    </row>
    <row r="34" spans="11:15" x14ac:dyDescent="0.35">
      <c r="K34">
        <v>34</v>
      </c>
      <c r="L34">
        <v>22</v>
      </c>
      <c r="M34">
        <f t="shared" si="0"/>
        <v>0.27200000000000002</v>
      </c>
      <c r="N34">
        <f t="shared" si="1"/>
        <v>1.0880000000000001</v>
      </c>
      <c r="O34">
        <f t="shared" si="2"/>
        <v>1.1424000000000001</v>
      </c>
    </row>
    <row r="35" spans="11:15" x14ac:dyDescent="0.35">
      <c r="K35">
        <v>33</v>
      </c>
      <c r="L35">
        <v>21</v>
      </c>
      <c r="M35">
        <f t="shared" si="0"/>
        <v>0.26400000000000001</v>
      </c>
      <c r="N35">
        <f t="shared" si="1"/>
        <v>1.056</v>
      </c>
      <c r="O35">
        <f t="shared" si="2"/>
        <v>1.1088</v>
      </c>
    </row>
    <row r="36" spans="11:15" x14ac:dyDescent="0.35">
      <c r="K36">
        <v>32</v>
      </c>
      <c r="L36">
        <v>20</v>
      </c>
      <c r="M36">
        <f t="shared" si="0"/>
        <v>0.25600000000000001</v>
      </c>
      <c r="N36">
        <f t="shared" si="1"/>
        <v>1.024</v>
      </c>
      <c r="O36">
        <f t="shared" si="2"/>
        <v>1.0751999999999999</v>
      </c>
    </row>
    <row r="37" spans="11:15" x14ac:dyDescent="0.35">
      <c r="K37">
        <v>31</v>
      </c>
      <c r="L37" t="s">
        <v>117</v>
      </c>
      <c r="M37">
        <f t="shared" si="0"/>
        <v>0.248</v>
      </c>
      <c r="N37">
        <f t="shared" si="1"/>
        <v>0.99199999999999999</v>
      </c>
      <c r="O37">
        <f t="shared" si="2"/>
        <v>1.0416000000000001</v>
      </c>
    </row>
    <row r="38" spans="11:15" x14ac:dyDescent="0.35">
      <c r="K38">
        <v>30</v>
      </c>
      <c r="L38" t="s">
        <v>118</v>
      </c>
      <c r="M38">
        <f t="shared" si="0"/>
        <v>0.24</v>
      </c>
      <c r="N38">
        <f t="shared" si="1"/>
        <v>0.96</v>
      </c>
      <c r="O38">
        <f t="shared" si="2"/>
        <v>1.008</v>
      </c>
    </row>
    <row r="39" spans="11:15" x14ac:dyDescent="0.35">
      <c r="K39">
        <v>29</v>
      </c>
      <c r="L39" t="s">
        <v>119</v>
      </c>
      <c r="M39">
        <f t="shared" si="0"/>
        <v>0.23200000000000001</v>
      </c>
      <c r="N39">
        <f t="shared" si="1"/>
        <v>0.92800000000000005</v>
      </c>
      <c r="O39">
        <f t="shared" si="2"/>
        <v>0.97440000000000004</v>
      </c>
    </row>
    <row r="40" spans="11:15" x14ac:dyDescent="0.35">
      <c r="K40">
        <v>28</v>
      </c>
      <c r="L40" t="s">
        <v>120</v>
      </c>
      <c r="M40">
        <f t="shared" si="0"/>
        <v>0.224</v>
      </c>
      <c r="N40">
        <f t="shared" si="1"/>
        <v>0.89600000000000002</v>
      </c>
      <c r="O40">
        <f t="shared" si="2"/>
        <v>0.94080000000000008</v>
      </c>
    </row>
    <row r="41" spans="11:15" x14ac:dyDescent="0.35">
      <c r="K41">
        <v>27</v>
      </c>
      <c r="L41" t="s">
        <v>121</v>
      </c>
      <c r="M41">
        <f t="shared" si="0"/>
        <v>0.216</v>
      </c>
      <c r="N41">
        <f t="shared" si="1"/>
        <v>0.86399999999999999</v>
      </c>
      <c r="O41">
        <f t="shared" si="2"/>
        <v>0.90720000000000001</v>
      </c>
    </row>
    <row r="42" spans="11:15" x14ac:dyDescent="0.35">
      <c r="K42">
        <v>26</v>
      </c>
      <c r="L42" t="s">
        <v>122</v>
      </c>
      <c r="M42">
        <f t="shared" si="0"/>
        <v>0.20800000000000002</v>
      </c>
      <c r="N42">
        <f t="shared" si="1"/>
        <v>0.83200000000000007</v>
      </c>
      <c r="O42">
        <f t="shared" si="2"/>
        <v>0.87360000000000004</v>
      </c>
    </row>
    <row r="43" spans="11:15" x14ac:dyDescent="0.35">
      <c r="K43">
        <v>25</v>
      </c>
      <c r="L43">
        <v>19</v>
      </c>
      <c r="M43">
        <f t="shared" si="0"/>
        <v>0.2</v>
      </c>
      <c r="N43">
        <f t="shared" si="1"/>
        <v>0.8</v>
      </c>
      <c r="O43">
        <f t="shared" si="2"/>
        <v>0.84000000000000008</v>
      </c>
    </row>
    <row r="44" spans="11:15" x14ac:dyDescent="0.35">
      <c r="K44">
        <v>24</v>
      </c>
      <c r="L44">
        <v>18</v>
      </c>
      <c r="M44">
        <f t="shared" si="0"/>
        <v>0.192</v>
      </c>
      <c r="N44">
        <f t="shared" si="1"/>
        <v>0.76800000000000002</v>
      </c>
      <c r="O44">
        <f t="shared" si="2"/>
        <v>0.80640000000000001</v>
      </c>
    </row>
    <row r="45" spans="11:15" x14ac:dyDescent="0.35">
      <c r="K45">
        <v>23</v>
      </c>
      <c r="L45">
        <v>17</v>
      </c>
      <c r="M45">
        <f t="shared" si="0"/>
        <v>0.184</v>
      </c>
      <c r="N45">
        <f t="shared" si="1"/>
        <v>0.73599999999999999</v>
      </c>
      <c r="O45">
        <f t="shared" si="2"/>
        <v>0.77279999999999993</v>
      </c>
    </row>
    <row r="46" spans="11:15" x14ac:dyDescent="0.35">
      <c r="K46">
        <v>22</v>
      </c>
      <c r="L46">
        <v>16</v>
      </c>
      <c r="M46">
        <f t="shared" si="0"/>
        <v>0.17599999999999999</v>
      </c>
      <c r="N46">
        <f t="shared" si="1"/>
        <v>0.70399999999999996</v>
      </c>
      <c r="O46">
        <f t="shared" si="2"/>
        <v>0.73919999999999997</v>
      </c>
    </row>
    <row r="47" spans="11:15" x14ac:dyDescent="0.35">
      <c r="K47">
        <v>21</v>
      </c>
      <c r="L47">
        <v>15</v>
      </c>
      <c r="M47">
        <f t="shared" si="0"/>
        <v>0.16800000000000001</v>
      </c>
      <c r="N47">
        <f t="shared" si="1"/>
        <v>0.67200000000000004</v>
      </c>
      <c r="O47">
        <f t="shared" si="2"/>
        <v>0.7056</v>
      </c>
    </row>
    <row r="48" spans="11:15" x14ac:dyDescent="0.35">
      <c r="K48">
        <v>20</v>
      </c>
      <c r="L48">
        <v>14</v>
      </c>
      <c r="M48">
        <f t="shared" si="0"/>
        <v>0.16</v>
      </c>
      <c r="N48">
        <f t="shared" si="1"/>
        <v>0.64</v>
      </c>
      <c r="O48">
        <f t="shared" si="2"/>
        <v>0.67200000000000004</v>
      </c>
    </row>
    <row r="49" spans="11:15" x14ac:dyDescent="0.35">
      <c r="K49">
        <v>19</v>
      </c>
      <c r="L49">
        <v>13</v>
      </c>
      <c r="M49">
        <f t="shared" si="0"/>
        <v>0.152</v>
      </c>
      <c r="N49">
        <f t="shared" si="1"/>
        <v>0.60799999999999998</v>
      </c>
      <c r="O49">
        <f t="shared" si="2"/>
        <v>0.63839999999999997</v>
      </c>
    </row>
    <row r="50" spans="11:15" x14ac:dyDescent="0.35">
      <c r="K50">
        <v>18</v>
      </c>
      <c r="L50">
        <v>12</v>
      </c>
      <c r="M50">
        <f t="shared" si="0"/>
        <v>0.14400000000000002</v>
      </c>
      <c r="N50">
        <f t="shared" si="1"/>
        <v>0.57600000000000007</v>
      </c>
      <c r="O50">
        <f t="shared" si="2"/>
        <v>0.60480000000000012</v>
      </c>
    </row>
    <row r="51" spans="11:15" x14ac:dyDescent="0.35">
      <c r="K51">
        <v>17</v>
      </c>
      <c r="L51">
        <v>11</v>
      </c>
      <c r="M51">
        <f t="shared" si="0"/>
        <v>0.13600000000000001</v>
      </c>
      <c r="N51">
        <f t="shared" si="1"/>
        <v>0.54400000000000004</v>
      </c>
      <c r="O51">
        <f t="shared" si="2"/>
        <v>0.57120000000000004</v>
      </c>
    </row>
    <row r="52" spans="11:15" x14ac:dyDescent="0.35">
      <c r="K52">
        <v>16</v>
      </c>
      <c r="L52">
        <v>10</v>
      </c>
      <c r="M52">
        <f t="shared" si="0"/>
        <v>0.128</v>
      </c>
      <c r="N52">
        <f t="shared" si="1"/>
        <v>0.51200000000000001</v>
      </c>
      <c r="O52">
        <f t="shared" si="2"/>
        <v>0.53759999999999997</v>
      </c>
    </row>
    <row r="53" spans="11:15" x14ac:dyDescent="0.35">
      <c r="K53">
        <v>15</v>
      </c>
      <c r="L53" t="s">
        <v>123</v>
      </c>
      <c r="M53">
        <f t="shared" si="0"/>
        <v>0.12</v>
      </c>
      <c r="N53">
        <f t="shared" si="1"/>
        <v>0.48</v>
      </c>
      <c r="O53">
        <f t="shared" si="2"/>
        <v>0.504</v>
      </c>
    </row>
    <row r="54" spans="11:15" x14ac:dyDescent="0.35">
      <c r="K54">
        <v>14</v>
      </c>
      <c r="L54" t="s">
        <v>124</v>
      </c>
      <c r="M54">
        <f t="shared" si="0"/>
        <v>0.112</v>
      </c>
      <c r="N54">
        <f t="shared" si="1"/>
        <v>0.44800000000000001</v>
      </c>
      <c r="O54">
        <f t="shared" si="2"/>
        <v>0.47040000000000004</v>
      </c>
    </row>
    <row r="55" spans="11:15" x14ac:dyDescent="0.35">
      <c r="K55">
        <v>13</v>
      </c>
      <c r="L55" t="s">
        <v>125</v>
      </c>
      <c r="M55">
        <f t="shared" si="0"/>
        <v>0.10400000000000001</v>
      </c>
      <c r="N55">
        <f t="shared" si="1"/>
        <v>0.41600000000000004</v>
      </c>
      <c r="O55">
        <f t="shared" si="2"/>
        <v>0.43680000000000002</v>
      </c>
    </row>
    <row r="56" spans="11:15" x14ac:dyDescent="0.35">
      <c r="K56">
        <v>12</v>
      </c>
      <c r="L56" t="s">
        <v>126</v>
      </c>
      <c r="M56">
        <f t="shared" si="0"/>
        <v>9.6000000000000002E-2</v>
      </c>
      <c r="N56">
        <f t="shared" si="1"/>
        <v>0.38400000000000001</v>
      </c>
      <c r="O56">
        <f t="shared" si="2"/>
        <v>0.4032</v>
      </c>
    </row>
    <row r="57" spans="11:15" x14ac:dyDescent="0.35">
      <c r="K57">
        <v>11</v>
      </c>
      <c r="L57" t="s">
        <v>127</v>
      </c>
      <c r="M57">
        <f t="shared" si="0"/>
        <v>8.7999999999999995E-2</v>
      </c>
      <c r="N57">
        <f t="shared" si="1"/>
        <v>0.35199999999999998</v>
      </c>
      <c r="O57">
        <f t="shared" si="2"/>
        <v>0.36959999999999998</v>
      </c>
    </row>
    <row r="58" spans="11:15" x14ac:dyDescent="0.35">
      <c r="K58">
        <v>10</v>
      </c>
      <c r="L58" t="s">
        <v>128</v>
      </c>
      <c r="M58">
        <f t="shared" si="0"/>
        <v>0.08</v>
      </c>
      <c r="N58">
        <f t="shared" si="1"/>
        <v>0.32</v>
      </c>
      <c r="O58">
        <f t="shared" si="2"/>
        <v>0.33600000000000002</v>
      </c>
    </row>
    <row r="59" spans="11:15" x14ac:dyDescent="0.35">
      <c r="K59">
        <v>9</v>
      </c>
      <c r="L59">
        <v>9</v>
      </c>
      <c r="M59">
        <f t="shared" si="0"/>
        <v>7.2000000000000008E-2</v>
      </c>
      <c r="N59">
        <f t="shared" si="1"/>
        <v>0.28800000000000003</v>
      </c>
      <c r="O59">
        <f t="shared" si="2"/>
        <v>0.30240000000000006</v>
      </c>
    </row>
    <row r="60" spans="11:15" x14ac:dyDescent="0.35">
      <c r="K60">
        <v>8</v>
      </c>
      <c r="L60">
        <v>8</v>
      </c>
      <c r="M60">
        <f t="shared" si="0"/>
        <v>6.4000000000000001E-2</v>
      </c>
      <c r="N60">
        <f t="shared" si="1"/>
        <v>0.25600000000000001</v>
      </c>
      <c r="O60">
        <f t="shared" si="2"/>
        <v>0.26879999999999998</v>
      </c>
    </row>
    <row r="61" spans="11:15" x14ac:dyDescent="0.35">
      <c r="K61">
        <v>7</v>
      </c>
      <c r="L61">
        <v>7</v>
      </c>
      <c r="M61">
        <f t="shared" si="0"/>
        <v>5.6000000000000001E-2</v>
      </c>
      <c r="N61">
        <f t="shared" si="1"/>
        <v>0.224</v>
      </c>
      <c r="O61">
        <f t="shared" si="2"/>
        <v>0.23520000000000002</v>
      </c>
    </row>
    <row r="62" spans="11:15" x14ac:dyDescent="0.35">
      <c r="K62">
        <v>6</v>
      </c>
      <c r="L62">
        <v>6</v>
      </c>
      <c r="M62">
        <f t="shared" si="0"/>
        <v>4.8000000000000001E-2</v>
      </c>
      <c r="N62">
        <f t="shared" si="1"/>
        <v>0.192</v>
      </c>
      <c r="O62">
        <f t="shared" si="2"/>
        <v>0.2016</v>
      </c>
    </row>
    <row r="63" spans="11:15" x14ac:dyDescent="0.35">
      <c r="K63">
        <v>5</v>
      </c>
      <c r="L63">
        <v>5</v>
      </c>
      <c r="M63">
        <f t="shared" si="0"/>
        <v>0.04</v>
      </c>
      <c r="N63">
        <f t="shared" si="1"/>
        <v>0.16</v>
      </c>
      <c r="O63">
        <f t="shared" si="2"/>
        <v>0.16800000000000001</v>
      </c>
    </row>
    <row r="64" spans="11:15" x14ac:dyDescent="0.35">
      <c r="K64">
        <v>4</v>
      </c>
      <c r="L64">
        <v>4</v>
      </c>
      <c r="M64">
        <f t="shared" si="0"/>
        <v>3.2000000000000001E-2</v>
      </c>
      <c r="N64">
        <f t="shared" si="1"/>
        <v>0.128</v>
      </c>
      <c r="O64">
        <f t="shared" si="2"/>
        <v>0.13439999999999999</v>
      </c>
    </row>
    <row r="65" spans="11:15" x14ac:dyDescent="0.35">
      <c r="K65">
        <v>3</v>
      </c>
      <c r="L65">
        <v>3</v>
      </c>
      <c r="M65">
        <f t="shared" si="0"/>
        <v>2.4E-2</v>
      </c>
      <c r="N65">
        <f t="shared" si="1"/>
        <v>9.6000000000000002E-2</v>
      </c>
      <c r="O65">
        <f t="shared" si="2"/>
        <v>0.1008</v>
      </c>
    </row>
    <row r="66" spans="11:15" x14ac:dyDescent="0.35">
      <c r="K66">
        <v>2</v>
      </c>
      <c r="L66">
        <v>2</v>
      </c>
      <c r="M66">
        <f t="shared" si="0"/>
        <v>1.6E-2</v>
      </c>
      <c r="N66">
        <f t="shared" si="1"/>
        <v>6.4000000000000001E-2</v>
      </c>
      <c r="O66">
        <f t="shared" si="2"/>
        <v>6.7199999999999996E-2</v>
      </c>
    </row>
    <row r="67" spans="11:15" x14ac:dyDescent="0.35">
      <c r="K67">
        <v>1</v>
      </c>
      <c r="L67">
        <v>1</v>
      </c>
      <c r="M67">
        <f t="shared" si="0"/>
        <v>8.0000000000000002E-3</v>
      </c>
      <c r="N67">
        <f t="shared" si="1"/>
        <v>3.2000000000000001E-2</v>
      </c>
      <c r="O67">
        <f t="shared" si="2"/>
        <v>3.3599999999999998E-2</v>
      </c>
    </row>
    <row r="68" spans="11:15" x14ac:dyDescent="0.35">
      <c r="K68">
        <v>0</v>
      </c>
      <c r="L68">
        <v>0</v>
      </c>
      <c r="M68">
        <f t="shared" si="0"/>
        <v>0</v>
      </c>
      <c r="N68">
        <f t="shared" si="1"/>
        <v>0</v>
      </c>
      <c r="O68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opLeftCell="C1" workbookViewId="0">
      <selection activeCell="D12" sqref="D12"/>
    </sheetView>
  </sheetViews>
  <sheetFormatPr defaultRowHeight="14.5" x14ac:dyDescent="0.35"/>
  <cols>
    <col min="1" max="1" width="14.26953125" customWidth="1"/>
    <col min="2" max="2" width="16.81640625" bestFit="1" customWidth="1"/>
    <col min="3" max="3" width="41.1796875" bestFit="1" customWidth="1"/>
    <col min="4" max="4" width="51.81640625" customWidth="1"/>
    <col min="5" max="5" width="22.453125" customWidth="1"/>
    <col min="7" max="7" width="10.26953125" customWidth="1"/>
    <col min="8" max="8" width="10.1796875" customWidth="1"/>
    <col min="9" max="9" width="16.26953125" customWidth="1"/>
    <col min="10" max="10" width="18.26953125" customWidth="1"/>
    <col min="11" max="11" width="14" customWidth="1"/>
    <col min="12" max="12" width="11.7265625" customWidth="1"/>
  </cols>
  <sheetData>
    <row r="1" spans="1:12" ht="15" thickBot="1" x14ac:dyDescent="0.4">
      <c r="A1" s="9"/>
      <c r="B1" s="7" t="s">
        <v>0</v>
      </c>
      <c r="C1" s="7" t="s">
        <v>5</v>
      </c>
      <c r="D1" s="7" t="s">
        <v>40</v>
      </c>
      <c r="E1" s="8" t="s">
        <v>41</v>
      </c>
    </row>
    <row r="2" spans="1:12" x14ac:dyDescent="0.35">
      <c r="A2" s="10" t="s">
        <v>1</v>
      </c>
      <c r="B2" s="1" t="s">
        <v>6</v>
      </c>
      <c r="C2" s="1" t="s">
        <v>10</v>
      </c>
      <c r="D2" s="1"/>
      <c r="E2" s="2"/>
    </row>
    <row r="3" spans="1:12" x14ac:dyDescent="0.35">
      <c r="A3" s="10" t="s">
        <v>2</v>
      </c>
      <c r="B3" s="1" t="s">
        <v>7</v>
      </c>
      <c r="C3" s="1" t="s">
        <v>11</v>
      </c>
      <c r="D3" s="1" t="s">
        <v>47</v>
      </c>
      <c r="E3" s="2" t="s">
        <v>48</v>
      </c>
    </row>
    <row r="4" spans="1:12" ht="15" thickBot="1" x14ac:dyDescent="0.4">
      <c r="A4" s="10" t="s">
        <v>3</v>
      </c>
      <c r="B4" s="1" t="s">
        <v>8</v>
      </c>
      <c r="C4" s="1" t="s">
        <v>12</v>
      </c>
      <c r="D4" s="1" t="s">
        <v>44</v>
      </c>
      <c r="E4" s="37" t="s">
        <v>39</v>
      </c>
    </row>
    <row r="5" spans="1:12" ht="15" thickBot="1" x14ac:dyDescent="0.4">
      <c r="A5" s="10" t="s">
        <v>4</v>
      </c>
      <c r="B5" s="1" t="s">
        <v>9</v>
      </c>
      <c r="C5" s="1" t="s">
        <v>13</v>
      </c>
      <c r="D5" s="1" t="s">
        <v>45</v>
      </c>
      <c r="E5" s="37"/>
      <c r="G5" s="12" t="s">
        <v>79</v>
      </c>
      <c r="H5" s="13"/>
      <c r="I5" s="14"/>
      <c r="K5" s="38" t="s">
        <v>80</v>
      </c>
      <c r="L5" s="39"/>
    </row>
    <row r="6" spans="1:12" ht="15" thickBot="1" x14ac:dyDescent="0.4">
      <c r="A6" s="10"/>
      <c r="B6" s="1"/>
      <c r="C6" s="1"/>
      <c r="D6" s="1"/>
      <c r="E6" s="2"/>
      <c r="G6" s="15"/>
      <c r="I6" s="16"/>
      <c r="K6" s="15"/>
      <c r="L6" s="16"/>
    </row>
    <row r="7" spans="1:12" ht="44" thickBot="1" x14ac:dyDescent="0.4">
      <c r="A7" s="10" t="s">
        <v>14</v>
      </c>
      <c r="B7" s="3" t="s">
        <v>18</v>
      </c>
      <c r="C7" s="3" t="s">
        <v>52</v>
      </c>
      <c r="D7" s="1" t="s">
        <v>42</v>
      </c>
      <c r="E7" s="37" t="s">
        <v>53</v>
      </c>
      <c r="G7" s="28" t="s">
        <v>77</v>
      </c>
      <c r="H7" s="29" t="s">
        <v>78</v>
      </c>
      <c r="I7" s="30" t="s">
        <v>76</v>
      </c>
      <c r="K7" s="17" t="s">
        <v>81</v>
      </c>
      <c r="L7" s="16">
        <v>128</v>
      </c>
    </row>
    <row r="8" spans="1:12" ht="43.15" customHeight="1" thickBot="1" x14ac:dyDescent="0.4">
      <c r="A8" s="10" t="s">
        <v>15</v>
      </c>
      <c r="B8" s="3" t="s">
        <v>19</v>
      </c>
      <c r="C8" s="3" t="s">
        <v>50</v>
      </c>
      <c r="D8" s="1" t="s">
        <v>43</v>
      </c>
      <c r="E8" s="37"/>
      <c r="G8" s="25" t="s">
        <v>61</v>
      </c>
      <c r="H8" s="26">
        <v>1</v>
      </c>
      <c r="I8" s="27" t="s">
        <v>60</v>
      </c>
      <c r="K8" s="19" t="s">
        <v>82</v>
      </c>
      <c r="L8" s="31">
        <f>L7/(2012/64)</f>
        <v>4.071570576540755</v>
      </c>
    </row>
    <row r="9" spans="1:12" ht="43.5" x14ac:dyDescent="0.35">
      <c r="A9" s="10" t="s">
        <v>16</v>
      </c>
      <c r="B9" s="3" t="s">
        <v>20</v>
      </c>
      <c r="C9" s="3" t="s">
        <v>51</v>
      </c>
      <c r="D9" s="1" t="s">
        <v>46</v>
      </c>
      <c r="E9" s="37"/>
      <c r="G9" s="20" t="s">
        <v>62</v>
      </c>
      <c r="H9" s="18">
        <v>5</v>
      </c>
      <c r="I9" s="21" t="s">
        <v>69</v>
      </c>
    </row>
    <row r="10" spans="1:12" ht="29" x14ac:dyDescent="0.35">
      <c r="A10" s="10" t="s">
        <v>17</v>
      </c>
      <c r="B10" s="3" t="s">
        <v>22</v>
      </c>
      <c r="C10" s="1" t="s">
        <v>21</v>
      </c>
      <c r="D10" s="1" t="s">
        <v>49</v>
      </c>
      <c r="E10" s="2" t="s">
        <v>54</v>
      </c>
      <c r="G10" s="20" t="s">
        <v>63</v>
      </c>
      <c r="H10" s="18">
        <v>10</v>
      </c>
      <c r="I10" s="21" t="s">
        <v>70</v>
      </c>
    </row>
    <row r="11" spans="1:12" ht="29" x14ac:dyDescent="0.35">
      <c r="A11" s="10"/>
      <c r="B11" s="1"/>
      <c r="C11" s="1"/>
      <c r="D11" s="1"/>
      <c r="E11" s="2"/>
      <c r="G11" s="20" t="s">
        <v>64</v>
      </c>
      <c r="H11" s="18">
        <v>20</v>
      </c>
      <c r="I11" s="21" t="s">
        <v>71</v>
      </c>
    </row>
    <row r="12" spans="1:12" ht="58" x14ac:dyDescent="0.35">
      <c r="A12" s="10" t="s">
        <v>23</v>
      </c>
      <c r="B12" s="3" t="s">
        <v>27</v>
      </c>
      <c r="C12" s="3" t="s">
        <v>36</v>
      </c>
      <c r="D12" s="1" t="s">
        <v>56</v>
      </c>
      <c r="E12" s="2" t="s">
        <v>55</v>
      </c>
      <c r="G12" s="20" t="s">
        <v>65</v>
      </c>
      <c r="H12" s="18">
        <v>30</v>
      </c>
      <c r="I12" s="21" t="s">
        <v>72</v>
      </c>
    </row>
    <row r="13" spans="1:12" ht="43.5" x14ac:dyDescent="0.35">
      <c r="A13" s="10" t="s">
        <v>24</v>
      </c>
      <c r="B13" s="3" t="s">
        <v>28</v>
      </c>
      <c r="C13" s="1" t="s">
        <v>37</v>
      </c>
      <c r="D13" s="3" t="s">
        <v>57</v>
      </c>
      <c r="E13" s="2"/>
      <c r="G13" s="20" t="s">
        <v>66</v>
      </c>
      <c r="H13" s="18">
        <v>50</v>
      </c>
      <c r="I13" s="21" t="s">
        <v>73</v>
      </c>
    </row>
    <row r="14" spans="1:12" ht="43.5" x14ac:dyDescent="0.35">
      <c r="A14" s="10" t="s">
        <v>25</v>
      </c>
      <c r="B14" s="3" t="s">
        <v>29</v>
      </c>
      <c r="C14" s="3" t="s">
        <v>38</v>
      </c>
      <c r="D14" s="1" t="s">
        <v>58</v>
      </c>
      <c r="E14" s="2" t="s">
        <v>59</v>
      </c>
      <c r="G14" s="20" t="s">
        <v>67</v>
      </c>
      <c r="H14" s="18">
        <v>60</v>
      </c>
      <c r="I14" s="21" t="s">
        <v>74</v>
      </c>
    </row>
    <row r="15" spans="1:12" ht="29" x14ac:dyDescent="0.35">
      <c r="A15" s="10" t="s">
        <v>26</v>
      </c>
      <c r="B15" s="1"/>
      <c r="C15" s="1"/>
      <c r="D15" s="1"/>
      <c r="E15" s="2"/>
      <c r="G15" s="22" t="s">
        <v>68</v>
      </c>
      <c r="H15" s="23">
        <v>120</v>
      </c>
      <c r="I15" s="24" t="s">
        <v>75</v>
      </c>
    </row>
    <row r="16" spans="1:12" x14ac:dyDescent="0.35">
      <c r="A16" s="10"/>
      <c r="B16" s="1"/>
      <c r="C16" s="1"/>
      <c r="D16" s="1"/>
      <c r="E16" s="2"/>
    </row>
    <row r="17" spans="1:5" ht="58" x14ac:dyDescent="0.35">
      <c r="A17" s="10" t="s">
        <v>30</v>
      </c>
      <c r="B17" s="3" t="s">
        <v>34</v>
      </c>
      <c r="C17" s="3" t="s">
        <v>35</v>
      </c>
      <c r="D17" s="1" t="s">
        <v>58</v>
      </c>
      <c r="E17" s="2"/>
    </row>
    <row r="18" spans="1:5" x14ac:dyDescent="0.35">
      <c r="A18" s="10" t="s">
        <v>31</v>
      </c>
      <c r="B18" s="1"/>
      <c r="C18" s="1"/>
      <c r="D18" s="1"/>
      <c r="E18" s="4"/>
    </row>
    <row r="19" spans="1:5" x14ac:dyDescent="0.35">
      <c r="A19" s="10" t="s">
        <v>32</v>
      </c>
      <c r="B19" s="1"/>
      <c r="C19" s="1"/>
      <c r="D19" s="1"/>
      <c r="E19" s="4"/>
    </row>
    <row r="20" spans="1:5" ht="15" thickBot="1" x14ac:dyDescent="0.4">
      <c r="A20" s="11" t="s">
        <v>33</v>
      </c>
      <c r="B20" s="5"/>
      <c r="C20" s="5"/>
      <c r="D20" s="5"/>
      <c r="E20" s="6"/>
    </row>
  </sheetData>
  <mergeCells count="3">
    <mergeCell ref="E4:E5"/>
    <mergeCell ref="E7:E9"/>
    <mergeCell ref="K5:L5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10FA3-F7BA-4E3A-A201-8670EE56B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Programming_revised</vt:lpstr>
      <vt:lpstr>18.07.2023 Programming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Edvards Rutkovskis</dc:creator>
  <cp:lastModifiedBy>Edvards Rutkovskis</cp:lastModifiedBy>
  <dcterms:created xsi:type="dcterms:W3CDTF">2015-06-05T18:19:34Z</dcterms:created>
  <dcterms:modified xsi:type="dcterms:W3CDTF">2023-08-02T08:14:42Z</dcterms:modified>
</cp:coreProperties>
</file>