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c2ff34f2108ba20/Desktop/"/>
    </mc:Choice>
  </mc:AlternateContent>
  <xr:revisionPtr revIDLastSave="425" documentId="13_ncr:1_{42C6B536-DFA4-4AD8-984C-E0566070FE21}" xr6:coauthVersionLast="47" xr6:coauthVersionMax="47" xr10:uidLastSave="{FF82BE91-DECF-4AD0-86DE-17081D0AC9CF}"/>
  <bookViews>
    <workbookView xWindow="-108" yWindow="-108" windowWidth="23256" windowHeight="12456" activeTab="2" xr2:uid="{00000000-000D-0000-FFFF-FFFF00000000}"/>
  </bookViews>
  <sheets>
    <sheet name="Stacked Bar Chart By Category" sheetId="2" r:id="rId1"/>
    <sheet name="Range of Fundraising Analysis" sheetId="7" r:id="rId2"/>
    <sheet name="Stacked Bar Chart Sub Category" sheetId="4" r:id="rId3"/>
    <sheet name="Statistical Analysis" sheetId="8" r:id="rId4"/>
    <sheet name="Crowdfunding" sheetId="1" r:id="rId5"/>
    <sheet name="Outcomes overtime table" sheetId="6" r:id="rId6"/>
  </sheets>
  <definedNames>
    <definedName name="_xlnm._FilterDatabase" localSheetId="4" hidden="1">Crowdfunding!$A$1:$R$1001</definedName>
  </definedNames>
  <calcPr calcId="191029"/>
  <pivotCaches>
    <pivotCache cacheId="0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7" i="8" l="1"/>
  <c r="M8" i="8"/>
  <c r="L8" i="8"/>
  <c r="M7" i="8"/>
  <c r="L6" i="8"/>
  <c r="M6" i="8"/>
  <c r="M5" i="8"/>
  <c r="L5" i="8"/>
  <c r="M4" i="8"/>
  <c r="L4" i="8"/>
  <c r="M3" i="8"/>
  <c r="L3" i="8"/>
  <c r="D13" i="7"/>
  <c r="D12" i="7"/>
  <c r="D11" i="7"/>
  <c r="D10" i="7"/>
  <c r="D9" i="7"/>
  <c r="D8" i="7"/>
  <c r="D7" i="7"/>
  <c r="D6" i="7"/>
  <c r="D5" i="7"/>
  <c r="D4" i="7"/>
  <c r="D3" i="7"/>
  <c r="D2" i="7"/>
  <c r="C2" i="7"/>
  <c r="C9" i="7"/>
  <c r="B9" i="7"/>
  <c r="B10" i="7"/>
  <c r="B13" i="7"/>
  <c r="C13" i="7"/>
  <c r="C12" i="7"/>
  <c r="C11" i="7"/>
  <c r="C10" i="7"/>
  <c r="C8" i="7"/>
  <c r="C7" i="7"/>
  <c r="C6" i="7"/>
  <c r="C5" i="7"/>
  <c r="C4" i="7"/>
  <c r="C3" i="7"/>
  <c r="B2" i="7"/>
  <c r="B12" i="7"/>
  <c r="B11" i="7"/>
  <c r="B8" i="7"/>
  <c r="E8" i="7" s="1"/>
  <c r="G8" i="7" s="1"/>
  <c r="B7" i="7"/>
  <c r="B6" i="7"/>
  <c r="B5" i="7"/>
  <c r="B4" i="7"/>
  <c r="B3" i="7"/>
  <c r="E3" i="7" s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2" i="1"/>
  <c r="E11" i="7" l="1"/>
  <c r="E12" i="7"/>
  <c r="F12" i="7" s="1"/>
  <c r="H8" i="7"/>
  <c r="E10" i="7"/>
  <c r="G10" i="7" s="1"/>
  <c r="F8" i="7"/>
  <c r="E9" i="7"/>
  <c r="F9" i="7" s="1"/>
  <c r="E7" i="7"/>
  <c r="G7" i="7" s="1"/>
  <c r="H3" i="7"/>
  <c r="F3" i="7"/>
  <c r="G11" i="7"/>
  <c r="G3" i="7"/>
  <c r="G12" i="7"/>
  <c r="H12" i="7"/>
  <c r="F13" i="7"/>
  <c r="H11" i="7"/>
  <c r="F11" i="7"/>
  <c r="E2" i="7"/>
  <c r="H2" i="7" s="1"/>
  <c r="E6" i="7"/>
  <c r="G6" i="7" s="1"/>
  <c r="F10" i="7"/>
  <c r="E13" i="7"/>
  <c r="H13" i="7" s="1"/>
  <c r="E5" i="7"/>
  <c r="F5" i="7" s="1"/>
  <c r="E4" i="7"/>
  <c r="F4" i="7" s="1"/>
  <c r="F7" i="7" l="1"/>
  <c r="H9" i="7"/>
  <c r="G9" i="7"/>
  <c r="G5" i="7"/>
  <c r="F6" i="7"/>
  <c r="H7" i="7"/>
  <c r="H10" i="7"/>
  <c r="H6" i="7"/>
  <c r="H4" i="7"/>
  <c r="G13" i="7"/>
  <c r="F2" i="7"/>
  <c r="G4" i="7"/>
  <c r="G2" i="7"/>
  <c r="H5" i="7"/>
</calcChain>
</file>

<file path=xl/sharedStrings.xml><?xml version="1.0" encoding="utf-8"?>
<sst xmlns="http://schemas.openxmlformats.org/spreadsheetml/2006/main" count="7062" uniqueCount="2120">
  <si>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</si>
  <si>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</si>
  <si>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</si>
  <si>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</si>
  <si>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</si>
  <si>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</si>
  <si>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</si>
  <si>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</si>
  <si>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</si>
  <si>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</si>
  <si>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</si>
  <si>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</si>
  <si>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</si>
  <si>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</si>
  <si>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</si>
  <si>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</si>
  <si>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</si>
  <si>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</si>
  <si>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</si>
  <si>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</si>
  <si>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</si>
  <si>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</si>
  <si>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</si>
  <si>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</si>
  <si>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</si>
  <si>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</si>
  <si>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</si>
  <si>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</si>
  <si>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</si>
  <si>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</si>
  <si>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</si>
  <si>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</si>
  <si>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</si>
  <si>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</si>
  <si>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</si>
  <si>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</si>
  <si>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</si>
  <si>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</si>
  <si>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</si>
  <si>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</si>
  <si>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</si>
  <si>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</si>
  <si>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</si>
  <si>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</si>
  <si>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</si>
  <si>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</si>
  <si>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</si>
  <si>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</si>
  <si>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</si>
  <si>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</si>
  <si>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</si>
  <si>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</si>
  <si>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</si>
  <si>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</si>
  <si>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</si>
  <si>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</si>
  <si>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</si>
  <si>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</si>
  <si>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</si>
  <si>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</si>
  <si>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</si>
  <si>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</si>
  <si>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</si>
  <si>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</si>
  <si>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</si>
  <si>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</si>
  <si>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</si>
  <si>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</si>
  <si>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</si>
  <si>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</si>
  <si>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</si>
  <si>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</si>
  <si>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</si>
  <si>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</si>
  <si>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</si>
  <si>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</si>
  <si>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</si>
  <si>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</si>
  <si>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</si>
  <si>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</si>
  <si>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</si>
  <si>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</si>
  <si>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</si>
  <si>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</si>
  <si>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</si>
  <si>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</si>
  <si>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</si>
  <si>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</si>
  <si>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</si>
  <si>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</si>
  <si>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</si>
  <si>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</si>
  <si>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</si>
  <si>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</si>
  <si>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</si>
  <si>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</si>
  <si>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</si>
  <si>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</si>
  <si>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</si>
  <si>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</si>
  <si>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</si>
  <si>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</si>
  <si>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</si>
  <si>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</si>
  <si>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</si>
  <si>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</si>
  <si>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</si>
  <si>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</si>
  <si>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</si>
  <si>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</si>
  <si>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</si>
  <si>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</si>
  <si>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</si>
  <si>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</si>
  <si>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</si>
  <si>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</si>
  <si>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</si>
  <si>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</si>
  <si>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</si>
  <si>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</si>
  <si>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</si>
  <si>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</si>
  <si>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</si>
  <si>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</si>
  <si>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</si>
  <si>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</si>
  <si>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</si>
  <si>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</si>
  <si>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</si>
  <si>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</si>
  <si>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</si>
  <si>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</si>
  <si>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</si>
  <si>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</si>
  <si>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</si>
  <si>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</si>
  <si>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</si>
  <si>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</si>
  <si>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</si>
  <si>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</si>
  <si>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</si>
  <si>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</si>
  <si>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</si>
  <si>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</si>
  <si>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</si>
  <si>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</si>
  <si>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</si>
  <si>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</si>
  <si>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</si>
  <si>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</si>
  <si>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</si>
  <si>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</si>
  <si>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</si>
  <si>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</si>
  <si>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</si>
  <si>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</si>
  <si>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</si>
  <si>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</si>
  <si>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</si>
  <si>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</si>
  <si>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</si>
  <si>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</si>
  <si>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</si>
  <si>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</si>
  <si>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</si>
  <si>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</si>
  <si>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</si>
  <si>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</si>
  <si>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</si>
  <si>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</si>
  <si>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</si>
  <si>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</si>
  <si>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</si>
  <si>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</si>
  <si>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</si>
  <si>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</si>
  <si>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</si>
  <si>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</si>
  <si>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</si>
  <si>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</si>
  <si>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</si>
  <si>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</si>
  <si>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</si>
  <si>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</si>
  <si>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</si>
  <si>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</si>
  <si>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</si>
  <si>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</si>
  <si>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</si>
  <si>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</si>
  <si>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</si>
  <si>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</si>
  <si>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</si>
  <si>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</si>
  <si>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</si>
  <si>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</si>
  <si>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</si>
  <si>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</si>
  <si>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</si>
  <si>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</si>
  <si>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</si>
  <si>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</si>
  <si>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</si>
  <si>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</si>
  <si>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</si>
  <si>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</si>
  <si>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</si>
  <si>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</si>
  <si>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</si>
  <si>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</si>
  <si>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</si>
  <si>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</si>
  <si>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</si>
  <si>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</si>
  <si>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</si>
  <si>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</si>
  <si>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</si>
  <si>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</si>
  <si>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</si>
  <si>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</si>
  <si>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</si>
  <si>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</si>
  <si>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</si>
  <si>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</si>
  <si>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</si>
  <si>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</si>
  <si>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</si>
  <si>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</si>
  <si>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</si>
  <si>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</si>
  <si>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</si>
  <si>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</si>
  <si>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</si>
  <si>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</si>
  <si>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</si>
  <si>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</si>
  <si>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</si>
  <si>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</si>
  <si>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</si>
  <si>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</si>
  <si>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</si>
  <si>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</si>
  <si>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</si>
  <si>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</si>
  <si>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</si>
  <si>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</si>
  <si>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</si>
  <si>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</si>
  <si>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</si>
  <si>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</si>
  <si>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</si>
  <si>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</si>
  <si>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</si>
  <si>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</si>
  <si>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</si>
  <si>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</si>
  <si>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</si>
  <si>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</si>
  <si>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</si>
  <si>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</si>
  <si>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</si>
  <si>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</si>
  <si>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</si>
  <si>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</si>
  <si>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</si>
  <si>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</si>
  <si>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</si>
  <si>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</si>
  <si>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</si>
  <si>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</si>
  <si>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</si>
  <si>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</si>
  <si>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</si>
  <si>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</si>
  <si>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</si>
  <si>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</si>
  <si>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</si>
  <si>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</si>
  <si>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</si>
  <si>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</si>
  <si>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</si>
  <si>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</si>
  <si>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</si>
  <si>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</si>
  <si>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</si>
  <si>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</si>
  <si>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</si>
  <si>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</si>
  <si>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</si>
  <si>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</si>
  <si>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</si>
  <si>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</si>
  <si>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</si>
  <si>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</si>
  <si>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</si>
  <si>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</si>
  <si>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</si>
  <si>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</si>
  <si>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</si>
  <si>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</si>
  <si>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</si>
  <si>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</si>
  <si>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</si>
  <si>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</si>
  <si>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</si>
  <si>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</si>
  <si>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</si>
  <si>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</si>
  <si>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</si>
  <si>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</si>
  <si>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</si>
  <si>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</si>
  <si>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</si>
  <si>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</si>
  <si>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</si>
  <si>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</si>
  <si>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</si>
  <si>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</si>
  <si>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</si>
  <si>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</si>
  <si>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</si>
  <si>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</si>
  <si>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</si>
  <si>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</si>
  <si>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</si>
  <si>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</si>
  <si>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</si>
  <si>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</si>
  <si>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</si>
  <si>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</si>
  <si>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</si>
  <si>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</si>
  <si>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</si>
  <si>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</si>
  <si>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</si>
  <si>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</si>
  <si>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</si>
  <si>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</si>
  <si>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</si>
  <si>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</si>
  <si>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</si>
  <si>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</si>
  <si>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</si>
  <si>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</si>
  <si>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</si>
  <si>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</si>
  <si>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</si>
  <si>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</si>
  <si>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</si>
  <si>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</si>
  <si>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</si>
  <si>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</si>
  <si>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</si>
  <si>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</si>
  <si>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</si>
  <si>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</si>
  <si>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</si>
  <si>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</si>
  <si>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</si>
  <si>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</si>
  <si>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</si>
  <si>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</si>
  <si>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</si>
  <si>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</si>
  <si>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</si>
  <si>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</si>
  <si>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</si>
  <si>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</si>
  <si>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</si>
  <si>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</si>
  <si>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</si>
  <si>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</si>
  <si>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</si>
  <si>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</si>
  <si>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</si>
  <si>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</si>
  <si>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</si>
  <si>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</si>
  <si>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</si>
  <si>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</si>
  <si>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</si>
  <si>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</si>
  <si>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</si>
  <si>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</si>
  <si>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</si>
  <si>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</si>
  <si>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</si>
  <si>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</si>
  <si>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</si>
  <si>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</si>
  <si>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</si>
  <si>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</si>
  <si>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</si>
  <si>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</si>
  <si>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</si>
  <si>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</si>
  <si>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</si>
  <si>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</si>
  <si>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</si>
  <si>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</si>
  <si>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</si>
  <si>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</si>
  <si>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</si>
  <si>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</si>
  <si>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</si>
  <si>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</si>
  <si>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</si>
  <si>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</si>
  <si>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</si>
  <si>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</si>
  <si>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</si>
  <si>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</si>
  <si>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</si>
  <si>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</si>
  <si>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</si>
  <si>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</si>
  <si>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</si>
  <si>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</si>
  <si>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</si>
  <si>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</si>
  <si>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</si>
  <si>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</si>
  <si>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</si>
  <si>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</si>
  <si>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</si>
  <si>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</si>
  <si>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</si>
  <si>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</si>
  <si>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</si>
  <si>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</si>
  <si>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</si>
  <si>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</si>
  <si>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</si>
  <si>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</si>
  <si>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</si>
  <si>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</si>
  <si>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</si>
  <si>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</si>
  <si>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</si>
  <si>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</si>
  <si>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</si>
  <si>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</si>
  <si>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</si>
  <si>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</si>
  <si>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</si>
  <si>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</si>
  <si>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</si>
  <si>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</si>
  <si>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</si>
  <si>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</si>
  <si>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</si>
  <si>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</si>
  <si>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</si>
  <si>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</si>
  <si>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</si>
  <si>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</si>
  <si>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</si>
  <si>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</si>
  <si>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</si>
  <si>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</si>
  <si>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</si>
  <si>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</si>
  <si>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</si>
  <si>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</si>
  <si>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</si>
  <si>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</si>
  <si>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</si>
  <si>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</si>
  <si>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</si>
  <si>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</si>
  <si>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</si>
  <si>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</si>
  <si>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</si>
  <si>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</si>
  <si>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</si>
  <si>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</si>
  <si>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</si>
  <si>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</si>
  <si>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</si>
  <si>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</si>
  <si>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</si>
  <si>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</si>
  <si>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</si>
  <si>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</si>
  <si>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</si>
  <si>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</si>
  <si>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</si>
  <si>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</si>
  <si>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</si>
  <si>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</si>
  <si>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</si>
  <si>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</si>
  <si>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</si>
  <si>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</si>
  <si>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</si>
  <si>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</si>
  <si>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</si>
  <si>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</si>
  <si>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</si>
  <si>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</si>
  <si>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</si>
  <si>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</si>
  <si>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</si>
  <si>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</si>
  <si>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</si>
  <si>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</si>
  <si>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</si>
  <si>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</si>
  <si>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</si>
  <si>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</si>
  <si>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</si>
  <si>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</si>
  <si>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</si>
  <si>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</si>
  <si>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</si>
  <si>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</si>
  <si>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</si>
  <si>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</si>
  <si>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</si>
  <si>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</si>
  <si>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</si>
  <si>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</si>
  <si>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</si>
  <si>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</si>
  <si>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</si>
  <si>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</si>
  <si>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</si>
  <si>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</si>
  <si>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</si>
  <si>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</si>
  <si>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</si>
  <si>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</si>
  <si>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</si>
  <si>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</si>
  <si>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</si>
  <si>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</si>
  <si>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</si>
  <si>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</si>
  <si>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</si>
  <si>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</si>
  <si>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</si>
  <si>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</si>
  <si>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</si>
  <si>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</si>
  <si>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</si>
  <si>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</si>
  <si>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</si>
  <si>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</si>
  <si>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</si>
  <si>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</si>
  <si>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</si>
  <si>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</si>
  <si>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</si>
  <si>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</si>
  <si>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</si>
  <si>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</si>
  <si>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</si>
  <si>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</si>
  <si>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</si>
  <si>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</si>
  <si>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</si>
  <si>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</si>
  <si>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</si>
  <si>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</si>
  <si>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</si>
  <si>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</si>
  <si>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</si>
  <si>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</si>
  <si>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</si>
  <si>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</si>
  <si>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</si>
  <si>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</si>
  <si>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</si>
  <si>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</si>
  <si>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</si>
  <si>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</si>
  <si>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</si>
  <si>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</si>
  <si>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</si>
  <si>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</si>
  <si>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</si>
  <si>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</si>
  <si>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</si>
  <si>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</si>
  <si>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</si>
  <si>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</si>
  <si>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</si>
  <si>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</si>
  <si>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</si>
  <si>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</si>
  <si>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</si>
  <si>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</si>
  <si>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</si>
  <si>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</si>
  <si>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</si>
  <si>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</si>
  <si>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</si>
  <si>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</si>
  <si>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</si>
  <si>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</si>
  <si>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</si>
  <si>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</si>
  <si>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</si>
  <si>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</si>
  <si>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</si>
  <si>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</si>
  <si>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</si>
  <si>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</si>
  <si>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</si>
  <si>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</si>
  <si>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</si>
  <si>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</si>
  <si>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</si>
  <si>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</si>
  <si>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</si>
  <si>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</si>
  <si>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</si>
  <si>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</si>
  <si>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</si>
  <si>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</si>
  <si>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</si>
  <si>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</si>
  <si>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</si>
  <si>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</si>
  <si>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</si>
  <si>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</si>
  <si>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</si>
  <si>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</si>
  <si>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</si>
  <si>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</si>
  <si>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</si>
  <si>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</si>
  <si>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</si>
  <si>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</si>
  <si>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</si>
  <si>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</si>
  <si>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</si>
  <si>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</si>
  <si>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</si>
  <si>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</si>
  <si>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</si>
  <si>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</si>
  <si>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</si>
  <si>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</si>
  <si>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</si>
  <si>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</si>
  <si>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</si>
  <si>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</si>
  <si>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</si>
  <si>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</si>
  <si>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</si>
  <si>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</si>
  <si>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</si>
  <si>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</si>
  <si>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</si>
  <si>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</si>
  <si>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</si>
  <si>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</si>
  <si>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</si>
  <si>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</si>
  <si>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</si>
  <si>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</si>
  <si>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</si>
  <si>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</si>
  <si>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</si>
  <si>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</si>
  <si>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</si>
  <si>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</si>
  <si>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</si>
  <si>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</si>
  <si>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</si>
  <si>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</si>
  <si>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</si>
  <si>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</si>
  <si>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</si>
  <si>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</si>
  <si>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</si>
  <si>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</si>
  <si>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</si>
  <si>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</si>
  <si>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</si>
  <si>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</si>
  <si>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</si>
  <si>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</si>
  <si>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</si>
  <si>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</si>
  <si>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</si>
  <si>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</si>
  <si>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</si>
  <si>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</si>
  <si>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</si>
  <si>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</si>
  <si>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</si>
  <si>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</si>
  <si>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</si>
  <si>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</si>
  <si>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</si>
  <si>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</si>
  <si>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</si>
  <si>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</si>
  <si>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</si>
  <si>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</si>
  <si>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</si>
  <si>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</si>
  <si>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</si>
  <si>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</si>
  <si>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</si>
  <si>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</si>
  <si>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</si>
  <si>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</si>
  <si>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</si>
  <si>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</si>
  <si>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</si>
  <si>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</si>
  <si>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</si>
  <si>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</si>
  <si>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</si>
  <si>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</si>
  <si>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</si>
  <si>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</si>
  <si>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</si>
  <si>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</si>
  <si>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</si>
  <si>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</si>
  <si>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</si>
  <si>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</si>
  <si>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</si>
  <si>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</si>
  <si>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</si>
  <si>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</si>
  <si>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</si>
  <si>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</si>
  <si>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</si>
  <si>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</si>
  <si>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</si>
  <si>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</si>
  <si>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</si>
  <si>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</si>
  <si>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</si>
  <si>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</si>
  <si>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</si>
  <si>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</si>
  <si>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</si>
  <si>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</si>
  <si>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</si>
  <si>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</si>
  <si>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</si>
  <si>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</si>
  <si>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</si>
  <si>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</si>
  <si>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</si>
  <si>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</si>
  <si>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</si>
  <si>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</si>
  <si>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</si>
  <si>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</si>
  <si>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</si>
  <si>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</si>
  <si>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</si>
  <si>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</si>
  <si>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</si>
  <si>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</si>
  <si>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</si>
  <si>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</si>
  <si>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</si>
  <si>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</si>
  <si>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</si>
  <si>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</si>
  <si>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</si>
  <si>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</si>
  <si>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</si>
  <si>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</si>
  <si>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</si>
  <si>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</si>
  <si>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</si>
  <si>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</si>
  <si>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</si>
  <si>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</si>
  <si>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</si>
  <si>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</si>
  <si>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</si>
  <si>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</si>
  <si>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</si>
  <si>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</si>
  <si>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</si>
  <si>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</si>
  <si>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</si>
  <si>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</si>
  <si>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</si>
  <si>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</si>
  <si>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</si>
  <si>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</si>
  <si>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</si>
  <si>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</si>
  <si>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</si>
  <si>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</si>
  <si>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</si>
  <si>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</si>
  <si>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</si>
  <si>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</si>
  <si>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</si>
  <si>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</si>
  <si>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</si>
  <si>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</si>
  <si>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</si>
  <si>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</si>
  <si>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</si>
  <si>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</si>
  <si>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</si>
  <si>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</si>
  <si>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</si>
  <si>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</si>
  <si>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</si>
  <si>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</si>
  <si>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</si>
  <si>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</si>
  <si>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</si>
  <si>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</si>
  <si>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</si>
  <si>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</si>
  <si>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</si>
  <si>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</si>
  <si>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</si>
  <si>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</si>
  <si>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</si>
  <si>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</si>
  <si>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</si>
  <si>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</si>
  <si>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</si>
  <si>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</si>
  <si>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</si>
  <si>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</si>
  <si>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</si>
  <si>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</si>
  <si>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</si>
  <si>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</si>
  <si>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</si>
  <si>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</si>
  <si>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</si>
  <si>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</si>
  <si>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</si>
  <si>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</si>
  <si>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</si>
  <si>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</si>
  <si>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</si>
  <si>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</si>
  <si>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</si>
  <si>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</si>
  <si>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</si>
  <si>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</si>
  <si>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</si>
  <si>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</si>
  <si>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</si>
  <si>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</si>
  <si>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</si>
  <si>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</si>
  <si>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</si>
  <si>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</si>
  <si>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</si>
  <si>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</si>
  <si>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</si>
  <si>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</si>
  <si>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</si>
  <si>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</si>
  <si>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</si>
  <si>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</si>
  <si>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</si>
  <si>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</si>
  <si>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</si>
  <si>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</si>
  <si>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</si>
  <si>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</si>
  <si>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</si>
  <si>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</si>
  <si>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</si>
  <si>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</si>
  <si>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</si>
  <si>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</si>
  <si>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</si>
  <si>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</si>
  <si>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</si>
  <si>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</si>
  <si>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</si>
  <si>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</si>
  <si>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</si>
  <si>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</si>
  <si>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</si>
  <si>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</si>
  <si>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</si>
  <si>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</si>
  <si>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</si>
  <si>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</si>
  <si>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</si>
  <si>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</si>
  <si>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</si>
  <si>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</si>
  <si>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</si>
  <si>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</si>
  <si>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</si>
  <si>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</si>
  <si>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</si>
  <si>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</si>
  <si>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</si>
  <si>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</si>
  <si>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</si>
  <si>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</si>
  <si>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</si>
  <si>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</si>
  <si>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</si>
  <si>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</si>
  <si>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</si>
  <si>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</si>
  <si>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</si>
  <si>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</si>
  <si>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</si>
  <si>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</si>
  <si>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</si>
  <si>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</si>
  <si>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</si>
  <si>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</si>
  <si>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</si>
  <si>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</si>
  <si>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</si>
  <si>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</si>
  <si>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</si>
  <si>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</si>
  <si>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</si>
  <si>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</si>
  <si>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</si>
  <si>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</si>
  <si>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</si>
  <si>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</si>
  <si>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</si>
  <si>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</si>
  <si>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</si>
  <si>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</si>
  <si>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</si>
  <si>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</si>
  <si>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</si>
  <si>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</si>
  <si>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</si>
  <si>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</si>
  <si>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</si>
  <si>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</si>
  <si>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</si>
  <si>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</si>
  <si>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</si>
  <si>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</si>
  <si>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</si>
  <si>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</si>
  <si>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</si>
  <si>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</si>
  <si>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</si>
  <si>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</si>
  <si>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</si>
  <si>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</si>
  <si>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</si>
  <si>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</si>
  <si>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</si>
  <si>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</si>
  <si>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</si>
  <si>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</si>
  <si>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</si>
  <si>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</si>
  <si>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</si>
  <si>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</si>
  <si>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</si>
  <si>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</si>
  <si>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</si>
  <si>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</si>
  <si>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</si>
  <si>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</si>
  <si>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</si>
  <si>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</si>
  <si>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</si>
  <si>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</si>
  <si>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</si>
  <si>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</si>
  <si>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</si>
  <si>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</si>
  <si>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</si>
  <si>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</si>
  <si>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</si>
  <si>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</si>
  <si>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</si>
  <si>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</si>
  <si>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</si>
  <si>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</si>
  <si>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</si>
  <si>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</si>
  <si>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</si>
  <si>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</si>
  <si>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</si>
  <si>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</si>
  <si>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</si>
  <si>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</si>
  <si>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</si>
  <si>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</si>
  <si>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</si>
  <si>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</si>
  <si>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</si>
  <si>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</si>
  <si>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</si>
  <si>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</si>
  <si>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</si>
  <si>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</si>
  <si>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</si>
  <si>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</si>
  <si>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</si>
  <si>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</si>
  <si>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</si>
  <si>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</si>
  <si>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</si>
  <si>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</si>
  <si>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</si>
  <si>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</si>
  <si>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</si>
  <si>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</si>
  <si>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</si>
  <si>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</si>
  <si>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</si>
  <si>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</si>
  <si>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</si>
  <si>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</si>
  <si>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</si>
  <si>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</si>
  <si>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</si>
  <si>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</si>
  <si>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</si>
  <si>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</si>
  <si>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</si>
  <si>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</si>
  <si>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</si>
  <si>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</si>
  <si>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</si>
  <si>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</si>
  <si>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</si>
  <si>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</si>
  <si>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</si>
  <si>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</si>
  <si>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</si>
  <si>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</si>
  <si>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</si>
  <si>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</si>
  <si>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</si>
  <si>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</si>
  <si>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</si>
  <si>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</si>
  <si>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</si>
  <si>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</si>
  <si>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</si>
  <si>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</si>
  <si>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</si>
  <si>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</si>
  <si>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</si>
  <si>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</si>
  <si>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</si>
  <si>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</si>
  <si>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</si>
  <si>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</si>
  <si>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</si>
  <si>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</si>
  <si>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</si>
  <si>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</si>
  <si>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</si>
  <si>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</si>
  <si>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</si>
  <si>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</si>
  <si>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</si>
  <si>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</si>
  <si>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</si>
  <si>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</si>
  <si>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</si>
  <si>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</si>
  <si>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</si>
  <si>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</si>
  <si>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</si>
  <si>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</si>
  <si>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</si>
  <si>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</si>
  <si>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</si>
  <si>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</si>
  <si>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</si>
  <si>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</si>
  <si>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</si>
  <si>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</si>
  <si>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</si>
  <si>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</si>
  <si>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</si>
  <si>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</si>
  <si>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</si>
  <si>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</si>
  <si>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</si>
  <si>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</si>
  <si>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</si>
  <si>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</si>
  <si>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</si>
  <si>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</si>
  <si>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</si>
  <si>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</si>
  <si>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</si>
  <si>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</si>
  <si>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</si>
  <si>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</si>
  <si>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</si>
  <si>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</si>
  <si>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</si>
  <si>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</si>
  <si>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</si>
  <si>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</si>
  <si>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</si>
  <si>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</si>
  <si>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</si>
  <si>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</si>
  <si>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</si>
  <si>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</si>
  <si>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</si>
  <si>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</si>
  <si>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</si>
  <si>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</si>
  <si>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</si>
  <si>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</si>
  <si>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</si>
  <si>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</si>
  <si>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</si>
  <si>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</si>
  <si>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</si>
  <si>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</si>
  <si>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</si>
  <si>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</si>
  <si>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</si>
  <si>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</si>
  <si>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</si>
  <si>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</si>
  <si>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</si>
  <si>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</si>
  <si>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</si>
  <si>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</si>
  <si>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</si>
  <si>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</si>
  <si>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</si>
  <si>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</si>
  <si>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</si>
  <si>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</si>
  <si>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</si>
  <si>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</si>
  <si>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</si>
  <si>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</si>
  <si>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</si>
  <si>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</si>
  <si>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</si>
  <si>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</si>
  <si>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</si>
  <si>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</si>
  <si>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</si>
  <si>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</si>
  <si>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</si>
  <si>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</si>
  <si>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</si>
  <si>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</si>
  <si>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</si>
  <si>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</si>
  <si>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</si>
  <si>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</si>
  <si>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</si>
  <si>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</si>
  <si>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</si>
  <si>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</si>
  <si>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</si>
  <si>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</si>
  <si>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</si>
  <si>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</si>
  <si>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</si>
  <si>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</si>
  <si>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</si>
  <si>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</si>
  <si>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</si>
  <si>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</si>
  <si>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</si>
  <si>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</si>
  <si>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</si>
  <si>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</si>
  <si>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</si>
  <si>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</si>
  <si>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</si>
  <si>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</si>
  <si>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</si>
  <si>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</si>
  <si>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</si>
  <si>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</si>
  <si>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</si>
  <si>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</si>
  <si>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</si>
  <si>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</si>
  <si>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</si>
  <si>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</si>
  <si>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</si>
  <si>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</si>
  <si>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</si>
  <si>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</si>
  <si>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</si>
  <si>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</si>
  <si>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</si>
  <si>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</si>
  <si>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</si>
  <si>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</si>
  <si>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</si>
  <si>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</si>
  <si>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</si>
  <si>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</si>
  <si>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</si>
  <si>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</si>
  <si>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</si>
  <si>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</si>
  <si>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</si>
  <si>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</si>
  <si>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</si>
  <si>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</si>
  <si>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</si>
  <si>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</si>
  <si>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</si>
  <si>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</si>
  <si>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</si>
  <si>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</si>
  <si>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</si>
  <si>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</si>
  <si>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</si>
  <si>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</si>
  <si>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</si>
  <si>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</si>
  <si>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</si>
  <si>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</si>
  <si>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</si>
  <si>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</si>
  <si>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</si>
  <si>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</si>
  <si>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</si>
  <si>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</si>
  <si>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</si>
  <si>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</si>
  <si>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</si>
  <si>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</si>
  <si>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</si>
  <si>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</si>
  <si>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</si>
  <si>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</si>
  <si>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</si>
  <si>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</si>
  <si>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</si>
  <si>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</si>
  <si>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</si>
  <si>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</si>
  <si>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</si>
  <si>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</si>
  <si>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</si>
  <si>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</si>
  <si>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</si>
  <si>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</si>
  <si>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</si>
  <si>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</si>
  <si>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</si>
  <si>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</si>
  <si>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</si>
  <si>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</si>
  <si>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</si>
  <si>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</si>
  <si>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</si>
  <si>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</si>
  <si>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</si>
  <si>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</si>
  <si>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</si>
  <si>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</si>
  <si>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</si>
  <si>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</si>
  <si>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</si>
  <si>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</si>
  <si>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</si>
  <si>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</si>
  <si>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</si>
  <si>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</si>
  <si>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</si>
  <si>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</si>
  <si>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</si>
  <si>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</si>
  <si>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</si>
  <si>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</si>
  <si>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</si>
  <si>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</si>
  <si>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</si>
  <si>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</si>
  <si>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</si>
  <si>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</si>
  <si>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</si>
  <si>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</si>
  <si>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</si>
  <si>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</si>
  <si>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</si>
  <si>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</si>
  <si>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</si>
  <si>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</si>
  <si>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</si>
  <si>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</si>
  <si>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</si>
  <si>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</si>
  <si>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</si>
  <si>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</si>
  <si>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</si>
  <si>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</si>
  <si>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</si>
  <si>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</si>
  <si>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</si>
  <si>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</si>
  <si>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</si>
  <si>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</si>
  <si>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</si>
  <si>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</si>
  <si>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</si>
  <si>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</si>
  <si>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</si>
  <si>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</si>
  <si>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</si>
  <si>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</si>
  <si>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</si>
  <si>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</si>
  <si>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</si>
  <si>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</si>
  <si>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</si>
  <si>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</si>
  <si>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</si>
  <si>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</si>
  <si>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</si>
  <si>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</si>
  <si>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</si>
  <si>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</si>
  <si>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</si>
  <si>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</si>
  <si>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</si>
  <si>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</si>
  <si>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</si>
  <si>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</si>
  <si>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</si>
  <si>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</si>
  <si>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</si>
  <si>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</si>
  <si>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</si>
  <si>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</si>
  <si>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</si>
  <si>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</si>
  <si>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</si>
  <si>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</si>
  <si>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</si>
  <si>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</si>
  <si>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</si>
  <si>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</si>
  <si>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</si>
  <si>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</si>
  <si>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</si>
  <si>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</si>
  <si>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</si>
  <si>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</si>
  <si>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</si>
  <si>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</si>
  <si>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</si>
  <si>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</si>
  <si>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</si>
  <si>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</si>
  <si>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</si>
  <si>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</si>
  <si>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</si>
  <si>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</si>
  <si>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</si>
  <si>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</si>
  <si>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</si>
  <si>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</si>
  <si>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</si>
  <si>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</si>
  <si>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</si>
  <si>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</si>
  <si>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</si>
  <si>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</si>
  <si>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</si>
  <si>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</si>
  <si>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</si>
  <si>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</si>
  <si>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</si>
  <si>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</si>
  <si>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</si>
  <si>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</si>
  <si>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</si>
  <si>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</si>
  <si>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</si>
  <si>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</si>
  <si>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</si>
  <si>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</si>
  <si>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</si>
  <si>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</si>
  <si>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</si>
  <si>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</si>
  <si>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</si>
  <si>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</si>
  <si>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</si>
  <si>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</si>
  <si>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</si>
  <si>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</si>
  <si>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</si>
  <si>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</si>
  <si>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</si>
  <si>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</si>
  <si>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</si>
  <si>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</si>
  <si>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</si>
  <si>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</si>
  <si>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</si>
  <si>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</si>
  <si>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</si>
  <si>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</si>
  <si>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</si>
  <si>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</si>
  <si>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</si>
  <si>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</si>
  <si>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</si>
  <si>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</si>
  <si>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</si>
  <si>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</si>
  <si>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</si>
  <si>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</si>
  <si>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</si>
  <si>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</si>
  <si>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</si>
  <si>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</si>
  <si>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</si>
  <si>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</si>
  <si>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</si>
  <si>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</si>
  <si>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</si>
  <si>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</si>
  <si>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</si>
  <si>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</si>
  <si>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</si>
  <si>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</si>
  <si>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</si>
  <si>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</si>
  <si>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</si>
  <si>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</si>
  <si>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</si>
  <si>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</si>
  <si>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</si>
  <si>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</si>
  <si>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</si>
  <si>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</si>
  <si>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</si>
  <si>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</si>
  <si>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</si>
  <si>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</si>
  <si>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</si>
  <si>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</si>
  <si>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</si>
  <si>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</si>
  <si>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</si>
  <si>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</si>
  <si>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</si>
  <si>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</si>
  <si>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</si>
  <si>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</si>
  <si>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</si>
  <si>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</si>
  <si>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</si>
  <si>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</si>
  <si>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</si>
  <si>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</si>
  <si>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</si>
  <si>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</si>
  <si>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</si>
  <si>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</si>
  <si>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</si>
  <si>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</si>
  <si>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</si>
  <si>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</si>
  <si>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</si>
  <si>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</si>
  <si>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</si>
  <si>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</si>
  <si>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</si>
  <si>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</si>
  <si>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</si>
  <si>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</si>
  <si>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</si>
  <si>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</si>
  <si>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</si>
  <si>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</si>
  <si>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</si>
  <si>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</si>
  <si>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</si>
  <si>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</si>
  <si>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</si>
  <si>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</si>
  <si>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</si>
  <si>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</si>
  <si>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</si>
  <si>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</si>
  <si>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</si>
  <si>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</si>
  <si>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</si>
  <si>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</si>
  <si>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</si>
  <si>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</si>
  <si>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</si>
  <si>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</si>
  <si>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</si>
  <si>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</si>
  <si>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</si>
  <si>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</si>
  <si>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</si>
  <si>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</si>
  <si>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</si>
  <si>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</si>
  <si>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</si>
  <si>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</si>
  <si>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</si>
  <si>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</si>
  <si>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</si>
  <si>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</si>
  <si>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</si>
  <si>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</si>
  <si>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</si>
  <si>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</si>
  <si>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</si>
  <si>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</si>
  <si>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</si>
  <si>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</si>
  <si>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</si>
  <si>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</si>
  <si>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</si>
  <si>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</si>
  <si>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</si>
  <si>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</si>
  <si>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</si>
  <si>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</si>
  <si>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</si>
  <si>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</si>
  <si>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</si>
  <si>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</si>
  <si>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</si>
  <si>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</si>
  <si>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</si>
  <si>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</si>
  <si>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</si>
  <si>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</si>
  <si>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</si>
  <si>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</si>
  <si>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</si>
  <si>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</si>
  <si>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</si>
  <si>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</si>
  <si>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</si>
  <si>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</si>
  <si>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</si>
  <si>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</si>
  <si>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</si>
  <si>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</si>
  <si>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</si>
  <si>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</si>
  <si>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</si>
  <si>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</si>
  <si>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</si>
  <si>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</si>
  <si>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</si>
  <si>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</si>
  <si>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</si>
  <si>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</si>
  <si>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</si>
  <si>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</si>
  <si>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</si>
  <si>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</si>
  <si>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</si>
  <si>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</si>
  <si>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</si>
  <si>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</si>
  <si>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</si>
  <si>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</si>
  <si>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</si>
  <si>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</si>
  <si>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</si>
  <si>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</si>
  <si>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</si>
  <si>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</si>
  <si>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</si>
  <si>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</si>
  <si>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</si>
  <si>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</si>
  <si>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</si>
  <si>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</si>
  <si>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</si>
  <si>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</si>
  <si>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</si>
  <si>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</si>
  <si>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</si>
  <si>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</si>
  <si>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</si>
  <si>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</si>
  <si>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</si>
  <si>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</si>
  <si>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</si>
  <si>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</si>
  <si>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</si>
  <si>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</si>
  <si>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</si>
  <si>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</si>
  <si>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</si>
  <si>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</si>
  <si>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</si>
  <si>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</si>
  <si>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</si>
  <si>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</si>
  <si>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</si>
  <si>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</si>
  <si>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</si>
  <si>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</si>
  <si>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</si>
  <si>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</si>
  <si>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</si>
  <si>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</si>
  <si>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</si>
  <si>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</si>
  <si>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</si>
  <si>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</si>
  <si>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</si>
  <si>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</si>
  <si>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</si>
  <si>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</si>
  <si>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</si>
  <si>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</si>
  <si>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</si>
  <si>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</si>
  <si>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</si>
  <si>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</si>
  <si>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</si>
  <si>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</si>
  <si>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</si>
  <si>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</si>
  <si>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</si>
  <si>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</si>
  <si>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</si>
  <si>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</si>
  <si>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</si>
  <si>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</si>
  <si>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</si>
  <si>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</si>
  <si>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</si>
  <si>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</si>
  <si>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</si>
  <si>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</si>
  <si>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</si>
  <si>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</si>
  <si>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</si>
  <si>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</si>
  <si>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</si>
  <si>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</si>
  <si>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</si>
  <si>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</si>
  <si>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</si>
  <si>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</si>
  <si>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</si>
  <si>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</si>
  <si>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</si>
  <si>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</si>
  <si>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</si>
  <si>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</si>
  <si>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</si>
  <si>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</si>
  <si>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</si>
  <si>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</si>
  <si>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</si>
  <si>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</si>
  <si>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</si>
  <si>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</si>
  <si>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</si>
  <si>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</si>
  <si>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</si>
  <si>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</si>
  <si>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</si>
  <si>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</si>
  <si>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</si>
  <si>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</si>
  <si>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</si>
  <si>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</si>
  <si>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</si>
  <si>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</si>
  <si>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</si>
  <si>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</si>
  <si>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</si>
  <si>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</si>
  <si>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</si>
  <si>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</si>
  <si>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</si>
  <si>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</si>
  <si>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</si>
  <si>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</si>
  <si>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</si>
  <si>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</si>
  <si>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</si>
  <si>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</si>
  <si>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</si>
  <si>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</si>
  <si>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</si>
  <si>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</si>
  <si>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</si>
  <si>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</si>
  <si>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</si>
  <si>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</si>
  <si>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</si>
  <si>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</si>
  <si>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</si>
  <si>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</si>
  <si>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</si>
  <si>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</si>
  <si>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</si>
  <si>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</si>
  <si>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</si>
  <si>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</si>
  <si>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</si>
  <si>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</si>
  <si>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</si>
  <si>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</si>
  <si>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</si>
  <si>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</si>
  <si>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</si>
  <si>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</si>
  <si>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</si>
  <si>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</si>
  <si>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</si>
  <si>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</si>
  <si>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</si>
  <si>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</si>
  <si>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</si>
  <si>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</si>
  <si>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</si>
  <si>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</si>
  <si>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</si>
  <si>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</si>
  <si>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</si>
  <si>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</si>
  <si>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</si>
  <si>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</si>
  <si>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</si>
  <si>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</si>
  <si>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</si>
  <si>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</si>
  <si>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</si>
  <si>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</si>
  <si>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</si>
  <si>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</si>
  <si>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</si>
  <si>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</si>
  <si>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</si>
  <si>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</si>
  <si>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</si>
  <si>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</si>
  <si>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</si>
  <si>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</si>
  <si>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</si>
  <si>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</si>
  <si>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</si>
  <si>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</si>
  <si>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</si>
  <si>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</si>
  <si>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</si>
  <si>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</si>
  <si>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</si>
  <si>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</si>
  <si>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</si>
  <si>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</si>
  <si>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</si>
  <si>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</si>
  <si>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</si>
  <si>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</si>
  <si>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</si>
  <si>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</si>
  <si>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</si>
  <si>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</si>
  <si>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</si>
  <si>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</si>
  <si>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</si>
  <si>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</si>
  <si>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</si>
  <si>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</si>
  <si>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</si>
  <si>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</si>
  <si>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</si>
  <si>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</si>
  <si>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</si>
  <si>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</si>
  <si>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</si>
  <si>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</si>
  <si>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</si>
  <si>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</si>
  <si>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</si>
  <si>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</si>
  <si>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</si>
  <si>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</si>
  <si>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</si>
  <si>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</si>
  <si>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</si>
  <si>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</si>
  <si>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</si>
  <si>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</si>
  <si>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</si>
  <si>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</si>
  <si>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</si>
  <si>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</si>
  <si>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</si>
  <si>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</si>
  <si>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</si>
  <si>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</si>
  <si>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</si>
  <si>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</si>
  <si>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</si>
  <si>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</si>
  <si>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</si>
  <si>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</si>
  <si>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</si>
  <si>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</si>
  <si>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</si>
  <si>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</si>
  <si>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</si>
  <si>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</si>
  <si>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</si>
  <si>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</si>
  <si>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</si>
  <si>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</si>
  <si>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</si>
  <si>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</si>
  <si>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</si>
  <si>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</si>
  <si>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</si>
  <si>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</si>
  <si>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</si>
  <si>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</si>
  <si>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</si>
  <si>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</si>
  <si>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</si>
  <si>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</si>
  <si>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</si>
  <si>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</si>
  <si>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</si>
  <si>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</si>
  <si>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</si>
  <si>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</si>
  <si>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</si>
  <si>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</si>
  <si>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</si>
  <si>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</si>
  <si>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</si>
  <si>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</si>
  <si>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</si>
  <si>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</si>
  <si>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</si>
  <si>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</si>
  <si>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</si>
  <si>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</si>
  <si>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</si>
  <si>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</si>
  <si>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</si>
  <si>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</si>
  <si>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</si>
  <si>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</si>
  <si>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</si>
  <si>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</si>
  <si>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</si>
  <si>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</si>
  <si>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</si>
  <si>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</si>
  <si>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</si>
  <si>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</si>
  <si>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</si>
  <si>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</si>
  <si>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</si>
  <si>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</si>
  <si>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</si>
  <si>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</si>
  <si>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</si>
  <si>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</si>
  <si>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</si>
  <si>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</si>
  <si>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</si>
  <si>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</si>
  <si>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</si>
  <si>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</si>
  <si>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</si>
  <si>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</si>
  <si>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</si>
  <si>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</si>
  <si>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</si>
  <si>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</si>
  <si>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</si>
  <si>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</si>
  <si>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</si>
  <si>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</si>
  <si>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</si>
  <si>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</si>
  <si>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</si>
  <si>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</si>
  <si>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</si>
  <si>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</si>
  <si>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</si>
  <si>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</si>
  <si>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</si>
  <si>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</si>
  <si>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</si>
  <si>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</si>
  <si>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</si>
  <si>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</si>
  <si>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</si>
  <si>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</si>
  <si>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</si>
  <si>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</si>
  <si>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</si>
  <si>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</si>
  <si>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</si>
  <si>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</si>
  <si>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</si>
  <si>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</si>
  <si>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</si>
  <si>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</si>
  <si>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</si>
  <si>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</si>
  <si>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</si>
  <si>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</si>
  <si>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</si>
  <si>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</si>
  <si>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</si>
  <si>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</si>
  <si>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</si>
  <si>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</si>
  <si>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</si>
  <si>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</si>
  <si>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</si>
  <si>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</si>
  <si>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</si>
  <si>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</si>
  <si>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</si>
  <si>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</si>
  <si>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</si>
  <si>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</si>
  <si>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</si>
  <si>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</si>
  <si>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</si>
  <si>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</si>
  <si>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</si>
  <si>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</si>
  <si>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</si>
  <si>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</si>
  <si>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</si>
  <si>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</si>
  <si>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</si>
  <si>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</si>
  <si>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</si>
  <si>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</si>
  <si>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</si>
  <si>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</si>
  <si>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</si>
  <si>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</si>
  <si>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</si>
  <si>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</si>
  <si>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</si>
  <si>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</si>
  <si>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</si>
  <si>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</si>
  <si>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</si>
  <si>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</si>
  <si>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</si>
  <si>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</si>
  <si>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</si>
  <si>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</si>
  <si>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</si>
  <si>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</si>
  <si>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</si>
  <si>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</si>
  <si>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</si>
  <si>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</si>
  <si>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</si>
  <si>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</si>
  <si>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</si>
  <si>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</si>
  <si>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</si>
  <si>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</si>
  <si>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</si>
  <si>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</si>
  <si>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</si>
  <si>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</si>
  <si>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</si>
  <si>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</si>
  <si>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</si>
  <si>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</si>
  <si>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</si>
  <si>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</si>
  <si>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</si>
  <si>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</si>
  <si>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</si>
  <si>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</si>
  <si>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</si>
  <si>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</si>
  <si>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</si>
  <si>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</si>
  <si>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</si>
  <si>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</si>
  <si>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</si>
  <si>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</si>
  <si>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</si>
  <si>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</si>
  <si>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</si>
  <si>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</si>
  <si>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</si>
  <si>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</si>
  <si>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</si>
  <si>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</si>
  <si>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</si>
  <si>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</si>
  <si>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</si>
  <si>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</si>
  <si>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</si>
  <si>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</si>
  <si>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</si>
  <si>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</si>
  <si>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</si>
  <si>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</si>
  <si>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</si>
  <si>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</si>
  <si>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</si>
  <si>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</si>
  <si>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</si>
  <si>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 xml:space="preserve">Parent Category </t>
  </si>
  <si>
    <t xml:space="preserve">Sub-Category 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</si>
  <si>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</si>
  <si>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</si>
  <si>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</si>
  <si>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</si>
  <si>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</si>
  <si>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</si>
  <si>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</si>
  <si>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</si>
  <si>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</si>
  <si>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</si>
  <si>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name</t>
  </si>
  <si>
    <t>(All)</t>
  </si>
  <si>
    <t>Parent Category</t>
  </si>
  <si>
    <t>Outcomes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</si>
  <si>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</si>
  <si>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</si>
  <si>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</si>
  <si>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</si>
  <si>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</si>
  <si>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</si>
  <si>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</si>
  <si>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</si>
  <si>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</si>
  <si>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</si>
  <si>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</si>
  <si>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</si>
  <si>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</si>
  <si>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</si>
  <si>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</si>
  <si>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</si>
  <si>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</si>
  <si>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</si>
  <si>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</si>
  <si>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</si>
  <si>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</si>
  <si>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</si>
  <si>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</si>
  <si>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</si>
  <si>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Sub Category</t>
  </si>
  <si>
    <t>Count of Names</t>
  </si>
  <si>
    <t>Date Created Conversion</t>
  </si>
  <si>
    <t>Date Ended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</si>
  <si>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</si>
  <si>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</si>
  <si>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</si>
  <si>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</si>
  <si>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</si>
  <si>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</si>
  <si>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</si>
  <si>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</si>
  <si>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</si>
  <si>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</si>
  <si>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</si>
  <si>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</si>
  <si>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Count of outcome</t>
  </si>
  <si>
    <t>Month</t>
  </si>
  <si>
    <t>Years</t>
  </si>
  <si>
    <t>Outcome</t>
  </si>
  <si>
    <t>Goal</t>
  </si>
  <si>
    <t>Number Successful</t>
  </si>
  <si>
    <t>Number Failed</t>
  </si>
  <si>
    <t>Number Canceled</t>
  </si>
  <si>
    <t>Total Projects</t>
  </si>
  <si>
    <t xml:space="preserve">Percentage Successful </t>
  </si>
  <si>
    <t>Percentage Failed</t>
  </si>
  <si>
    <t xml:space="preserve">Percentage Canceled 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</si>
  <si>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</si>
  <si>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</si>
  <si>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</si>
  <si>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</si>
  <si>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</si>
  <si>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</si>
  <si>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</si>
  <si>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40000 to 44999</t>
  </si>
  <si>
    <t>45000 to 49999</t>
  </si>
  <si>
    <t>Greater than or equal to 50000</t>
  </si>
  <si>
    <t>35000 to 39999</t>
  </si>
  <si>
    <t>30000 to 34999</t>
  </si>
  <si>
    <t>backers_count successful</t>
  </si>
  <si>
    <t>Mean number of backers</t>
  </si>
  <si>
    <t>Successful</t>
  </si>
  <si>
    <t>Failed</t>
  </si>
  <si>
    <t>Median number of backers</t>
  </si>
  <si>
    <t>Minimum number of backers</t>
  </si>
  <si>
    <t>Maximum number of backers</t>
  </si>
  <si>
    <t>Variance of backers</t>
  </si>
  <si>
    <t>Standard Deviation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</si>
</sst>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42" applyFont="1"/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16" fillId="33" borderId="0" xfId="0" applyFont="1" applyFill="1" applyAlignment="1">
      <alignment horizontal="center"/>
    </xf>
    <xf numFmtId="14" fontId="0" fillId="0" borderId="0" xfId="0" applyNumberFormat="1" applyAlignment="1">
      <alignment horizontal="left"/>
    </xf>
    <xf numFmtId="9" fontId="0" fillId="0" borderId="0" xfId="0" applyNumberFormat="1"/>
    <xf numFmtId="0" fontId="0" fillId="34" borderId="0" xfId="0" applyFill="1"/>
    <xf numFmtId="1" fontId="0" fillId="0" borderId="0" xfId="0" applyNumberFormat="1"/>
    <xf numFmtId="164" fontId="0" fillId="0" borderId="0" xfId="43" applyNumberFormat="1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[Eduardo Peris CrowdfundingBook Challenge.xlsx]Stacked Bar Chart By Category!PivotTable1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Parent Category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By Category'!$B$3:$B$4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'Stacked Bar Chart By Category'!$B$5:$B$14</c:f>
              <c:numCache>
                <c:formatCode>General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D-411E-8242-A76BF98D0AAC}"/>
            </c:ext>
          </c:extLst>
        </c:ser>
        <c:ser>
          <c:idx val="1"/>
          <c:order val="1"/>
          <c:tx>
            <c:strRef>
              <c:f>'Stacked Bar Chart By Category'!$C$3:$C$4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'Stacked Bar Chart By Category'!$C$5:$C$14</c:f>
              <c:numCache>
                <c:formatCode>General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7FD-411E-8242-A76BF98D0AAC}"/>
            </c:ext>
          </c:extLst>
        </c:ser>
        <c:ser>
          <c:idx val="2"/>
          <c:order val="2"/>
          <c:tx>
            <c:strRef>
              <c:f>'Stacked Bar Chart By Category'!$D$3:$D$4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'Stacked Bar Chart By Category'!$D$5:$D$14</c:f>
              <c:numCache>
                <c:formatCode>General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7FD-411E-8242-A76BF98D0AAC}"/>
            </c:ext>
          </c:extLst>
        </c:ser>
        <c:ser>
          <c:idx val="3"/>
          <c:order val="3"/>
          <c:tx>
            <c:strRef>
              <c:f>'Stacked Bar Chart By Category'!$E$3:$E$4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Chart By Category'!$A$5:$A$14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'Stacked Bar Chart By Category'!$E$5:$E$14</c:f>
              <c:numCache>
                <c:formatCode>General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7FD-411E-8242-A76BF98D0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5127855"/>
        <c:axId val="395129103"/>
      </c:barChart>
      <c:catAx>
        <c:axId val="3951278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</a:t>
                </a:r>
                <a:r>
                  <a:rPr lang="en-US" baseline="0"/>
                  <a:t> Category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9103"/>
        <c:crosses val="autoZero"/>
        <c:auto val="1"/>
        <c:lblAlgn val="ctr"/>
        <c:lblOffset val="100"/>
        <c:noMultiLvlLbl val="0"/>
      </c:catAx>
      <c:valAx>
        <c:axId val="39512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12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Outcomes by Goal Range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440712926405265E-2"/>
          <c:y val="0.1111810551558753"/>
          <c:w val="0.93379583095350327"/>
          <c:h val="0.71778050000944127"/>
        </c:manualLayout>
      </c:layout>
      <c:lineChart>
        <c:grouping val="standard"/>
        <c:varyColors val="0"/>
        <c:ser>
          <c:idx val="0"/>
          <c:order val="0"/>
          <c:tx>
            <c:strRef>
              <c:f>'Range of Fundraising Analysis'!$F$1</c:f>
              <c:strCache>
                <c:ptCount val="1"/>
                <c:pt idx="0">
                  <c:v>Percentage Successful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'Range of Fundraising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'Range of Fundraising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83-4F38-9A15-C564211B9ADB}"/>
            </c:ext>
          </c:extLst>
        </c:ser>
        <c:ser>
          <c:idx val="1"/>
          <c:order val="1"/>
          <c:tx>
            <c:strRef>
              <c:f>'Range of Fundraising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'Range of Fundraising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'Range of Fundraising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83-4F38-9A15-C564211B9ADB}"/>
            </c:ext>
          </c:extLst>
        </c:ser>
        <c:ser>
          <c:idx val="2"/>
          <c:order val="2"/>
          <c:tx>
            <c:strRef>
              <c:f>'Range of Fundraising Analysis'!$H$1</c:f>
              <c:strCache>
                <c:ptCount val="1"/>
                <c:pt idx="0">
                  <c:v>Percentage Canceled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'Range of Fundraising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'Range of Fundraising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83-4F38-9A15-C564211B9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289471"/>
        <c:axId val="1085266591"/>
      </c:lineChart>
      <c:catAx>
        <c:axId val="1085289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Range</a:t>
                </a:r>
                <a:r>
                  <a:rPr lang="en-US" baseline="0"/>
                  <a:t> of Goals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7098666510235154"/>
              <c:y val="0.88830693916069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66591"/>
        <c:crosses val="autoZero"/>
        <c:auto val="1"/>
        <c:lblAlgn val="ctr"/>
        <c:lblOffset val="100"/>
        <c:noMultiLvlLbl val="0"/>
      </c:catAx>
      <c:valAx>
        <c:axId val="108526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%</a:t>
                </a:r>
                <a:r>
                  <a:rPr lang="en-US" baseline="0"/>
                  <a:t> of Campaigns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1.0692732144623832E-2"/>
              <c:y val="0.370666447592927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8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[Eduardo Peris CrowdfundingBook Challenge.xlsx]Stacked Bar Chart Sub Category!PivotTable5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Parent Category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Bar Chart Sub 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Bar Chart 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Bar Chart Sub Category'!$B$6:$B$30</c:f>
              <c:numCache>
                <c:formatCode>General</c:formatCode>
                <c:ptCount val="24"/>
                <c:pt idx="0">
                  <c:v>23</c:v>
                </c:pt>
                <c:pt idx="1">
                  <c:v>6</c:v>
                </c:pt>
                <c:pt idx="2">
                  <c:v>4</c:v>
                </c:pt>
                <c:pt idx="3">
                  <c:v>2</c:v>
                </c:pt>
                <c:pt idx="4">
                  <c:v>4</c:v>
                </c:pt>
                <c:pt idx="6">
                  <c:v>3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2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3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BBA-A4B0-6AFD51A148D2}"/>
            </c:ext>
          </c:extLst>
        </c:ser>
        <c:ser>
          <c:idx val="1"/>
          <c:order val="1"/>
          <c:tx>
            <c:strRef>
              <c:f>'Stacked Bar Chart Sub 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Bar Chart 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Bar Chart Sub Category'!$C$6:$C$30</c:f>
              <c:numCache>
                <c:formatCode>General</c:formatCode>
                <c:ptCount val="24"/>
                <c:pt idx="0">
                  <c:v>132</c:v>
                </c:pt>
                <c:pt idx="1">
                  <c:v>30</c:v>
                </c:pt>
                <c:pt idx="2">
                  <c:v>21</c:v>
                </c:pt>
                <c:pt idx="3">
                  <c:v>12</c:v>
                </c:pt>
                <c:pt idx="4">
                  <c:v>20</c:v>
                </c:pt>
                <c:pt idx="5">
                  <c:v>16</c:v>
                </c:pt>
                <c:pt idx="6">
                  <c:v>19</c:v>
                </c:pt>
                <c:pt idx="7">
                  <c:v>11</c:v>
                </c:pt>
                <c:pt idx="8">
                  <c:v>12</c:v>
                </c:pt>
                <c:pt idx="9">
                  <c:v>15</c:v>
                </c:pt>
                <c:pt idx="10">
                  <c:v>10</c:v>
                </c:pt>
                <c:pt idx="11">
                  <c:v>7</c:v>
                </c:pt>
                <c:pt idx="12">
                  <c:v>6</c:v>
                </c:pt>
                <c:pt idx="13">
                  <c:v>8</c:v>
                </c:pt>
                <c:pt idx="14">
                  <c:v>7</c:v>
                </c:pt>
                <c:pt idx="15">
                  <c:v>6</c:v>
                </c:pt>
                <c:pt idx="16">
                  <c:v>3</c:v>
                </c:pt>
                <c:pt idx="17">
                  <c:v>5</c:v>
                </c:pt>
                <c:pt idx="18">
                  <c:v>9</c:v>
                </c:pt>
                <c:pt idx="19">
                  <c:v>8</c:v>
                </c:pt>
                <c:pt idx="20">
                  <c:v>4</c:v>
                </c:pt>
                <c:pt idx="2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B0-4BBA-A4B0-6AFD51A148D2}"/>
            </c:ext>
          </c:extLst>
        </c:ser>
        <c:ser>
          <c:idx val="2"/>
          <c:order val="2"/>
          <c:tx>
            <c:strRef>
              <c:f>'Stacked Bar Chart Sub 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Bar Chart 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Bar Chart Sub 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2</c:v>
                </c:pt>
                <c:pt idx="12">
                  <c:v>1</c:v>
                </c:pt>
                <c:pt idx="17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B0-4BBA-A4B0-6AFD51A148D2}"/>
            </c:ext>
          </c:extLst>
        </c:ser>
        <c:ser>
          <c:idx val="3"/>
          <c:order val="3"/>
          <c:tx>
            <c:strRef>
              <c:f>'Stacked Bar Chart Sub 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Bar Chart Sub Category'!$A$6:$A$30</c:f>
              <c:strCache>
                <c:ptCount val="24"/>
                <c:pt idx="0">
                  <c:v>plays</c:v>
                </c:pt>
                <c:pt idx="1">
                  <c:v>rock</c:v>
                </c:pt>
                <c:pt idx="2">
                  <c:v>documentary</c:v>
                </c:pt>
                <c:pt idx="3">
                  <c:v>web</c:v>
                </c:pt>
                <c:pt idx="4">
                  <c:v>food trucks</c:v>
                </c:pt>
                <c:pt idx="5">
                  <c:v>wearables</c:v>
                </c:pt>
                <c:pt idx="6">
                  <c:v>indie rock</c:v>
                </c:pt>
                <c:pt idx="7">
                  <c:v>photography books</c:v>
                </c:pt>
                <c:pt idx="8">
                  <c:v>drama</c:v>
                </c:pt>
                <c:pt idx="9">
                  <c:v>video games</c:v>
                </c:pt>
                <c:pt idx="10">
                  <c:v>animation</c:v>
                </c:pt>
                <c:pt idx="11">
                  <c:v>translations</c:v>
                </c:pt>
                <c:pt idx="12">
                  <c:v>nonfiction</c:v>
                </c:pt>
                <c:pt idx="13">
                  <c:v>electric music</c:v>
                </c:pt>
                <c:pt idx="14">
                  <c:v>fiction</c:v>
                </c:pt>
                <c:pt idx="15">
                  <c:v>jazz</c:v>
                </c:pt>
                <c:pt idx="16">
                  <c:v>television</c:v>
                </c:pt>
                <c:pt idx="17">
                  <c:v>shorts</c:v>
                </c:pt>
                <c:pt idx="18">
                  <c:v>science fiction</c:v>
                </c:pt>
                <c:pt idx="19">
                  <c:v>mobile games</c:v>
                </c:pt>
                <c:pt idx="20">
                  <c:v>radio &amp; podcasts</c:v>
                </c:pt>
                <c:pt idx="21">
                  <c:v>metal</c:v>
                </c:pt>
                <c:pt idx="22">
                  <c:v>audio</c:v>
                </c:pt>
                <c:pt idx="23">
                  <c:v>world music</c:v>
                </c:pt>
              </c:strCache>
            </c:strRef>
          </c:cat>
          <c:val>
            <c:numRef>
              <c:f>'Stacked Bar Chart Sub Category'!$E$6:$E$30</c:f>
              <c:numCache>
                <c:formatCode>General</c:formatCode>
                <c:ptCount val="24"/>
                <c:pt idx="0">
                  <c:v>187</c:v>
                </c:pt>
                <c:pt idx="1">
                  <c:v>49</c:v>
                </c:pt>
                <c:pt idx="2">
                  <c:v>34</c:v>
                </c:pt>
                <c:pt idx="3">
                  <c:v>36</c:v>
                </c:pt>
                <c:pt idx="4">
                  <c:v>22</c:v>
                </c:pt>
                <c:pt idx="5">
                  <c:v>28</c:v>
                </c:pt>
                <c:pt idx="6">
                  <c:v>23</c:v>
                </c:pt>
                <c:pt idx="7">
                  <c:v>26</c:v>
                </c:pt>
                <c:pt idx="8">
                  <c:v>22</c:v>
                </c:pt>
                <c:pt idx="9">
                  <c:v>17</c:v>
                </c:pt>
                <c:pt idx="10">
                  <c:v>21</c:v>
                </c:pt>
                <c:pt idx="11">
                  <c:v>14</c:v>
                </c:pt>
                <c:pt idx="12">
                  <c:v>13</c:v>
                </c:pt>
                <c:pt idx="13">
                  <c:v>10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9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B0-4BBA-A4B0-6AFD51A148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07846464"/>
        <c:axId val="2107862272"/>
      </c:barChart>
      <c:catAx>
        <c:axId val="2107846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Sub-Category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62272"/>
        <c:crosses val="autoZero"/>
        <c:auto val="1"/>
        <c:lblAlgn val="ctr"/>
        <c:lblOffset val="100"/>
        <c:noMultiLvlLbl val="0"/>
      </c:catAx>
      <c:valAx>
        <c:axId val="210786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84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[Eduardo Peris CrowdfundingBook Challenge.xlsx]Outcomes overtime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by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'Outcomes overtime table'!$B$4:$B$5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'Outcomes overtime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overtime table'!$B$6:$B$18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A0-483E-A2AB-01B23E21BDA0}"/>
            </c:ext>
          </c:extLst>
        </c:ser>
        <c:ser>
          <c:idx val="1"/>
          <c:order val="1"/>
          <c:tx>
            <c:strRef>
              <c:f>'Outcomes overtime table'!$C$4:$C$5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'Outcomes overtime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overtime table'!$C$6:$C$18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A0-483E-A2AB-01B23E21BDA0}"/>
            </c:ext>
          </c:extLst>
        </c:ser>
        <c:ser>
          <c:idx val="2"/>
          <c:order val="2"/>
          <c:tx>
            <c:strRef>
              <c:f>'Outcomes overtime table'!$D$4:$D$5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'Outcomes overtime table'!$A$6:$A$18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'Outcomes overtime table'!$D$6:$D$18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A0-483E-A2AB-01B23E21BD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9899344"/>
        <c:axId val="2099916400"/>
      </c:lineChart>
      <c:catAx>
        <c:axId val="2099899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916400"/>
        <c:crosses val="autoZero"/>
        <c:auto val="1"/>
        <c:lblAlgn val="ctr"/>
        <c:lblOffset val="100"/>
        <c:noMultiLvlLbl val="0"/>
      </c:catAx>
      <c:valAx>
        <c:axId val="209991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Count</a:t>
                </a:r>
                <a:r>
                  <a:rPr lang="en-US" baseline="0"/>
                  <a:t> of Outcomes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89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537210</xdr:colOff>
      <xdr:row>1</xdr:row>
      <xdr:rowOff>167640</xdr:rowOff>
    </xdr:from>
    <xdr:to>
      <xdr:col>14</xdr:col>
      <xdr:colOff>571500</xdr:colOff>
      <xdr:row>19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43ED9-0AF5-7ADF-3CE1-238AABF8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937260</xdr:colOff>
      <xdr:row>16</xdr:row>
      <xdr:rowOff>190500</xdr:rowOff>
    </xdr:from>
    <xdr:to>
      <xdr:col>12</xdr:col>
      <xdr:colOff>434340</xdr:colOff>
      <xdr:row>40</xdr:row>
      <xdr:rowOff>182880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772613-BB49-4DFB-27F9-627A69AA2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3</xdr:row>
      <xdr:rowOff>194310</xdr:rowOff>
    </xdr:from>
    <xdr:to>
      <xdr:col>18</xdr:col>
      <xdr:colOff>487680</xdr:colOff>
      <xdr:row>22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067482-C2B6-C7C8-C196-B00D04E59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153845</xdr:colOff>
      <xdr:row>1</xdr:row>
      <xdr:rowOff>83689</xdr:rowOff>
    </xdr:from>
    <xdr:to>
      <xdr:col>14</xdr:col>
      <xdr:colOff>515269</xdr:colOff>
      <xdr:row>17</xdr:row>
      <xdr:rowOff>133219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EF7184-C218-F514-63DE-A3776DE51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J Peris" refreshedDate="44910.602343171297" createdVersion="8" refreshedVersion="8" minRefreshableVersion="3" recordCount="1000" xr:uid="{72D24953-13AA-482C-90CC-6F93B387AD7B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0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eadline" numFmtId="0">
      <sharedItems containsSemiMixedTypes="0" containsString="0" containsNumber="1" containsInteger="1" minValue="1263016800" maxValue="1581314400"/>
    </cacheField>
    <cacheField name="Date Ended Conversion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0">
      <sharedItems containsMixedTypes="1" containsNumber="1" minValue="1" maxValue="113.17073170731707"/>
    </cacheField>
    <cacheField name="Parent Category 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 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  <cacheField name="Quarters" numFmtId="0" databaseField="0">
      <fieldGroup base="10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0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x v="0"/>
    <n v="1450159200"/>
    <d v="2015-12-15T06:00:00"/>
    <b v="0"/>
    <b v="0"/>
    <s v="food/food trucks"/>
    <n v="0"/>
    <s v="no backers"/>
    <x v="0"/>
    <x v="0"/>
  </r>
  <r>
    <n v="1"/>
    <s v="Odom Inc"/>
    <s v="Managed bottom-line architecture"/>
    <n v="1400"/>
    <n v="14560"/>
    <x v="1"/>
    <n v="158"/>
    <x v="1"/>
    <s v="USD"/>
    <n v="1408424400"/>
    <x v="1"/>
    <n v="1408597200"/>
    <d v="2014-08-21T05:00: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x v="2"/>
    <n v="1384840800"/>
    <d v="2013-11-19T06:00: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x v="3"/>
    <n v="1568955600"/>
    <d v="2019-09-20T05:00: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x v="4"/>
    <n v="1548309600"/>
    <d v="2019-01-24T06:00: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x v="5"/>
    <n v="1347080400"/>
    <d v="2012-09-08T05:00: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x v="6"/>
    <n v="1505365200"/>
    <d v="2017-09-14T05:00: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x v="7"/>
    <n v="1439614800"/>
    <d v="2015-08-15T05:00: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x v="8"/>
    <n v="1281502800"/>
    <d v="2010-08-11T05:00: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x v="9"/>
    <n v="1383804000"/>
    <d v="2013-11-07T06:00: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x v="10"/>
    <n v="1285909200"/>
    <d v="2010-10-01T05:00: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x v="11"/>
    <n v="1285563600"/>
    <d v="2010-09-27T05:00: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x v="12"/>
    <n v="1572411600"/>
    <d v="2019-10-30T05:00: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x v="13"/>
    <n v="1466658000"/>
    <d v="2016-06-23T05:00: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x v="14"/>
    <n v="1333342800"/>
    <d v="2012-04-02T05:00: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x v="15"/>
    <n v="1576303200"/>
    <d v="2019-12-14T06:00: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x v="16"/>
    <n v="1392271200"/>
    <d v="2014-02-13T06:00: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x v="17"/>
    <n v="1294898400"/>
    <d v="2011-01-13T06:00: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x v="18"/>
    <n v="1537074000"/>
    <d v="2018-09-16T05:00: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x v="19"/>
    <n v="1553490000"/>
    <d v="2019-03-25T05:00: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x v="20"/>
    <n v="1406523600"/>
    <d v="2014-07-28T05:00: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x v="21"/>
    <n v="1316322000"/>
    <d v="2011-09-18T05:00: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x v="22"/>
    <n v="1524027600"/>
    <d v="2018-04-18T05:00: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x v="23"/>
    <n v="1554699600"/>
    <d v="2019-04-08T05:00: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x v="24"/>
    <n v="1403499600"/>
    <d v="2014-06-23T05:00: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x v="25"/>
    <n v="1307422800"/>
    <d v="2011-06-07T05:00: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x v="26"/>
    <n v="1535346000"/>
    <d v="2018-08-27T05:00: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x v="27"/>
    <n v="1444539600"/>
    <d v="2015-10-11T05:00: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x v="28"/>
    <n v="1267682400"/>
    <d v="2010-03-04T06:00: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x v="29"/>
    <n v="1535518800"/>
    <d v="2018-08-29T05:00: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x v="30"/>
    <n v="1559106000"/>
    <d v="2019-05-29T05:00: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x v="31"/>
    <n v="1454392800"/>
    <d v="2016-02-02T06:00: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x v="32"/>
    <n v="1517896800"/>
    <d v="2018-02-06T06:00: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x v="33"/>
    <n v="1415685600"/>
    <d v="2014-11-11T06:00: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x v="34"/>
    <n v="1490677200"/>
    <d v="2017-03-28T05:00: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x v="35"/>
    <n v="1551506400"/>
    <d v="2019-03-02T06:00: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x v="36"/>
    <n v="1300856400"/>
    <d v="2011-03-23T05:00: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x v="37"/>
    <n v="1573192800"/>
    <d v="2019-11-08T06:00: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x v="38"/>
    <n v="1287810000"/>
    <d v="2010-10-23T05:00: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x v="39"/>
    <n v="1362978000"/>
    <d v="2013-03-11T05:00: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x v="40"/>
    <n v="1277355600"/>
    <d v="2010-06-24T05:00: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x v="41"/>
    <n v="1348981200"/>
    <d v="2012-09-30T05:00: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x v="42"/>
    <n v="1310533200"/>
    <d v="2011-07-13T05:00: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x v="43"/>
    <n v="1407560400"/>
    <d v="2014-08-09T05:00: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x v="44"/>
    <n v="1552885200"/>
    <d v="2019-03-18T05:00: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x v="45"/>
    <n v="1479362400"/>
    <d v="2016-11-17T06:00: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x v="46"/>
    <n v="1280552400"/>
    <d v="2010-07-31T05:00: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x v="47"/>
    <n v="1398661200"/>
    <d v="2014-04-28T05:00: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x v="48"/>
    <n v="1436245200"/>
    <d v="2015-07-07T05:00: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x v="49"/>
    <n v="1575439200"/>
    <d v="2019-12-04T06:00: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x v="50"/>
    <n v="1377752400"/>
    <d v="2013-08-29T05:00: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x v="51"/>
    <n v="1334206800"/>
    <d v="2012-04-12T05:00: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x v="52"/>
    <n v="1284872400"/>
    <d v="2010-09-19T05:00: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x v="53"/>
    <n v="1403931600"/>
    <d v="2014-06-28T05:00: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x v="54"/>
    <n v="1521262800"/>
    <d v="2018-03-17T05:00: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x v="55"/>
    <n v="1533358800"/>
    <d v="2018-08-04T05:00: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x v="56"/>
    <n v="1421474400"/>
    <d v="2015-01-17T06:00: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x v="57"/>
    <n v="1505278800"/>
    <d v="2017-09-13T05:00: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x v="58"/>
    <n v="1443934800"/>
    <d v="2015-10-04T05:00: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x v="59"/>
    <n v="1498539600"/>
    <d v="2017-06-27T05:00: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x v="60"/>
    <n v="1342760400"/>
    <d v="2012-07-20T05:00: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x v="61"/>
    <n v="1301720400"/>
    <d v="2011-04-02T05:00: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x v="62"/>
    <n v="1433566800"/>
    <d v="2015-06-06T05:00: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x v="63"/>
    <n v="1493874000"/>
    <d v="2017-05-04T05:00: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x v="64"/>
    <n v="1531803600"/>
    <d v="2018-07-17T05:00: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x v="65"/>
    <n v="1296712800"/>
    <d v="2011-02-03T06:00: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x v="66"/>
    <n v="1428901200"/>
    <d v="2015-04-13T05:00: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x v="67"/>
    <n v="1264831200"/>
    <d v="2010-01-30T06:00: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x v="68"/>
    <n v="1505192400"/>
    <d v="2017-09-12T05:00: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x v="69"/>
    <n v="1295676000"/>
    <d v="2011-01-22T06:00: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x v="70"/>
    <n v="1292911200"/>
    <d v="2010-12-21T06:00: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x v="71"/>
    <n v="1575439200"/>
    <d v="2019-12-04T06:00: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x v="72"/>
    <n v="1438837200"/>
    <d v="2015-08-06T05:00: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x v="73"/>
    <n v="1480485600"/>
    <d v="2016-11-30T06:00: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x v="74"/>
    <n v="1459141200"/>
    <d v="2016-03-28T05:00: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x v="75"/>
    <n v="1532322000"/>
    <d v="2018-07-23T05:00: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x v="76"/>
    <n v="1426222800"/>
    <d v="2015-03-13T05:00: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x v="77"/>
    <n v="1286773200"/>
    <d v="2010-10-11T05:00: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x v="78"/>
    <n v="1523941200"/>
    <d v="2018-04-17T05:00: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x v="79"/>
    <n v="1529557200"/>
    <d v="2018-06-21T05:00: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x v="80"/>
    <n v="1506574800"/>
    <d v="2017-09-28T05:00: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x v="81"/>
    <n v="1513576800"/>
    <d v="2017-12-18T06:00: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x v="82"/>
    <n v="1548309600"/>
    <d v="2019-01-24T06:00: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x v="83"/>
    <n v="1471582800"/>
    <d v="2016-08-19T05:00: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x v="84"/>
    <n v="1344315600"/>
    <d v="2012-08-07T05:00: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x v="85"/>
    <n v="1316408400"/>
    <d v="2011-09-19T05:00: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x v="86"/>
    <n v="1431838800"/>
    <d v="2015-05-17T05:00: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x v="87"/>
    <n v="1300510800"/>
    <d v="2011-03-19T05:00: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x v="88"/>
    <n v="1431061200"/>
    <d v="2015-05-08T05:00: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x v="89"/>
    <n v="1271480400"/>
    <d v="2010-04-17T05:00: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x v="90"/>
    <n v="1456380000"/>
    <d v="2016-02-25T06:00: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x v="91"/>
    <n v="1472878800"/>
    <d v="2016-09-03T05:00: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x v="92"/>
    <n v="1277355600"/>
    <d v="2010-06-24T05:00: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x v="93"/>
    <n v="1351054800"/>
    <d v="2012-10-24T05:00: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x v="94"/>
    <n v="1555563600"/>
    <d v="2019-04-18T05:00: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x v="95"/>
    <n v="1571634000"/>
    <d v="2019-10-21T05:00: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x v="96"/>
    <n v="1300856400"/>
    <d v="2011-03-23T05:00: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x v="48"/>
    <n v="1439874000"/>
    <d v="2015-08-18T05:00: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x v="97"/>
    <n v="1438318800"/>
    <d v="2015-07-31T05:00: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x v="98"/>
    <n v="1419400800"/>
    <d v="2014-12-24T06:00: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x v="99"/>
    <n v="1320555600"/>
    <d v="2011-11-06T05:00: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x v="100"/>
    <n v="1425103200"/>
    <d v="2015-02-28T06:00: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x v="101"/>
    <n v="1526878800"/>
    <d v="2018-05-21T05:00: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x v="102"/>
    <n v="1288674000"/>
    <d v="2010-11-02T05:00: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x v="103"/>
    <n v="1495602000"/>
    <d v="2017-05-24T05:00: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x v="104"/>
    <n v="1366434000"/>
    <d v="2013-04-20T05:00: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x v="105"/>
    <n v="1568350800"/>
    <d v="2019-09-13T05:00: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x v="106"/>
    <n v="1525928400"/>
    <d v="2018-05-10T05:00: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x v="107"/>
    <n v="1336885200"/>
    <d v="2012-05-13T05:00: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x v="108"/>
    <n v="1389679200"/>
    <d v="2014-01-14T06:00: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x v="109"/>
    <n v="1538283600"/>
    <d v="2018-09-30T05:00: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x v="110"/>
    <n v="1348808400"/>
    <d v="2012-09-28T05:00: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x v="111"/>
    <n v="1410152400"/>
    <d v="2014-09-08T05:00: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x v="112"/>
    <n v="1505797200"/>
    <d v="2017-09-19T05:00: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x v="113"/>
    <n v="1554872400"/>
    <d v="2019-04-10T05:00: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x v="114"/>
    <n v="1513922400"/>
    <d v="2017-12-22T06:00: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x v="115"/>
    <n v="1442638800"/>
    <d v="2015-09-19T05:00: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x v="116"/>
    <n v="1317186000"/>
    <d v="2011-09-28T05:00: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x v="117"/>
    <n v="1391234400"/>
    <d v="2014-02-01T06:00: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x v="118"/>
    <n v="1404363600"/>
    <d v="2014-07-03T05:00: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x v="119"/>
    <n v="1429592400"/>
    <d v="2015-04-21T05:00: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x v="33"/>
    <n v="1413608400"/>
    <d v="2014-10-18T05:00: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x v="120"/>
    <n v="1419400800"/>
    <d v="2014-12-24T06:00: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x v="121"/>
    <n v="1448604000"/>
    <d v="2015-11-27T06:00: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x v="122"/>
    <n v="1562302800"/>
    <d v="2019-07-05T05:00: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x v="123"/>
    <n v="1537678800"/>
    <d v="2018-09-23T05:00: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x v="124"/>
    <n v="1473570000"/>
    <d v="2016-09-11T05:00: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x v="125"/>
    <n v="1273899600"/>
    <d v="2010-05-15T05:00: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x v="126"/>
    <n v="1284008400"/>
    <d v="2010-09-09T05:00: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x v="127"/>
    <n v="1425103200"/>
    <d v="2015-02-28T06:00: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x v="128"/>
    <n v="1320991200"/>
    <d v="2011-11-11T06:00: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x v="129"/>
    <n v="1386828000"/>
    <d v="2013-12-12T06:00: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x v="130"/>
    <n v="1517119200"/>
    <d v="2018-01-28T06:00: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x v="131"/>
    <n v="1315026000"/>
    <d v="2011-09-03T05:00: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x v="132"/>
    <n v="1312693200"/>
    <d v="2011-08-07T05:00: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x v="133"/>
    <n v="1363064400"/>
    <d v="2013-03-12T05:00: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x v="134"/>
    <n v="1403154000"/>
    <d v="2014-06-19T05:00: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x v="135"/>
    <n v="1286859600"/>
    <d v="2010-10-12T05:00: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x v="136"/>
    <n v="1349326800"/>
    <d v="2012-10-04T05:00: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x v="137"/>
    <n v="1430974800"/>
    <d v="2015-05-07T05:00: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x v="138"/>
    <n v="1519970400"/>
    <d v="2018-03-02T06:00: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x v="139"/>
    <n v="1434603600"/>
    <d v="2015-06-18T05:00: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x v="107"/>
    <n v="1337230800"/>
    <d v="2012-05-17T05:00: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x v="140"/>
    <n v="1279429200"/>
    <d v="2010-07-18T05:00: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x v="141"/>
    <n v="1561438800"/>
    <d v="2019-06-25T05:00: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x v="142"/>
    <n v="1410498000"/>
    <d v="2014-09-12T05:00: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x v="143"/>
    <n v="1322460000"/>
    <d v="2011-11-28T06:00: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x v="144"/>
    <n v="1466312400"/>
    <d v="2016-06-19T05:00: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x v="145"/>
    <n v="1501736400"/>
    <d v="2017-08-03T05:00: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x v="146"/>
    <n v="1361512800"/>
    <d v="2013-02-22T06:00: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x v="147"/>
    <n v="1545026400"/>
    <d v="2018-12-17T06:00: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x v="148"/>
    <n v="1406696400"/>
    <d v="2014-07-30T05:00: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x v="149"/>
    <n v="1487916000"/>
    <d v="2017-02-24T06:00: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x v="150"/>
    <n v="1351141200"/>
    <d v="2012-10-25T05:00: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x v="151"/>
    <n v="1465016400"/>
    <d v="2016-06-04T05:00: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x v="152"/>
    <n v="1270789200"/>
    <d v="2010-04-09T05:00: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x v="153"/>
    <n v="1572325200"/>
    <d v="2019-10-29T05:00: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x v="154"/>
    <n v="1389420000"/>
    <d v="2014-01-11T06:00: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x v="155"/>
    <n v="1449640800"/>
    <d v="2015-12-09T06:00: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x v="156"/>
    <n v="1555218000"/>
    <d v="2019-04-14T05:00: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x v="157"/>
    <n v="1557723600"/>
    <d v="2019-05-13T05:00: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x v="158"/>
    <n v="1443502800"/>
    <d v="2015-09-29T05:00: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x v="159"/>
    <n v="1546840800"/>
    <d v="2019-01-07T06:00: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x v="160"/>
    <n v="1512712800"/>
    <d v="2017-12-08T06:00: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x v="161"/>
    <n v="1507525200"/>
    <d v="2017-10-09T05:00: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x v="162"/>
    <n v="1504328400"/>
    <d v="2017-09-02T05:00: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x v="163"/>
    <n v="1293343200"/>
    <d v="2010-12-26T06:00: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x v="164"/>
    <n v="1371704400"/>
    <d v="2013-06-20T05:00: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x v="165"/>
    <n v="1552798800"/>
    <d v="2019-03-17T05:00: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x v="166"/>
    <n v="1342328400"/>
    <d v="2012-07-15T05:00: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x v="167"/>
    <n v="1502341200"/>
    <d v="2017-08-10T05:00: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x v="168"/>
    <n v="1397192400"/>
    <d v="2014-04-11T05:00: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x v="169"/>
    <n v="1407042000"/>
    <d v="2014-08-03T05:00: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x v="170"/>
    <n v="1369371600"/>
    <d v="2013-05-24T05:00: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x v="171"/>
    <n v="1444107600"/>
    <d v="2015-10-06T05:00: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x v="172"/>
    <n v="1474261200"/>
    <d v="2016-09-19T05:00: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x v="173"/>
    <n v="1473656400"/>
    <d v="2016-09-12T05:00: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x v="174"/>
    <n v="1291960800"/>
    <d v="2010-12-10T06:00: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x v="175"/>
    <n v="1506747600"/>
    <d v="2017-09-30T05:00: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x v="176"/>
    <n v="1363582800"/>
    <d v="2013-03-18T05:00: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x v="177"/>
    <n v="1269666000"/>
    <d v="2010-03-27T05:00: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x v="178"/>
    <n v="1508648400"/>
    <d v="2017-10-22T05:00: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x v="179"/>
    <n v="1561957200"/>
    <d v="2019-07-01T05:00: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x v="180"/>
    <n v="1285131600"/>
    <d v="2010-09-22T05:00: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x v="181"/>
    <n v="1556946000"/>
    <d v="2019-05-04T05:00: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x v="182"/>
    <n v="1527138000"/>
    <d v="2018-05-24T05:00: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x v="183"/>
    <n v="1402117200"/>
    <d v="2014-06-07T05:00: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x v="184"/>
    <n v="1364014800"/>
    <d v="2013-03-23T05:00: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x v="185"/>
    <n v="1417586400"/>
    <d v="2014-12-03T06:00: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x v="186"/>
    <n v="1457071200"/>
    <d v="2016-03-04T06:00: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x v="187"/>
    <n v="1370408400"/>
    <d v="2013-06-05T05:00: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x v="188"/>
    <n v="1552626000"/>
    <d v="2019-03-15T05:00: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x v="189"/>
    <n v="1404190800"/>
    <d v="2014-07-01T05:00: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x v="190"/>
    <n v="1523509200"/>
    <d v="2018-04-12T05:00: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x v="191"/>
    <n v="1443589200"/>
    <d v="2015-09-30T05:00: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x v="192"/>
    <n v="1533445200"/>
    <d v="2018-08-05T05:00: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x v="173"/>
    <n v="1474520400"/>
    <d v="2016-09-22T05:00: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x v="193"/>
    <n v="1499403600"/>
    <d v="2017-07-07T05:00: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x v="194"/>
    <n v="1283576400"/>
    <d v="2010-09-04T05:00: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x v="195"/>
    <n v="1436590800"/>
    <d v="2015-07-11T05:00: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x v="152"/>
    <n v="1270443600"/>
    <d v="2010-04-05T05:00: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x v="196"/>
    <n v="1407819600"/>
    <d v="2014-08-12T05:00: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x v="197"/>
    <n v="1317877200"/>
    <d v="2011-10-06T05:00: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x v="198"/>
    <n v="1484805600"/>
    <d v="2017-01-19T06:00: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x v="199"/>
    <n v="1302670800"/>
    <d v="2011-04-13T05:00: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x v="200"/>
    <n v="1540789200"/>
    <d v="2018-10-29T05:00: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x v="201"/>
    <n v="1268028000"/>
    <d v="2010-03-08T06:00: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x v="202"/>
    <n v="1537160400"/>
    <d v="2018-09-17T05:00: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x v="203"/>
    <n v="1512280800"/>
    <d v="2017-12-03T06:00: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x v="204"/>
    <n v="1463115600"/>
    <d v="2016-05-13T05:00: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x v="205"/>
    <n v="1490850000"/>
    <d v="2017-03-30T05:00: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x v="206"/>
    <n v="1379653200"/>
    <d v="2013-09-20T05:00: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x v="207"/>
    <n v="1580364000"/>
    <d v="2020-01-30T06:00: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x v="208"/>
    <n v="1289714400"/>
    <d v="2010-11-14T06:00: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x v="209"/>
    <n v="1282712400"/>
    <d v="2010-08-25T05:00: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x v="210"/>
    <n v="1550210400"/>
    <d v="2019-02-15T06:00: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x v="211"/>
    <n v="1322114400"/>
    <d v="2011-11-24T06:00: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x v="212"/>
    <n v="1557205200"/>
    <d v="2019-05-07T05:00: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x v="213"/>
    <n v="1323928800"/>
    <d v="2011-12-15T06:00: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x v="214"/>
    <n v="1346130000"/>
    <d v="2012-08-28T05:00: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x v="215"/>
    <n v="1311051600"/>
    <d v="2011-07-19T05:00: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x v="216"/>
    <n v="1340427600"/>
    <d v="2012-06-23T05:00: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x v="217"/>
    <n v="1412312400"/>
    <d v="2014-10-03T05:00: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x v="218"/>
    <n v="1459314000"/>
    <d v="2016-03-30T05:00: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x v="219"/>
    <n v="1415426400"/>
    <d v="2014-11-08T06:00: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x v="220"/>
    <n v="1399093200"/>
    <d v="2014-05-03T05:00: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x v="221"/>
    <n v="1273899600"/>
    <d v="2010-05-15T05:00: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x v="222"/>
    <n v="1432184400"/>
    <d v="2015-05-21T05:00: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x v="172"/>
    <n v="1474779600"/>
    <d v="2016-09-25T05:00: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x v="223"/>
    <n v="1500440400"/>
    <d v="2017-07-19T05:00: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x v="224"/>
    <n v="1575612000"/>
    <d v="2019-12-06T06:00: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x v="225"/>
    <n v="1374123600"/>
    <d v="2013-07-18T05:00: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x v="226"/>
    <n v="1469509200"/>
    <d v="2016-07-26T05:00: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x v="227"/>
    <n v="1309237200"/>
    <d v="2011-06-28T05:00: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x v="228"/>
    <n v="1503982800"/>
    <d v="2017-08-29T05:00: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x v="229"/>
    <n v="1487397600"/>
    <d v="2017-02-18T06:00: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x v="230"/>
    <n v="1562043600"/>
    <d v="2019-07-02T05:00: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x v="231"/>
    <n v="1398574800"/>
    <d v="2014-04-27T05:00: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x v="232"/>
    <n v="1515391200"/>
    <d v="2018-01-08T06:00: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x v="233"/>
    <n v="1441170000"/>
    <d v="2015-09-02T05:00: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x v="194"/>
    <n v="1281157200"/>
    <d v="2010-08-07T05:00: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x v="234"/>
    <n v="1398229200"/>
    <d v="2014-04-23T05:00: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x v="235"/>
    <n v="1495256400"/>
    <d v="2017-05-20T05:00: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x v="236"/>
    <n v="1520402400"/>
    <d v="2018-03-07T06:00: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x v="237"/>
    <n v="1409806800"/>
    <d v="2014-09-04T05:00: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x v="238"/>
    <n v="1396933200"/>
    <d v="2014-04-08T05:00: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x v="239"/>
    <n v="1376024400"/>
    <d v="2013-08-09T05:00: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x v="240"/>
    <n v="1483682400"/>
    <d v="2017-01-06T06:00: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x v="241"/>
    <n v="1420437600"/>
    <d v="2015-01-05T06:00: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x v="242"/>
    <n v="1420783200"/>
    <d v="2015-01-09T06:00: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x v="67"/>
    <n v="1267423200"/>
    <d v="2010-03-01T06:00: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x v="243"/>
    <n v="1355205600"/>
    <d v="2012-12-11T06:00: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x v="244"/>
    <n v="1383109200"/>
    <d v="2013-10-30T05:00: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x v="245"/>
    <n v="1303275600"/>
    <d v="2011-04-20T05:00: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x v="246"/>
    <n v="1487829600"/>
    <d v="2017-02-23T06:00: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x v="247"/>
    <n v="1298268000"/>
    <d v="2011-02-21T06:00: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x v="248"/>
    <n v="1456812000"/>
    <d v="2016-03-01T06:00: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x v="249"/>
    <n v="1363669200"/>
    <d v="2013-03-19T05:00: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x v="250"/>
    <n v="1482904800"/>
    <d v="2016-12-28T06:00: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x v="251"/>
    <n v="1356588000"/>
    <d v="2012-12-27T06:00: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x v="136"/>
    <n v="1349845200"/>
    <d v="2012-10-10T05:00: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x v="252"/>
    <n v="1283058000"/>
    <d v="2010-08-29T05:00: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x v="253"/>
    <n v="1304226000"/>
    <d v="2011-05-01T05:00: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x v="254"/>
    <n v="1263016800"/>
    <d v="2010-01-09T06:00: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x v="255"/>
    <n v="1362031200"/>
    <d v="2013-02-28T06:00: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x v="256"/>
    <n v="1455602400"/>
    <d v="2016-02-16T06:00: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x v="257"/>
    <n v="1418191200"/>
    <d v="2014-12-10T06:00: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x v="258"/>
    <n v="1352440800"/>
    <d v="2012-11-09T06:00: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x v="259"/>
    <n v="1353304800"/>
    <d v="2012-11-19T06:00: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x v="260"/>
    <n v="1550728800"/>
    <d v="2019-02-21T06:00: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x v="261"/>
    <n v="1291442400"/>
    <d v="2010-12-04T06:00: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x v="262"/>
    <n v="1452146400"/>
    <d v="2016-01-07T06:00: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x v="263"/>
    <n v="1564894800"/>
    <d v="2019-08-04T05:00: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x v="264"/>
    <n v="1505883600"/>
    <d v="2017-09-20T05:00: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x v="265"/>
    <n v="1510380000"/>
    <d v="2017-11-11T06:00: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x v="266"/>
    <n v="1555218000"/>
    <d v="2019-04-14T05:00: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x v="267"/>
    <n v="1335243600"/>
    <d v="2012-04-24T05:00: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x v="268"/>
    <n v="1279688400"/>
    <d v="2010-07-21T05:00: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x v="269"/>
    <n v="1356069600"/>
    <d v="2012-12-21T06:00: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x v="270"/>
    <n v="1536210000"/>
    <d v="2018-09-06T05:00: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x v="271"/>
    <n v="1511762400"/>
    <d v="2017-11-27T06:00: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x v="272"/>
    <n v="1333256400"/>
    <d v="2012-04-01T05:00: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x v="73"/>
    <n v="1480744800"/>
    <d v="2016-12-03T06:00: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x v="273"/>
    <n v="1465016400"/>
    <d v="2016-06-04T05:00: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x v="274"/>
    <n v="1336280400"/>
    <d v="2012-05-06T05:00: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x v="275"/>
    <n v="1476766800"/>
    <d v="2016-10-18T05:00: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x v="276"/>
    <n v="1480485600"/>
    <d v="2016-11-30T06:00: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x v="277"/>
    <n v="1430197200"/>
    <d v="2015-04-28T05:00: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x v="278"/>
    <n v="1331787600"/>
    <d v="2012-03-15T05:00: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x v="279"/>
    <n v="1438837200"/>
    <d v="2015-08-06T05:00: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x v="280"/>
    <n v="1370926800"/>
    <d v="2013-06-11T05:00: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x v="281"/>
    <n v="1319000400"/>
    <d v="2011-10-19T05:00: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x v="282"/>
    <n v="1333429200"/>
    <d v="2012-04-03T05:00: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x v="283"/>
    <n v="1287032400"/>
    <d v="2010-10-14T05:00: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x v="284"/>
    <n v="1541570400"/>
    <d v="2018-11-07T06:00: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x v="285"/>
    <n v="1383976800"/>
    <d v="2013-11-09T06:00: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x v="286"/>
    <n v="1550556000"/>
    <d v="2019-02-19T06:00: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x v="287"/>
    <n v="1390456800"/>
    <d v="2014-01-23T06:00: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x v="288"/>
    <n v="1458018000"/>
    <d v="2016-03-15T05:00: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x v="289"/>
    <n v="1461819600"/>
    <d v="2016-04-28T05:00: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x v="290"/>
    <n v="1504155600"/>
    <d v="2017-08-31T05:00: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x v="291"/>
    <n v="1426395600"/>
    <d v="2015-03-15T05:00: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x v="292"/>
    <n v="1537074000"/>
    <d v="2018-09-16T05:00: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x v="293"/>
    <n v="1452578400"/>
    <d v="2016-01-12T06:00: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x v="294"/>
    <n v="1474088400"/>
    <d v="2016-09-17T05:00: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x v="295"/>
    <n v="1461906000"/>
    <d v="2016-04-29T05:00: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x v="296"/>
    <n v="1500267600"/>
    <d v="2017-07-17T05:00: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x v="297"/>
    <n v="1340686800"/>
    <d v="2012-06-26T05:00: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x v="298"/>
    <n v="1303189200"/>
    <d v="2011-04-19T05:00: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x v="299"/>
    <n v="1318309200"/>
    <d v="2011-10-11T05:00: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x v="300"/>
    <n v="1272171600"/>
    <d v="2010-04-25T05:00: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x v="247"/>
    <n v="1298872800"/>
    <d v="2011-02-28T06:00: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x v="244"/>
    <n v="1383282000"/>
    <d v="2013-11-01T05:00: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x v="301"/>
    <n v="1330495200"/>
    <d v="2012-02-29T06:00: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x v="188"/>
    <n v="1552798800"/>
    <d v="2019-03-17T05:00: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x v="302"/>
    <n v="1403413200"/>
    <d v="2014-06-22T05:00: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x v="303"/>
    <n v="1574229600"/>
    <d v="2019-11-20T06:00: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x v="304"/>
    <n v="1495861200"/>
    <d v="2017-05-27T05:00: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x v="305"/>
    <n v="1392530400"/>
    <d v="2014-02-16T06:00: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x v="306"/>
    <n v="1283662800"/>
    <d v="2010-09-05T05:00: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x v="307"/>
    <n v="1305781200"/>
    <d v="2011-05-19T05:00: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x v="308"/>
    <n v="1302325200"/>
    <d v="2011-04-09T05:00: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x v="309"/>
    <n v="1291788000"/>
    <d v="2010-12-08T06:00: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x v="310"/>
    <n v="1396069200"/>
    <d v="2014-03-29T05:00: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x v="311"/>
    <n v="1435899600"/>
    <d v="2015-07-03T05:00: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x v="79"/>
    <n v="1531112400"/>
    <d v="2018-07-09T05:00: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x v="312"/>
    <n v="1451628000"/>
    <d v="2016-01-01T06:00: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x v="313"/>
    <n v="1567314000"/>
    <d v="2019-09-01T05:00: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x v="314"/>
    <n v="1544508000"/>
    <d v="2018-12-11T06:00: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x v="315"/>
    <n v="1482472800"/>
    <d v="2016-12-23T06:00: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x v="316"/>
    <n v="1512799200"/>
    <d v="2017-12-09T06:00: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x v="317"/>
    <n v="1324360800"/>
    <d v="2011-12-20T06:00: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x v="318"/>
    <n v="1364533200"/>
    <d v="2013-03-29T05:00: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x v="319"/>
    <n v="1545112800"/>
    <d v="2018-12-18T06:00: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x v="32"/>
    <n v="1516168800"/>
    <d v="2018-01-17T06:00: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x v="320"/>
    <n v="1574920800"/>
    <d v="2019-11-28T06:00: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x v="321"/>
    <n v="1292479200"/>
    <d v="2010-12-16T06:00: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x v="322"/>
    <n v="1573538400"/>
    <d v="2019-11-12T06:00: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x v="323"/>
    <n v="1320382800"/>
    <d v="2011-11-04T05:00: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x v="324"/>
    <n v="1502859600"/>
    <d v="2017-08-16T05:00: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x v="325"/>
    <n v="1323756000"/>
    <d v="2011-12-13T06:00: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x v="326"/>
    <n v="1441342800"/>
    <d v="2015-09-04T05:00: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x v="327"/>
    <n v="1375333200"/>
    <d v="2013-08-01T05:00: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x v="328"/>
    <n v="1389420000"/>
    <d v="2014-01-11T06:00: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x v="329"/>
    <n v="1520056800"/>
    <d v="2018-03-03T06:00: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x v="330"/>
    <n v="1436504400"/>
    <d v="2015-07-10T05:00: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x v="331"/>
    <n v="1508302800"/>
    <d v="2017-10-18T05:00: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x v="332"/>
    <n v="1425708000"/>
    <d v="2015-03-07T06:00: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x v="333"/>
    <n v="1488348000"/>
    <d v="2017-03-01T06:00: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x v="296"/>
    <n v="1502600400"/>
    <d v="2017-08-13T05:00: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x v="334"/>
    <n v="1433653200"/>
    <d v="2015-06-07T05:00: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x v="335"/>
    <n v="1441602000"/>
    <d v="2015-09-07T05:00: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x v="336"/>
    <n v="1447567200"/>
    <d v="2015-11-15T06:00: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x v="337"/>
    <n v="1562389200"/>
    <d v="2019-07-06T05:00: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x v="338"/>
    <n v="1378789200"/>
    <d v="2013-09-10T05:00: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x v="339"/>
    <n v="1488520800"/>
    <d v="2017-03-03T06:00: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x v="340"/>
    <n v="1327298400"/>
    <d v="2012-01-23T06:00: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x v="341"/>
    <n v="1443416400"/>
    <d v="2015-09-28T05:00: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x v="342"/>
    <n v="1534136400"/>
    <d v="2018-08-13T05:00: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x v="343"/>
    <n v="1315026000"/>
    <d v="2011-09-03T05:00: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x v="344"/>
    <n v="1295071200"/>
    <d v="2011-01-15T06:00: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x v="345"/>
    <n v="1509426000"/>
    <d v="2017-10-31T05:00: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x v="65"/>
    <n v="1299391200"/>
    <d v="2011-03-06T06:00: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x v="346"/>
    <n v="1325052000"/>
    <d v="2011-12-28T06:00: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x v="347"/>
    <n v="1522818000"/>
    <d v="2018-04-04T05:00: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x v="348"/>
    <n v="1485324000"/>
    <d v="2017-01-25T06:00: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x v="349"/>
    <n v="1294120800"/>
    <d v="2011-01-04T06:00: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x v="350"/>
    <n v="1415685600"/>
    <d v="2014-11-11T06:00: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x v="351"/>
    <n v="1288933200"/>
    <d v="2010-11-05T05:00: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x v="352"/>
    <n v="1363237200"/>
    <d v="2013-03-14T05:00: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x v="353"/>
    <n v="1555822800"/>
    <d v="2019-04-21T05:00: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x v="354"/>
    <n v="1427778000"/>
    <d v="2015-03-31T05:00: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x v="355"/>
    <n v="1422424800"/>
    <d v="2015-01-28T06:00: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x v="356"/>
    <n v="1503637200"/>
    <d v="2017-08-25T05:00: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x v="357"/>
    <n v="1547618400"/>
    <d v="2019-01-16T06:00: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x v="358"/>
    <n v="1449900000"/>
    <d v="2015-12-12T06:00: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x v="359"/>
    <n v="1405141200"/>
    <d v="2014-07-12T05:00: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x v="12"/>
    <n v="1572933600"/>
    <d v="2019-11-05T06:00: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x v="360"/>
    <n v="1530162000"/>
    <d v="2018-06-28T05:00: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x v="361"/>
    <n v="1320904800"/>
    <d v="2011-11-10T06:00: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x v="362"/>
    <n v="1372395600"/>
    <d v="2013-06-28T05:00: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x v="363"/>
    <n v="1437714000"/>
    <d v="2015-07-24T05:00: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x v="364"/>
    <n v="1509771600"/>
    <d v="2017-11-04T05:00: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x v="210"/>
    <n v="1550556000"/>
    <d v="2019-02-19T06:00: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x v="365"/>
    <n v="1489039200"/>
    <d v="2017-03-09T06:00: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x v="366"/>
    <n v="1556600400"/>
    <d v="2019-04-30T05:00: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x v="367"/>
    <n v="1278565200"/>
    <d v="2010-07-08T05:00: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x v="368"/>
    <n v="1339909200"/>
    <d v="2012-06-17T05:00: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x v="369"/>
    <n v="1325829600"/>
    <d v="2012-01-06T06:00: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x v="370"/>
    <n v="1290578400"/>
    <d v="2010-11-24T06:00: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x v="371"/>
    <n v="1380344400"/>
    <d v="2013-09-28T05:00: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x v="287"/>
    <n v="1389852000"/>
    <d v="2014-01-16T06:00: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x v="372"/>
    <n v="1294466400"/>
    <d v="2011-01-08T06:00: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x v="373"/>
    <n v="1500354000"/>
    <d v="2017-07-18T05:00: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x v="374"/>
    <n v="1375938000"/>
    <d v="2013-08-08T05:00: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x v="375"/>
    <n v="1323410400"/>
    <d v="2011-12-09T06:00: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x v="376"/>
    <n v="1539406800"/>
    <d v="2018-10-13T05:00: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x v="377"/>
    <n v="1369803600"/>
    <d v="2013-05-29T05:00: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x v="378"/>
    <n v="1525928400"/>
    <d v="2018-05-10T05:00: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x v="379"/>
    <n v="1297231200"/>
    <d v="2011-02-09T06:00: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x v="380"/>
    <n v="1378530000"/>
    <d v="2013-09-07T05:00: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x v="381"/>
    <n v="1572152400"/>
    <d v="2019-10-27T05:00: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x v="382"/>
    <n v="1329890400"/>
    <d v="2012-02-22T06:00: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x v="125"/>
    <n v="1276750800"/>
    <d v="2010-06-17T05:00: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x v="383"/>
    <n v="1510898400"/>
    <d v="2017-11-17T06:00: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x v="384"/>
    <n v="1532408400"/>
    <d v="2018-07-24T05:00: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x v="385"/>
    <n v="1360562400"/>
    <d v="2013-02-11T06:00: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x v="386"/>
    <n v="1571547600"/>
    <d v="2019-10-20T05:00: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x v="387"/>
    <n v="1468126800"/>
    <d v="2016-07-10T05:00: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x v="388"/>
    <n v="1492837200"/>
    <d v="2017-04-22T05:00: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x v="277"/>
    <n v="1430197200"/>
    <d v="2015-04-28T05:00: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x v="389"/>
    <n v="1496206800"/>
    <d v="2017-05-31T05:00: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x v="390"/>
    <n v="1389592800"/>
    <d v="2014-01-13T06:00: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x v="391"/>
    <n v="1545631200"/>
    <d v="2018-12-24T06:00: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x v="392"/>
    <n v="1272430800"/>
    <d v="2010-04-28T05:00: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x v="393"/>
    <n v="1327903200"/>
    <d v="2012-01-30T06:00: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x v="394"/>
    <n v="1296021600"/>
    <d v="2011-01-26T06:00: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x v="395"/>
    <n v="1543298400"/>
    <d v="2018-11-27T06:00: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x v="396"/>
    <n v="1336366800"/>
    <d v="2012-05-07T05:00: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x v="397"/>
    <n v="1325052000"/>
    <d v="2011-12-28T06:00: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x v="398"/>
    <n v="1499576400"/>
    <d v="2017-07-09T05:00: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x v="399"/>
    <n v="1501304400"/>
    <d v="2017-07-29T05:00: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x v="400"/>
    <n v="1273208400"/>
    <d v="2010-05-07T05:00: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x v="116"/>
    <n v="1316840400"/>
    <d v="2011-09-24T05:00: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x v="401"/>
    <n v="1524546000"/>
    <d v="2018-04-24T05:00: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x v="402"/>
    <n v="1438578000"/>
    <d v="2015-08-03T05:00: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x v="403"/>
    <n v="1362549600"/>
    <d v="2013-03-06T06:00: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x v="404"/>
    <n v="1413349200"/>
    <d v="2014-10-15T05:00: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x v="405"/>
    <n v="1298008800"/>
    <d v="2011-02-18T06:00: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x v="406"/>
    <n v="1394427600"/>
    <d v="2014-03-10T05:00: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x v="407"/>
    <n v="1572670800"/>
    <d v="2019-11-02T05:00: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x v="408"/>
    <n v="1531112400"/>
    <d v="2018-07-09T05:00: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x v="409"/>
    <n v="1400734800"/>
    <d v="2014-05-22T05:00: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x v="410"/>
    <n v="1386741600"/>
    <d v="2013-12-11T06:00: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x v="411"/>
    <n v="1481781600"/>
    <d v="2016-12-15T06:00: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x v="412"/>
    <n v="1419660000"/>
    <d v="2014-12-27T06:00: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x v="413"/>
    <n v="1555822800"/>
    <d v="2019-04-21T05:00: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x v="414"/>
    <n v="1442379600"/>
    <d v="2015-09-16T05:00: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x v="415"/>
    <n v="1364965200"/>
    <d v="2013-04-03T05:00: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x v="416"/>
    <n v="1479016800"/>
    <d v="2016-11-13T06:00: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x v="417"/>
    <n v="1499662800"/>
    <d v="2017-07-10T05:00: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x v="418"/>
    <n v="1337835600"/>
    <d v="2012-05-24T05:00: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x v="419"/>
    <n v="1505710800"/>
    <d v="2017-09-18T05:00: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x v="420"/>
    <n v="1287464400"/>
    <d v="2010-10-19T05:00: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x v="421"/>
    <n v="1311656400"/>
    <d v="2011-07-26T05:00: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x v="422"/>
    <n v="1293170400"/>
    <d v="2010-12-24T06:00: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x v="423"/>
    <n v="1355983200"/>
    <d v="2012-12-20T06:00: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x v="424"/>
    <n v="1515045600"/>
    <d v="2018-01-04T06:00: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x v="425"/>
    <n v="1366088400"/>
    <d v="2013-04-16T05:00: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x v="426"/>
    <n v="1553317200"/>
    <d v="2019-03-23T05:00: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x v="427"/>
    <n v="1542088800"/>
    <d v="2018-11-13T06:00: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x v="428"/>
    <n v="1503118800"/>
    <d v="2017-08-19T05:00: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x v="429"/>
    <n v="1278478800"/>
    <d v="2010-07-07T05:00: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x v="411"/>
    <n v="1484114400"/>
    <d v="2017-01-11T06:00: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x v="430"/>
    <n v="1385445600"/>
    <d v="2013-11-26T06:00: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x v="431"/>
    <n v="1318741200"/>
    <d v="2011-10-16T05:00: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x v="432"/>
    <n v="1518242400"/>
    <d v="2018-02-10T06:00: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x v="433"/>
    <n v="1476594000"/>
    <d v="2016-10-16T05:00: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x v="434"/>
    <n v="1273554000"/>
    <d v="2010-05-11T05:00: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x v="435"/>
    <n v="1421906400"/>
    <d v="2015-01-22T06:00: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x v="8"/>
    <n v="1281589200"/>
    <d v="2010-08-12T05:00: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x v="436"/>
    <n v="1400389200"/>
    <d v="2014-05-18T05:00: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x v="385"/>
    <n v="1362808800"/>
    <d v="2013-03-09T06:00: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x v="437"/>
    <n v="1388815200"/>
    <d v="2014-01-04T06:00: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x v="438"/>
    <n v="1519538400"/>
    <d v="2018-02-25T06:00: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x v="439"/>
    <n v="1517810400"/>
    <d v="2018-02-05T06:00: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x v="440"/>
    <n v="1370581200"/>
    <d v="2013-06-07T05:00: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x v="441"/>
    <n v="1448863200"/>
    <d v="2015-11-30T06:00: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x v="442"/>
    <n v="1556600400"/>
    <d v="2019-04-30T05:00: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x v="443"/>
    <n v="1432098000"/>
    <d v="2015-05-20T05:00: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x v="315"/>
    <n v="1482127200"/>
    <d v="2016-12-19T06:00: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x v="444"/>
    <n v="1335934800"/>
    <d v="2012-05-02T05:00: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x v="445"/>
    <n v="1556946000"/>
    <d v="2019-05-04T05:00: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x v="446"/>
    <n v="1530075600"/>
    <d v="2018-06-27T05:00: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x v="447"/>
    <n v="1418796000"/>
    <d v="2014-12-17T06:00: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x v="448"/>
    <n v="1372482000"/>
    <d v="2013-06-29T05:00: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x v="342"/>
    <n v="1534395600"/>
    <d v="2018-08-16T05:00: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x v="449"/>
    <n v="1311397200"/>
    <d v="2011-07-23T05:00: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x v="450"/>
    <n v="1426914000"/>
    <d v="2015-03-21T05:00: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x v="451"/>
    <n v="1501477200"/>
    <d v="2017-07-31T05:00: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x v="452"/>
    <n v="1269061200"/>
    <d v="2010-03-20T05:00: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x v="453"/>
    <n v="1415772000"/>
    <d v="2014-11-12T06:00: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x v="454"/>
    <n v="1331013600"/>
    <d v="2012-03-06T06:00: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x v="455"/>
    <n v="1576735200"/>
    <d v="2019-12-19T06:00: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x v="456"/>
    <n v="1411362000"/>
    <d v="2014-09-22T05:00: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x v="457"/>
    <n v="1563685200"/>
    <d v="2019-07-21T05:00: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x v="458"/>
    <n v="1521867600"/>
    <d v="2018-03-24T05:00: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x v="459"/>
    <n v="1495515600"/>
    <d v="2017-05-23T05:00: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x v="460"/>
    <n v="1455948000"/>
    <d v="2016-02-20T06:00: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x v="461"/>
    <n v="1282366800"/>
    <d v="2010-08-21T05:00: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x v="462"/>
    <n v="1574575200"/>
    <d v="2019-11-24T06:00: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x v="463"/>
    <n v="1374901200"/>
    <d v="2013-07-27T05:00: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x v="464"/>
    <n v="1278910800"/>
    <d v="2010-07-12T05:00: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x v="465"/>
    <n v="1562907600"/>
    <d v="2019-07-12T05:00: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x v="466"/>
    <n v="1332478800"/>
    <d v="2012-03-23T05:00: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x v="467"/>
    <n v="1402722000"/>
    <d v="2014-06-14T05:00: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x v="468"/>
    <n v="1496811600"/>
    <d v="2017-06-07T05:00: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x v="469"/>
    <n v="1482213600"/>
    <d v="2016-12-20T06:00: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x v="470"/>
    <n v="1420264800"/>
    <d v="2015-01-03T06:00: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x v="471"/>
    <n v="1458450000"/>
    <d v="2016-03-20T05:00: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x v="472"/>
    <n v="1369803600"/>
    <d v="2013-05-29T05:00:00"/>
    <b v="0"/>
    <b v="1"/>
    <s v="theater/plays"/>
    <n v="0"/>
    <s v="no backers"/>
    <x v="3"/>
    <x v="3"/>
  </r>
  <r>
    <n v="501"/>
    <s v="Mccann-Le"/>
    <s v="Focused coherent methodology"/>
    <n v="153600"/>
    <n v="107743"/>
    <x v="0"/>
    <n v="1796"/>
    <x v="1"/>
    <s v="USD"/>
    <n v="1363064400"/>
    <x v="473"/>
    <n v="1363237200"/>
    <d v="2013-03-14T05:00: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x v="474"/>
    <n v="1345870800"/>
    <d v="2012-08-25T05:00: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x v="72"/>
    <n v="1437454800"/>
    <d v="2015-07-21T05:00: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x v="443"/>
    <n v="1432011600"/>
    <d v="2015-05-19T05:00: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x v="475"/>
    <n v="1366347600"/>
    <d v="2013-04-19T05:00: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x v="81"/>
    <n v="1512885600"/>
    <d v="2017-12-10T06:00: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x v="476"/>
    <n v="1369717200"/>
    <d v="2013-05-28T05:00: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x v="192"/>
    <n v="1534654800"/>
    <d v="2018-08-19T05:00: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x v="477"/>
    <n v="1337058000"/>
    <d v="2012-05-15T05:00: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x v="478"/>
    <n v="1529816400"/>
    <d v="2018-06-24T05:00: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x v="479"/>
    <n v="1564894800"/>
    <d v="2019-08-04T05:00: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x v="480"/>
    <n v="1404622800"/>
    <d v="2014-07-06T05:00: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x v="180"/>
    <n v="1284181200"/>
    <d v="2010-09-11T05:00: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x v="481"/>
    <n v="1386741600"/>
    <d v="2013-12-11T06:00: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x v="482"/>
    <n v="1324792800"/>
    <d v="2011-12-25T06:00: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x v="194"/>
    <n v="1284354000"/>
    <d v="2010-09-13T05:00: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x v="483"/>
    <n v="1494392400"/>
    <d v="2017-05-10T05:00: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x v="484"/>
    <n v="1519538400"/>
    <d v="2018-02-25T06:00: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x v="355"/>
    <n v="1421906400"/>
    <d v="2015-01-22T06:00: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x v="485"/>
    <n v="1555909200"/>
    <d v="2019-04-22T05:00: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x v="486"/>
    <n v="1472446800"/>
    <d v="2016-08-29T05:00: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x v="487"/>
    <n v="1342328400"/>
    <d v="2012-07-15T05:00: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x v="488"/>
    <n v="1268114400"/>
    <d v="2010-03-09T06:00: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x v="489"/>
    <n v="1273381200"/>
    <d v="2010-05-09T05:00: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x v="490"/>
    <n v="1290837600"/>
    <d v="2010-11-27T06:00: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x v="312"/>
    <n v="1454306400"/>
    <d v="2016-02-01T06:00: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x v="491"/>
    <n v="1457762400"/>
    <d v="2016-03-12T06:00: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x v="492"/>
    <n v="1389074400"/>
    <d v="2014-01-07T06:00: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x v="493"/>
    <n v="1402117200"/>
    <d v="2014-06-07T05:00: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x v="494"/>
    <n v="1284440400"/>
    <d v="2010-09-14T05:00: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x v="495"/>
    <n v="1388988000"/>
    <d v="2014-01-06T06:00: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x v="496"/>
    <n v="1516946400"/>
    <d v="2018-01-26T06:00: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x v="497"/>
    <n v="1377752400"/>
    <d v="2013-08-29T05:00: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x v="498"/>
    <n v="1534568400"/>
    <d v="2018-08-18T05:00: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x v="499"/>
    <n v="1528606800"/>
    <d v="2018-06-10T05:00: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x v="500"/>
    <n v="1284872400"/>
    <d v="2010-09-19T05:00: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x v="501"/>
    <n v="1537592400"/>
    <d v="2018-09-22T05:00: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x v="502"/>
    <n v="1381208400"/>
    <d v="2013-10-08T05:00: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x v="503"/>
    <n v="1562475600"/>
    <d v="2019-07-07T05:00: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x v="504"/>
    <n v="1527397200"/>
    <d v="2018-05-27T05:00: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x v="505"/>
    <n v="1436158800"/>
    <d v="2015-07-06T05:00: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x v="506"/>
    <n v="1456034400"/>
    <d v="2016-02-21T06:00: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x v="507"/>
    <n v="1380171600"/>
    <d v="2013-09-26T05:00: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x v="508"/>
    <n v="1453356000"/>
    <d v="2016-01-21T06:00: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x v="509"/>
    <n v="1578981600"/>
    <d v="2020-01-14T06:00: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x v="510"/>
    <n v="1537419600"/>
    <d v="2018-09-20T05:00: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x v="511"/>
    <n v="1423202400"/>
    <d v="2015-02-06T06:00: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x v="512"/>
    <n v="1460610000"/>
    <d v="2016-04-14T05:00: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x v="513"/>
    <n v="1370494800"/>
    <d v="2013-06-06T05:00: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x v="514"/>
    <n v="1332306000"/>
    <d v="2012-03-21T05:00: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x v="515"/>
    <n v="1422511200"/>
    <d v="2015-01-29T06:00: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x v="516"/>
    <n v="1480312800"/>
    <d v="2016-11-28T06:00: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x v="517"/>
    <n v="1294034400"/>
    <d v="2011-01-03T06:00: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x v="518"/>
    <n v="1482645600"/>
    <d v="2016-12-25T06:00: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x v="519"/>
    <n v="1399093200"/>
    <d v="2014-05-03T05:00: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x v="520"/>
    <n v="1315890000"/>
    <d v="2011-09-13T05:00: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x v="521"/>
    <n v="1444021200"/>
    <d v="2015-10-05T05:00: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x v="522"/>
    <n v="1460005200"/>
    <d v="2016-04-07T05:00: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x v="523"/>
    <n v="1470718800"/>
    <d v="2016-08-09T05:00: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x v="524"/>
    <n v="1325052000"/>
    <d v="2011-12-28T06:00: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x v="525"/>
    <n v="1319000400"/>
    <d v="2011-10-19T05:00: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x v="188"/>
    <n v="1552539600"/>
    <d v="2019-03-14T05:00: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x v="526"/>
    <n v="1543816800"/>
    <d v="2018-12-03T06:00: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x v="527"/>
    <n v="1427086800"/>
    <d v="2015-03-23T05:00: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x v="528"/>
    <n v="1323064800"/>
    <d v="2011-12-05T06:00: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x v="522"/>
    <n v="1458277200"/>
    <d v="2016-03-18T05:00: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x v="529"/>
    <n v="1405141200"/>
    <d v="2014-07-12T05:00: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x v="530"/>
    <n v="1283058000"/>
    <d v="2010-08-29T05:00: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x v="531"/>
    <n v="1295762400"/>
    <d v="2011-01-23T06:00: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x v="515"/>
    <n v="1419573600"/>
    <d v="2014-12-26T06:00: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x v="532"/>
    <n v="1438750800"/>
    <d v="2015-08-05T05:00: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x v="533"/>
    <n v="1444798800"/>
    <d v="2015-10-14T05:00: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x v="409"/>
    <n v="1399179600"/>
    <d v="2014-05-04T05:00: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x v="534"/>
    <n v="1576562400"/>
    <d v="2019-12-17T06:00: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x v="53"/>
    <n v="1400821200"/>
    <d v="2014-05-23T05:00: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x v="535"/>
    <n v="1510984800"/>
    <d v="2017-11-18T06:00: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x v="536"/>
    <n v="1302066000"/>
    <d v="2011-04-06T05:00: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x v="537"/>
    <n v="1322978400"/>
    <d v="2011-12-04T06:00: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x v="538"/>
    <n v="1313730000"/>
    <d v="2011-08-19T05:00: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x v="539"/>
    <n v="1394085600"/>
    <d v="2014-03-06T06:00: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x v="540"/>
    <n v="1305349200"/>
    <d v="2011-05-14T05:00: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x v="505"/>
    <n v="1434344400"/>
    <d v="2015-06-15T05:00: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x v="541"/>
    <n v="1331186400"/>
    <d v="2012-03-08T06:00: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x v="542"/>
    <n v="1336539600"/>
    <d v="2012-05-09T05:00: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x v="543"/>
    <n v="1269752400"/>
    <d v="2010-03-28T05:00: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x v="544"/>
    <n v="1291615200"/>
    <d v="2010-12-06T06:00: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x v="35"/>
    <n v="1552366800"/>
    <d v="2019-03-12T05:00: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x v="152"/>
    <n v="1272171600"/>
    <d v="2010-04-25T05:00: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x v="545"/>
    <n v="1436677200"/>
    <d v="2015-07-12T05:00: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x v="546"/>
    <n v="1420092000"/>
    <d v="2015-01-01T06:00: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x v="547"/>
    <n v="1279947600"/>
    <d v="2010-07-24T05:00: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x v="548"/>
    <n v="1402203600"/>
    <d v="2014-06-08T05:00: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x v="549"/>
    <n v="1396933200"/>
    <d v="2014-04-08T05:00: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x v="550"/>
    <n v="1467262800"/>
    <d v="2016-06-30T05:00: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x v="551"/>
    <n v="1270530000"/>
    <d v="2010-04-06T05:00: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x v="552"/>
    <n v="1457762400"/>
    <d v="2016-03-12T06:00: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x v="462"/>
    <n v="1575525600"/>
    <d v="2019-12-05T06:00: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x v="553"/>
    <n v="1279083600"/>
    <d v="2010-07-14T05:00: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x v="554"/>
    <n v="1424412000"/>
    <d v="2015-02-20T06:00: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x v="555"/>
    <n v="1376197200"/>
    <d v="2013-08-11T05:00: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x v="548"/>
    <n v="1402894800"/>
    <d v="2014-06-16T05:00: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x v="62"/>
    <n v="1434430800"/>
    <d v="2015-06-16T05:00: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x v="556"/>
    <n v="1557896400"/>
    <d v="2019-05-15T05:00: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x v="557"/>
    <n v="1297490400"/>
    <d v="2011-02-12T06:00: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x v="27"/>
    <n v="1447394400"/>
    <d v="2015-11-13T06:00: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x v="558"/>
    <n v="1458277200"/>
    <d v="2016-03-18T05:00: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x v="559"/>
    <n v="1395723600"/>
    <d v="2014-03-25T05:00: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x v="426"/>
    <n v="1552197600"/>
    <d v="2019-03-10T06:00: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x v="560"/>
    <n v="1549087200"/>
    <d v="2019-02-02T06:00: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x v="561"/>
    <n v="1356847200"/>
    <d v="2012-12-30T06:00: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x v="562"/>
    <n v="1375765200"/>
    <d v="2013-08-06T05:00: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x v="563"/>
    <n v="1289800800"/>
    <d v="2010-11-15T06:00: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x v="564"/>
    <n v="1504501200"/>
    <d v="2017-09-04T05:00: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x v="565"/>
    <n v="1485669600"/>
    <d v="2017-01-29T06:00: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x v="566"/>
    <n v="1462770000"/>
    <d v="2016-05-09T05:00: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x v="567"/>
    <n v="1379739600"/>
    <d v="2013-09-21T05:00: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x v="568"/>
    <n v="1402722000"/>
    <d v="2014-06-14T05:00: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x v="569"/>
    <n v="1369285200"/>
    <d v="2013-05-23T05:00: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x v="570"/>
    <n v="1304744400"/>
    <d v="2011-05-07T05:00: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x v="571"/>
    <n v="1468299600"/>
    <d v="2016-07-12T05:00: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x v="572"/>
    <n v="1474174800"/>
    <d v="2016-09-18T05:00: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x v="573"/>
    <n v="1526014800"/>
    <d v="2018-05-11T05:00: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x v="574"/>
    <n v="1437454800"/>
    <d v="2015-07-21T05:00: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x v="511"/>
    <n v="1422684000"/>
    <d v="2015-01-31T06:00: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x v="575"/>
    <n v="1581314400"/>
    <d v="2020-02-10T06:00: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x v="576"/>
    <n v="1286427600"/>
    <d v="2010-10-07T05:00: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x v="577"/>
    <n v="1278738000"/>
    <d v="2010-07-10T05:00: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x v="578"/>
    <n v="1286427600"/>
    <d v="2010-10-07T05:00: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x v="579"/>
    <n v="1467954000"/>
    <d v="2016-07-08T05:00: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x v="580"/>
    <n v="1557637200"/>
    <d v="2019-05-12T05:00: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x v="581"/>
    <n v="1553922000"/>
    <d v="2019-03-30T05:00: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x v="582"/>
    <n v="1416463200"/>
    <d v="2014-11-20T06:00: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x v="336"/>
    <n v="1447221600"/>
    <d v="2015-11-11T06:00: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x v="583"/>
    <n v="1491627600"/>
    <d v="2017-04-08T05:00: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x v="584"/>
    <n v="1363150800"/>
    <d v="2013-03-13T05:00: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x v="585"/>
    <n v="1330754400"/>
    <d v="2012-03-03T06:00: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x v="586"/>
    <n v="1479794400"/>
    <d v="2016-11-22T06:00: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x v="587"/>
    <n v="1281243600"/>
    <d v="2010-08-08T05:00: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x v="588"/>
    <n v="1532754000"/>
    <d v="2018-07-28T05:00: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x v="589"/>
    <n v="1453356000"/>
    <d v="2016-01-21T06:00: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x v="590"/>
    <n v="1489986000"/>
    <d v="2017-03-20T05:00: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x v="591"/>
    <n v="1545804000"/>
    <d v="2018-12-26T06:00: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x v="592"/>
    <n v="1489899600"/>
    <d v="2017-03-19T05:00: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x v="593"/>
    <n v="1546495200"/>
    <d v="2019-01-03T06:00: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x v="594"/>
    <n v="1539752400"/>
    <d v="2018-10-17T05:00: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x v="595"/>
    <n v="1364101200"/>
    <d v="2013-03-24T05:00: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x v="596"/>
    <n v="1525323600"/>
    <d v="2018-05-03T05:00: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x v="597"/>
    <n v="1500872400"/>
    <d v="2017-07-24T05:00: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x v="598"/>
    <n v="1288501200"/>
    <d v="2010-10-31T05:00: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x v="599"/>
    <n v="1407128400"/>
    <d v="2014-08-04T05:00: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x v="600"/>
    <n v="1394344800"/>
    <d v="2014-03-09T06:00: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x v="601"/>
    <n v="1474088400"/>
    <d v="2016-09-17T05:00: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x v="602"/>
    <n v="1460264400"/>
    <d v="2016-04-10T05:00: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x v="335"/>
    <n v="1440824400"/>
    <d v="2015-08-29T05:00: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x v="603"/>
    <n v="1489554000"/>
    <d v="2017-03-15T05:00: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x v="604"/>
    <n v="1514872800"/>
    <d v="2018-01-02T06:00: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x v="605"/>
    <n v="1515736800"/>
    <d v="2018-01-12T06:00: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x v="606"/>
    <n v="1442898000"/>
    <d v="2015-09-22T05:00: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x v="65"/>
    <n v="1296194400"/>
    <d v="2011-01-28T06:00: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x v="607"/>
    <n v="1440910800"/>
    <d v="2015-08-30T05:00: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x v="608"/>
    <n v="1335502800"/>
    <d v="2012-04-27T05:00: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x v="609"/>
    <n v="1544680800"/>
    <d v="2018-12-13T06:00: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x v="610"/>
    <n v="1288414800"/>
    <d v="2010-10-30T05:00: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x v="541"/>
    <n v="1330581600"/>
    <d v="2012-03-01T06:00: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x v="611"/>
    <n v="1311397200"/>
    <d v="2011-07-23T05:00: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x v="612"/>
    <n v="1378357200"/>
    <d v="2013-09-05T05:00: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x v="613"/>
    <n v="1411102800"/>
    <d v="2014-09-19T05:00: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x v="614"/>
    <n v="1344834000"/>
    <d v="2012-08-13T05:00: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x v="615"/>
    <n v="1499230800"/>
    <d v="2017-07-05T05:00: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x v="90"/>
    <n v="1457416800"/>
    <d v="2016-03-08T06:00: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x v="616"/>
    <n v="1280898000"/>
    <d v="2010-08-04T05:00: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x v="617"/>
    <n v="1522472400"/>
    <d v="2018-03-31T05:00: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x v="618"/>
    <n v="1462510800"/>
    <d v="2016-05-06T05:00: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x v="619"/>
    <n v="1317790800"/>
    <d v="2011-10-05T05:00: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x v="620"/>
    <n v="1568782800"/>
    <d v="2019-09-18T05:00: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x v="621"/>
    <n v="1349413200"/>
    <d v="2012-10-05T05:00: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x v="622"/>
    <n v="1472446800"/>
    <d v="2016-08-29T05:00: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x v="35"/>
    <n v="1548050400"/>
    <d v="2019-01-21T06:00: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x v="623"/>
    <n v="1571806800"/>
    <d v="2019-10-23T05:00: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x v="624"/>
    <n v="1576476000"/>
    <d v="2019-12-16T06:00: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x v="625"/>
    <n v="1324965600"/>
    <d v="2011-12-27T06:00: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x v="626"/>
    <n v="1387519200"/>
    <d v="2013-12-20T06:00: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x v="627"/>
    <n v="1537246800"/>
    <d v="2018-09-18T05:00: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x v="628"/>
    <n v="1279515600"/>
    <d v="2010-07-19T05:00: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x v="629"/>
    <n v="1442379600"/>
    <d v="2015-09-16T05:00: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x v="630"/>
    <n v="1523077200"/>
    <d v="2018-04-07T05:00: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x v="631"/>
    <n v="1489554000"/>
    <d v="2017-03-15T05:00: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x v="632"/>
    <n v="1548482400"/>
    <d v="2019-01-26T06:00: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x v="633"/>
    <n v="1384063200"/>
    <d v="2013-11-10T06:00: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x v="634"/>
    <n v="1322892000"/>
    <d v="2011-12-03T06:00: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x v="635"/>
    <n v="1350709200"/>
    <d v="2012-10-20T05:00: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x v="636"/>
    <n v="1564203600"/>
    <d v="2019-07-27T05:00: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x v="637"/>
    <n v="1509685200"/>
    <d v="2017-11-03T05:00: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x v="638"/>
    <n v="1514959200"/>
    <d v="2018-01-03T06:00: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x v="639"/>
    <n v="1448863200"/>
    <d v="2015-11-30T06:00: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x v="640"/>
    <n v="1429592400"/>
    <d v="2015-04-21T05:00: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x v="641"/>
    <n v="1522645200"/>
    <d v="2018-04-02T05:00: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x v="642"/>
    <n v="1323324000"/>
    <d v="2011-12-08T06:00: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x v="230"/>
    <n v="1561525200"/>
    <d v="2019-06-26T05:00: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x v="67"/>
    <n v="1265695200"/>
    <d v="2010-02-09T06:00: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x v="643"/>
    <n v="1301806800"/>
    <d v="2011-04-03T05:00: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x v="644"/>
    <n v="1374901200"/>
    <d v="2013-07-27T05:00: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x v="645"/>
    <n v="1336453200"/>
    <d v="2012-05-08T05:00: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x v="646"/>
    <n v="1468904400"/>
    <d v="2016-07-19T05:00: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x v="626"/>
    <n v="1387087200"/>
    <d v="2013-12-15T06:00: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x v="647"/>
    <n v="1547445600"/>
    <d v="2019-01-14T06:00: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x v="159"/>
    <n v="1547359200"/>
    <d v="2019-01-13T06:00: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x v="648"/>
    <n v="1496293200"/>
    <d v="2017-06-01T05:00: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x v="267"/>
    <n v="1335416400"/>
    <d v="2012-04-26T05:00: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x v="649"/>
    <n v="1532149200"/>
    <d v="2018-07-21T05:00: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x v="248"/>
    <n v="1453788000"/>
    <d v="2016-01-26T06:00: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x v="571"/>
    <n v="1471496400"/>
    <d v="2016-08-18T05:00: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x v="650"/>
    <n v="1472878800"/>
    <d v="2016-09-03T05:00: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x v="1"/>
    <n v="1408510800"/>
    <d v="2014-08-20T05:00: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x v="651"/>
    <n v="1281589200"/>
    <d v="2010-08-12T05:00: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x v="652"/>
    <n v="1375851600"/>
    <d v="2013-08-07T05:00: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x v="653"/>
    <n v="1315803600"/>
    <d v="2011-09-12T05:00: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x v="654"/>
    <n v="1373691600"/>
    <d v="2013-07-13T05:00: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x v="655"/>
    <n v="1339218000"/>
    <d v="2012-06-09T05:00: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x v="656"/>
    <n v="1520402400"/>
    <d v="2018-03-07T06:00: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x v="657"/>
    <n v="1523336400"/>
    <d v="2018-04-10T05:00: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x v="265"/>
    <n v="1512280800"/>
    <d v="2017-12-03T06:00: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x v="658"/>
    <n v="1458709200"/>
    <d v="2016-03-23T05:00: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x v="659"/>
    <n v="1414126800"/>
    <d v="2014-10-24T05:00: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x v="660"/>
    <n v="1416204000"/>
    <d v="2014-11-17T06:00: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x v="661"/>
    <n v="1288501200"/>
    <d v="2010-10-31T05:00: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x v="4"/>
    <n v="1552971600"/>
    <d v="2019-03-19T05:00: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x v="662"/>
    <n v="1465102800"/>
    <d v="2016-06-05T05:00: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x v="663"/>
    <n v="1360130400"/>
    <d v="2013-02-06T06:00: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x v="664"/>
    <n v="1432875600"/>
    <d v="2015-05-29T05:00: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x v="665"/>
    <n v="1500872400"/>
    <d v="2017-07-24T05:00: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x v="666"/>
    <n v="1492146000"/>
    <d v="2017-04-14T05:00: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x v="43"/>
    <n v="1407301200"/>
    <d v="2014-08-06T05:00: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x v="667"/>
    <n v="1486620000"/>
    <d v="2017-02-09T06:00: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x v="668"/>
    <n v="1459918800"/>
    <d v="2016-04-06T05:00: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x v="669"/>
    <n v="1424757600"/>
    <d v="2015-02-24T06:00: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x v="670"/>
    <n v="1479880800"/>
    <d v="2016-11-23T06:00: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x v="671"/>
    <n v="1418018400"/>
    <d v="2014-12-08T06:00: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x v="672"/>
    <n v="1341032400"/>
    <d v="2012-06-30T05:00: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x v="673"/>
    <n v="1486360800"/>
    <d v="2017-02-06T06:00: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x v="674"/>
    <n v="1274677200"/>
    <d v="2010-05-24T05:00: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x v="675"/>
    <n v="1267509600"/>
    <d v="2010-03-02T06:00: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x v="676"/>
    <n v="1445922000"/>
    <d v="2015-10-27T05:00: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x v="342"/>
    <n v="1534050000"/>
    <d v="2018-08-12T05:00: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x v="677"/>
    <n v="1277528400"/>
    <d v="2010-06-26T05:00: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x v="678"/>
    <n v="1318568400"/>
    <d v="2011-10-14T05:00: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x v="679"/>
    <n v="1284354000"/>
    <d v="2010-09-13T05:00: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x v="680"/>
    <n v="1269579600"/>
    <d v="2010-03-26T05:00: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x v="681"/>
    <n v="1413781200"/>
    <d v="2014-10-20T05:00: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x v="682"/>
    <n v="1280120400"/>
    <d v="2010-07-26T05:00: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x v="683"/>
    <n v="1459486800"/>
    <d v="2016-04-01T05:00: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x v="684"/>
    <n v="1282539600"/>
    <d v="2010-08-23T05:00: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x v="674"/>
    <n v="1275886800"/>
    <d v="2010-06-07T05:00: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x v="685"/>
    <n v="1355983200"/>
    <d v="2012-12-20T06:00: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x v="605"/>
    <n v="1515391200"/>
    <d v="2018-01-08T06:00: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x v="686"/>
    <n v="1422252000"/>
    <d v="2015-01-26T06:00: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x v="687"/>
    <n v="1305522000"/>
    <d v="2011-05-16T05:00: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x v="688"/>
    <n v="1414904400"/>
    <d v="2014-11-02T05:00: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x v="689"/>
    <n v="1520402400"/>
    <d v="2018-03-07T06:00: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x v="690"/>
    <n v="1567141200"/>
    <d v="2019-08-30T05:00: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x v="691"/>
    <n v="1501131600"/>
    <d v="2017-07-27T05:00: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x v="692"/>
    <n v="1355032800"/>
    <d v="2012-12-09T06:00: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x v="693"/>
    <n v="1339477200"/>
    <d v="2012-06-12T05:00: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x v="694"/>
    <n v="1305954000"/>
    <d v="2011-05-21T05:00: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x v="695"/>
    <n v="1494392400"/>
    <d v="2017-05-10T05:00: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x v="123"/>
    <n v="1537419600"/>
    <d v="2018-09-20T05:00: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x v="696"/>
    <n v="1447999200"/>
    <d v="2015-11-20T06:00: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x v="626"/>
    <n v="1388037600"/>
    <d v="2013-12-26T06:00: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x v="697"/>
    <n v="1378789200"/>
    <d v="2013-09-10T05:00: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x v="698"/>
    <n v="1398056400"/>
    <d v="2014-04-21T05:00: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x v="699"/>
    <n v="1550815200"/>
    <d v="2019-02-22T06:00: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x v="700"/>
    <n v="1550037600"/>
    <d v="2019-02-13T06:00: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x v="701"/>
    <n v="1492923600"/>
    <d v="2017-04-23T05:00: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x v="702"/>
    <n v="1467522000"/>
    <d v="2016-07-03T05:00: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x v="703"/>
    <n v="1416117600"/>
    <d v="2014-11-16T06:00: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x v="704"/>
    <n v="1563771600"/>
    <d v="2019-07-22T05:00: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x v="431"/>
    <n v="1319259600"/>
    <d v="2011-10-22T05:00: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x v="705"/>
    <n v="1313643600"/>
    <d v="2011-08-18T05:00: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x v="706"/>
    <n v="1440306000"/>
    <d v="2015-08-23T05:00: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x v="707"/>
    <n v="1470805200"/>
    <d v="2016-08-10T05:00: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x v="708"/>
    <n v="1292911200"/>
    <d v="2010-12-21T06:00: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x v="709"/>
    <n v="1301374800"/>
    <d v="2011-03-29T05:00: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x v="710"/>
    <n v="1387864800"/>
    <d v="2013-12-24T06:00: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x v="711"/>
    <n v="1458190800"/>
    <d v="2016-03-17T05:00: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x v="157"/>
    <n v="1559278800"/>
    <d v="2019-05-31T05:00: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x v="630"/>
    <n v="1522731600"/>
    <d v="2018-04-03T05:00: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x v="712"/>
    <n v="1306731600"/>
    <d v="2011-05-30T05:00: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x v="93"/>
    <n v="1352527200"/>
    <d v="2012-11-10T06:00: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x v="713"/>
    <n v="1404363600"/>
    <d v="2014-07-03T05:00: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x v="714"/>
    <n v="1266645600"/>
    <d v="2010-02-20T06:00: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x v="715"/>
    <n v="1482818400"/>
    <d v="2016-12-27T06:00: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x v="716"/>
    <n v="1374642000"/>
    <d v="2013-07-24T05:00: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x v="448"/>
    <n v="1372482000"/>
    <d v="2013-06-29T05:00: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x v="717"/>
    <n v="1514959200"/>
    <d v="2018-01-03T06:00: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x v="718"/>
    <n v="1478235600"/>
    <d v="2016-11-04T05:00: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x v="719"/>
    <n v="1408078800"/>
    <d v="2014-08-15T05:00: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x v="720"/>
    <n v="1548136800"/>
    <d v="2019-01-22T06:00: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x v="721"/>
    <n v="1340859600"/>
    <d v="2012-06-28T05:00: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x v="722"/>
    <n v="1454479200"/>
    <d v="2016-02-03T06:00: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x v="139"/>
    <n v="1434430800"/>
    <d v="2015-06-16T05:00: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x v="723"/>
    <n v="1579672800"/>
    <d v="2020-01-22T06:00: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x v="704"/>
    <n v="1562389200"/>
    <d v="2019-07-06T05:00: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x v="724"/>
    <n v="1551506400"/>
    <d v="2019-03-02T06:00: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x v="725"/>
    <n v="1516600800"/>
    <d v="2018-01-22T06:00: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x v="660"/>
    <n v="1420437600"/>
    <d v="2015-01-05T06:00: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x v="726"/>
    <n v="1332997200"/>
    <d v="2012-03-29T05:00: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x v="727"/>
    <n v="1574920800"/>
    <d v="2019-11-28T06:00: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x v="728"/>
    <n v="1464930000"/>
    <d v="2016-06-03T05:00: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x v="729"/>
    <n v="1345006800"/>
    <d v="2012-08-15T05:00: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x v="730"/>
    <n v="1512712800"/>
    <d v="2017-12-08T06:00: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x v="731"/>
    <n v="1452492000"/>
    <d v="2016-01-11T06:00: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x v="78"/>
    <n v="1524286800"/>
    <d v="2018-04-21T05:00: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x v="732"/>
    <n v="1346907600"/>
    <d v="2012-09-06T05:00: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x v="733"/>
    <n v="1464498000"/>
    <d v="2016-05-29T05:00: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x v="734"/>
    <n v="1514181600"/>
    <d v="2017-12-25T06:00: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x v="406"/>
    <n v="1392184800"/>
    <d v="2014-02-12T06:00: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x v="735"/>
    <n v="1559365200"/>
    <d v="2019-06-01T05:00: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x v="736"/>
    <n v="1549173600"/>
    <d v="2019-02-03T06:00: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x v="737"/>
    <n v="1355032800"/>
    <d v="2012-12-09T06:00: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x v="192"/>
    <n v="1533963600"/>
    <d v="2018-08-11T05:00: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x v="738"/>
    <n v="1489381200"/>
    <d v="2017-03-13T05:00: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x v="739"/>
    <n v="1395032400"/>
    <d v="2014-03-17T05:00: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x v="613"/>
    <n v="1412485200"/>
    <d v="2014-10-05T05:00: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x v="740"/>
    <n v="1279688400"/>
    <d v="2010-07-21T05:00: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x v="145"/>
    <n v="1501995600"/>
    <d v="2017-08-06T05:00: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x v="741"/>
    <n v="1294639200"/>
    <d v="2011-01-10T06:00: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x v="742"/>
    <n v="1305435600"/>
    <d v="2011-05-15T05:00: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x v="202"/>
    <n v="1537592400"/>
    <d v="2018-09-22T05:00: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x v="743"/>
    <n v="1435122000"/>
    <d v="2015-06-24T05:00: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x v="744"/>
    <n v="1520056800"/>
    <d v="2018-03-03T06:00: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x v="745"/>
    <n v="1335675600"/>
    <d v="2012-04-29T05:00: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x v="746"/>
    <n v="1448431200"/>
    <d v="2015-11-25T06:00: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x v="747"/>
    <n v="1298613600"/>
    <d v="2011-02-25T06:00: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x v="362"/>
    <n v="1372482000"/>
    <d v="2013-06-29T05:00: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x v="748"/>
    <n v="1425621600"/>
    <d v="2015-03-06T06:00: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x v="749"/>
    <n v="1266300000"/>
    <d v="2010-02-16T06:00: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x v="643"/>
    <n v="1305867600"/>
    <d v="2011-05-20T05:00: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x v="750"/>
    <n v="1538802000"/>
    <d v="2018-10-06T05:00: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x v="751"/>
    <n v="1398920400"/>
    <d v="2014-05-01T05:00: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x v="752"/>
    <n v="1405659600"/>
    <d v="2014-07-18T05:00: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x v="753"/>
    <n v="1457244000"/>
    <d v="2016-03-06T06:00: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x v="754"/>
    <n v="1529298000"/>
    <d v="2018-06-18T05:00: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x v="755"/>
    <n v="1535778000"/>
    <d v="2018-09-01T05:00: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x v="756"/>
    <n v="1327471200"/>
    <d v="2012-01-25T06:00: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x v="757"/>
    <n v="1529557200"/>
    <d v="2018-06-21T05:00: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x v="758"/>
    <n v="1535259600"/>
    <d v="2018-08-26T05:00: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x v="759"/>
    <n v="1515564000"/>
    <d v="2018-01-10T06:00: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x v="760"/>
    <n v="1277096400"/>
    <d v="2010-06-21T05:00: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x v="761"/>
    <n v="1329026400"/>
    <d v="2012-02-12T06:00: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x v="762"/>
    <n v="1322978400"/>
    <d v="2011-12-04T06:00: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x v="444"/>
    <n v="1338786000"/>
    <d v="2012-06-04T05:00: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x v="763"/>
    <n v="1311656400"/>
    <d v="2011-07-26T05:00: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x v="764"/>
    <n v="1308978000"/>
    <d v="2011-06-25T05:00: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x v="765"/>
    <n v="1576389600"/>
    <d v="2019-12-15T06:00: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x v="766"/>
    <n v="1311051600"/>
    <d v="2011-07-19T05:00: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x v="767"/>
    <n v="1336712400"/>
    <d v="2012-05-11T05:00: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x v="768"/>
    <n v="1330408800"/>
    <d v="2012-02-28T06:00: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x v="769"/>
    <n v="1524891600"/>
    <d v="2018-04-28T05:00: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x v="770"/>
    <n v="1363669200"/>
    <d v="2013-03-19T05:00: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x v="771"/>
    <n v="1551420000"/>
    <d v="2019-03-01T06:00: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x v="772"/>
    <n v="1269838800"/>
    <d v="2010-03-29T05:00: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x v="773"/>
    <n v="1312520400"/>
    <d v="2011-08-05T05:00: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x v="774"/>
    <n v="1436504400"/>
    <d v="2015-07-10T05:00: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x v="775"/>
    <n v="1472014800"/>
    <d v="2016-08-24T05:00: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x v="776"/>
    <n v="1411534800"/>
    <d v="2014-09-24T05:00: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x v="777"/>
    <n v="1304917200"/>
    <d v="2011-05-09T05:00: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x v="778"/>
    <n v="1539579600"/>
    <d v="2018-10-15T05:00: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x v="779"/>
    <n v="1382504400"/>
    <d v="2013-10-23T05:00: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x v="780"/>
    <n v="1278306000"/>
    <d v="2010-07-05T05:00: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x v="335"/>
    <n v="1442552400"/>
    <d v="2015-09-18T05:00: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x v="535"/>
    <n v="1511071200"/>
    <d v="2017-11-19T06:00: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x v="270"/>
    <n v="1536382800"/>
    <d v="2018-09-08T05:00: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x v="781"/>
    <n v="1389592800"/>
    <d v="2014-01-13T06:00: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x v="782"/>
    <n v="1275282000"/>
    <d v="2010-05-31T05:00: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x v="783"/>
    <n v="1294984800"/>
    <d v="2011-01-14T06:00: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x v="784"/>
    <n v="1562043600"/>
    <d v="2019-07-02T05:00: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x v="785"/>
    <n v="1469595600"/>
    <d v="2016-07-27T05:00: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x v="786"/>
    <n v="1581141600"/>
    <d v="2020-02-08T06:00: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x v="787"/>
    <n v="1488520800"/>
    <d v="2017-03-03T06:00: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x v="788"/>
    <n v="1563858000"/>
    <d v="2019-07-23T05:00: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x v="330"/>
    <n v="1438923600"/>
    <d v="2015-08-07T05:00: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x v="789"/>
    <n v="1422165600"/>
    <d v="2015-01-25T06:00: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x v="790"/>
    <n v="1277874000"/>
    <d v="2010-06-30T05:00: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x v="791"/>
    <n v="1399352400"/>
    <d v="2014-05-06T05:00: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x v="792"/>
    <n v="1279083600"/>
    <d v="2010-07-14T05:00: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x v="793"/>
    <n v="1284354000"/>
    <d v="2010-09-13T05:00: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x v="794"/>
    <n v="1441170000"/>
    <d v="2015-09-02T05:00: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x v="795"/>
    <n v="1493528400"/>
    <d v="2017-04-30T05:00: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x v="796"/>
    <n v="1395205200"/>
    <d v="2014-03-19T05:00: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x v="797"/>
    <n v="1561438800"/>
    <d v="2019-06-25T05:00: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x v="798"/>
    <n v="1326693600"/>
    <d v="2012-01-16T06:00: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x v="799"/>
    <n v="1277960400"/>
    <d v="2010-07-01T05:00: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x v="800"/>
    <n v="1434690000"/>
    <d v="2015-06-19T05:00: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x v="801"/>
    <n v="1376110800"/>
    <d v="2013-08-10T05:00: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x v="802"/>
    <n v="1518415200"/>
    <d v="2018-02-12T06:00: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x v="803"/>
    <n v="1310878800"/>
    <d v="2011-07-17T05:00: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x v="212"/>
    <n v="1556600400"/>
    <d v="2019-04-30T05:00: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x v="804"/>
    <n v="1576994400"/>
    <d v="2019-12-22T06:00: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x v="805"/>
    <n v="1382677200"/>
    <d v="2013-10-25T05:00: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x v="806"/>
    <n v="1411189200"/>
    <d v="2014-09-20T05:00: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x v="807"/>
    <n v="1534654800"/>
    <d v="2018-08-19T05:00: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x v="722"/>
    <n v="1457762400"/>
    <d v="2016-03-12T06:00: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x v="477"/>
    <n v="1337490000"/>
    <d v="2012-05-20T05:00: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x v="259"/>
    <n v="1349672400"/>
    <d v="2012-10-08T05:00: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x v="9"/>
    <n v="1379826000"/>
    <d v="2013-09-22T05:00: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x v="808"/>
    <n v="1497762000"/>
    <d v="2017-06-18T05:00: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x v="809"/>
    <n v="1304485200"/>
    <d v="2011-05-04T05:00: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x v="444"/>
    <n v="1336885200"/>
    <d v="2012-05-13T05:00: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x v="384"/>
    <n v="1530421200"/>
    <d v="2018-07-01T05:00: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x v="810"/>
    <n v="1421992800"/>
    <d v="2015-01-23T06:00: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x v="811"/>
    <n v="1568178000"/>
    <d v="2019-09-11T05:00: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x v="812"/>
    <n v="1347944400"/>
    <d v="2012-09-18T05:00: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x v="813"/>
    <n v="1558760400"/>
    <d v="2019-05-25T05:00: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x v="814"/>
    <n v="1376629200"/>
    <d v="2013-08-16T05:00: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x v="80"/>
    <n v="1504760400"/>
    <d v="2017-09-07T05:00: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x v="815"/>
    <n v="1419660000"/>
    <d v="2014-12-27T06:00: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x v="816"/>
    <n v="1311310800"/>
    <d v="2011-07-22T05:00: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x v="474"/>
    <n v="1344315600"/>
    <d v="2012-08-07T05:00: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x v="817"/>
    <n v="1510725600"/>
    <d v="2017-11-15T06:00: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x v="818"/>
    <n v="1551247200"/>
    <d v="2019-02-27T06:00: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x v="819"/>
    <n v="1330236000"/>
    <d v="2012-02-26T06:00: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x v="609"/>
    <n v="1545112800"/>
    <d v="2018-12-18T06:00: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x v="547"/>
    <n v="1279170000"/>
    <d v="2010-07-15T05:00: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x v="820"/>
    <n v="1573452000"/>
    <d v="2019-11-11T06:00: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x v="821"/>
    <n v="1507093200"/>
    <d v="2017-10-04T05:00: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x v="151"/>
    <n v="1463374800"/>
    <d v="2016-05-16T05:00: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x v="822"/>
    <n v="1344574800"/>
    <d v="2012-08-10T05:00: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x v="823"/>
    <n v="1389074400"/>
    <d v="2014-01-07T06:00: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x v="824"/>
    <n v="1494997200"/>
    <d v="2017-05-17T05:00: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x v="825"/>
    <n v="1425448800"/>
    <d v="2015-03-04T06:00: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x v="826"/>
    <n v="1404104400"/>
    <d v="2014-06-30T05:00: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x v="827"/>
    <n v="1394773200"/>
    <d v="2014-03-14T05:00: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x v="828"/>
    <n v="1366520400"/>
    <d v="2013-04-21T05:00: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x v="829"/>
    <n v="1456639200"/>
    <d v="2016-02-28T06:00: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x v="830"/>
    <n v="1438318800"/>
    <d v="2015-07-31T05:00: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x v="831"/>
    <n v="1564030800"/>
    <d v="2019-07-25T05:00: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x v="832"/>
    <n v="1449295200"/>
    <d v="2015-12-05T06:00: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x v="833"/>
    <n v="1531890000"/>
    <d v="2018-07-18T05:00: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x v="834"/>
    <n v="1306213200"/>
    <d v="2011-05-24T05:00: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x v="835"/>
    <n v="1356242400"/>
    <d v="2012-12-23T06:00: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x v="836"/>
    <n v="1297576800"/>
    <d v="2011-02-13T06:00: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x v="837"/>
    <n v="1296194400"/>
    <d v="2011-01-28T06:00: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x v="219"/>
    <n v="1414558800"/>
    <d v="2014-10-29T05:00: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x v="365"/>
    <n v="1488348000"/>
    <d v="2017-03-01T06:00: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x v="838"/>
    <n v="1334898000"/>
    <d v="2012-04-20T05:00: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x v="839"/>
    <n v="1308373200"/>
    <d v="2011-06-18T05:00: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x v="840"/>
    <n v="1412312400"/>
    <d v="2014-10-03T05:00: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x v="841"/>
    <n v="1419228000"/>
    <d v="2014-12-22T06:00: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x v="842"/>
    <n v="1430974800"/>
    <d v="2015-05-07T05:00: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x v="843"/>
    <n v="1555822800"/>
    <d v="2019-04-21T05:00: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x v="844"/>
    <n v="1482818400"/>
    <d v="2016-12-27T06:00: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x v="845"/>
    <n v="1471928400"/>
    <d v="2016-08-23T05:00: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x v="846"/>
    <n v="1453701600"/>
    <d v="2016-01-25T06:00: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x v="110"/>
    <n v="1350363600"/>
    <d v="2012-10-16T05:00: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x v="847"/>
    <n v="1353996000"/>
    <d v="2012-11-27T06:00: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x v="848"/>
    <n v="1451109600"/>
    <d v="2015-12-26T06:00: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x v="849"/>
    <n v="1329631200"/>
    <d v="2012-02-19T06:00: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x v="780"/>
    <n v="1278997200"/>
    <d v="2010-07-13T05:00: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x v="140"/>
    <n v="1280120400"/>
    <d v="2010-07-26T05:00: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x v="850"/>
    <n v="1458104400"/>
    <d v="2016-03-16T05:00: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x v="851"/>
    <n v="1298268000"/>
    <d v="2011-02-21T06:00: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x v="852"/>
    <n v="1386223200"/>
    <d v="2013-12-05T06:00: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x v="853"/>
    <n v="1299823200"/>
    <d v="2011-03-11T06:00: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x v="854"/>
    <n v="1431752400"/>
    <d v="2015-05-16T05:00: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x v="67"/>
    <n v="1267855200"/>
    <d v="2010-03-06T06:00: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x v="855"/>
    <n v="1497675600"/>
    <d v="2017-06-17T05:00: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x v="107"/>
    <n v="1336885200"/>
    <d v="2012-05-13T05:00: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x v="344"/>
    <n v="1295157600"/>
    <d v="2011-01-16T06:00: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x v="856"/>
    <n v="1577599200"/>
    <d v="2019-12-29T06:00: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x v="857"/>
    <n v="1305003600"/>
    <d v="2011-05-10T05:00: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x v="858"/>
    <n v="1381726800"/>
    <d v="2013-10-14T05:00: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x v="859"/>
    <n v="1402462800"/>
    <d v="2014-06-11T05:00: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x v="860"/>
    <n v="1292133600"/>
    <d v="2010-12-12T06:00: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x v="170"/>
    <n v="1368939600"/>
    <d v="2013-05-19T05:00: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x v="861"/>
    <n v="1452146400"/>
    <d v="2016-01-07T06:00: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x v="862"/>
    <n v="1296712800"/>
    <d v="2011-02-03T06:00: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x v="863"/>
    <n v="1520748000"/>
    <d v="2018-03-11T06:00: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x v="864"/>
    <n v="1480831200"/>
    <d v="2016-12-04T06:00: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x v="527"/>
    <n v="1426914000"/>
    <d v="2015-03-21T05:00: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x v="865"/>
    <n v="1446616800"/>
    <d v="2015-11-04T06:00: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x v="866"/>
    <n v="1517032800"/>
    <d v="2018-01-27T06:00: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x v="867"/>
    <n v="1311224400"/>
    <d v="2011-07-21T05:00: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x v="868"/>
    <n v="1566190800"/>
    <d v="2019-08-19T05:00: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x v="105"/>
    <n v="1570165200"/>
    <d v="2019-10-04T05:00: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x v="481"/>
    <n v="1388556000"/>
    <d v="2014-01-01T06:00: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x v="253"/>
    <n v="1303189200"/>
    <d v="2011-04-19T05:00: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x v="869"/>
    <n v="1494478800"/>
    <d v="2017-05-11T05:00: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x v="864"/>
    <n v="1480744800"/>
    <d v="2016-12-03T06:00: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x v="843"/>
    <n v="1555822800"/>
    <d v="2019-04-21T05:00: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x v="289"/>
    <n v="1458882000"/>
    <d v="2016-03-25T05:00: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x v="870"/>
    <n v="1411966800"/>
    <d v="2014-09-29T05:00: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x v="871"/>
    <n v="1526878800"/>
    <d v="2018-05-21T05:00: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x v="872"/>
    <n v="1452405600"/>
    <d v="2016-01-10T06:00: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x v="873"/>
    <n v="1414040400"/>
    <d v="2014-10-23T05:00: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x v="874"/>
    <n v="1543816800"/>
    <d v="2018-12-03T06:00: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x v="875"/>
    <n v="1359698400"/>
    <d v="2013-02-01T06:00: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x v="876"/>
    <n v="1390629600"/>
    <d v="2014-01-25T06:00: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x v="877"/>
    <n v="1267077600"/>
    <d v="2010-02-25T06:00: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x v="878"/>
    <n v="1467781200"/>
    <d v="2016-07-06T05:00:00"/>
    <b v="0"/>
    <b v="0"/>
    <s v="food/food trucks"/>
    <n v="0.56542754275427543"/>
    <n v="55.98841354723708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06FC0E-33D9-44BB-BDE6-3BF0F6FA7A8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Parent Category" colHeaderCaption="Outcomes">
  <location ref="A3:F14" firstHeaderRow="1" firstDataRow="2" firstDataCol="1" rowPageCount="1" colPageCount="1"/>
  <pivotFields count="22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Row" showAll="0" sortType="descending">
      <items count="10">
        <item x="4"/>
        <item x="0"/>
        <item x="6"/>
        <item x="8"/>
        <item x="1"/>
        <item x="7"/>
        <item x="5"/>
        <item x="2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8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name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DBCF77-ECDA-448D-AEF1-2BFDEC233EFE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Sub Category" colHeaderCaption="Outcomes">
  <location ref="A4:F30" firstHeaderRow="1" firstDataRow="2" firstDataCol="1" rowPageCount="2" colPageCount="1"/>
  <pivotFields count="22">
    <pivotField showAll="0"/>
    <pivotField dataField="1" showAll="0"/>
    <pivotField showAll="0"/>
    <pivotField showAll="0"/>
    <pivotField showAll="0"/>
    <pivotField axis="axisCol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 sortType="descending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19"/>
  </rowFields>
  <rowItems count="25">
    <i>
      <x v="13"/>
    </i>
    <i>
      <x v="15"/>
    </i>
    <i>
      <x v="2"/>
    </i>
    <i>
      <x v="22"/>
    </i>
    <i>
      <x v="6"/>
    </i>
    <i>
      <x v="21"/>
    </i>
    <i>
      <x v="7"/>
    </i>
    <i>
      <x v="12"/>
    </i>
    <i>
      <x v="3"/>
    </i>
    <i>
      <x v="20"/>
    </i>
    <i>
      <x/>
    </i>
    <i>
      <x v="19"/>
    </i>
    <i>
      <x v="11"/>
    </i>
    <i>
      <x v="4"/>
    </i>
    <i>
      <x v="5"/>
    </i>
    <i>
      <x v="8"/>
    </i>
    <i>
      <x v="18"/>
    </i>
    <i>
      <x v="17"/>
    </i>
    <i>
      <x v="16"/>
    </i>
    <i>
      <x v="10"/>
    </i>
    <i>
      <x v="14"/>
    </i>
    <i>
      <x v="9"/>
    </i>
    <i>
      <x v="1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8" hier="-1"/>
  </pageFields>
  <dataFields count="1">
    <dataField name="Count of Names" fld="1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28DD00-2871-4051-900E-FDC8F53B5022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Month" colHeaderCaption="Outcome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h="1" x="2"/>
        <item x="1"/>
        <item t="default"/>
      </items>
    </pivotField>
    <pivotField showAll="0"/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numFmtId="14"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0F555C-B957-4C5B-BE64-75E46F9FEC55}">
  <dimension ref="A1:F14"/>
  <sheetViews>
    <sheetView topLeftCell="A2" workbookViewId="0">
      <selection activeCell="D27" sqref="D27"/>
    </sheetView>
  </sheetViews>
  <sheetFormatPr defaultRowHeight="15.6" x14ac:dyDescent="0.3"/>
  <cols>
    <col min="1" max="1" width="16.5" bestFit="1" customWidth="1"/>
    <col min="2" max="2" width="11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2044</v>
      </c>
    </row>
    <row r="3" spans="1:6" x14ac:dyDescent="0.3">
      <c r="A3" s="5" t="s">
        <v>2043</v>
      </c>
      <c r="B3" s="5" t="s">
        <v>2046</v>
      </c>
    </row>
    <row r="4" spans="1:6" x14ac:dyDescent="0.3">
      <c r="A4" s="5" t="s">
        <v>2045</v>
      </c>
      <c r="B4" t="s">
        <v>74</v>
      </c>
      <c r="C4" t="s">
        <v>14</v>
      </c>
      <c r="D4" t="s">
        <v>47</v>
      </c>
      <c r="E4" t="s">
        <v>20</v>
      </c>
      <c r="F4" t="s">
        <v>2042</v>
      </c>
    </row>
    <row r="5" spans="1:6" x14ac:dyDescent="0.3">
      <c r="A5" s="6" t="s">
        <v>2041</v>
      </c>
      <c r="B5">
        <v>23</v>
      </c>
      <c r="C5">
        <v>132</v>
      </c>
      <c r="D5">
        <v>2</v>
      </c>
      <c r="E5">
        <v>187</v>
      </c>
      <c r="F5">
        <v>344</v>
      </c>
    </row>
    <row r="6" spans="1:6" x14ac:dyDescent="0.3">
      <c r="A6" s="6" t="s">
        <v>2033</v>
      </c>
      <c r="B6">
        <v>11</v>
      </c>
      <c r="C6">
        <v>60</v>
      </c>
      <c r="D6">
        <v>5</v>
      </c>
      <c r="E6">
        <v>102</v>
      </c>
      <c r="F6">
        <v>178</v>
      </c>
    </row>
    <row r="7" spans="1:6" x14ac:dyDescent="0.3">
      <c r="A7" s="6" t="s">
        <v>2037</v>
      </c>
      <c r="B7">
        <v>10</v>
      </c>
      <c r="C7">
        <v>66</v>
      </c>
      <c r="E7">
        <v>99</v>
      </c>
      <c r="F7">
        <v>175</v>
      </c>
    </row>
    <row r="8" spans="1:6" x14ac:dyDescent="0.3">
      <c r="A8" s="6" t="s">
        <v>2040</v>
      </c>
      <c r="B8">
        <v>2</v>
      </c>
      <c r="C8">
        <v>28</v>
      </c>
      <c r="D8">
        <v>2</v>
      </c>
      <c r="E8">
        <v>64</v>
      </c>
      <c r="F8">
        <v>96</v>
      </c>
    </row>
    <row r="9" spans="1:6" x14ac:dyDescent="0.3">
      <c r="A9" s="6" t="s">
        <v>2039</v>
      </c>
      <c r="B9">
        <v>2</v>
      </c>
      <c r="C9">
        <v>24</v>
      </c>
      <c r="D9">
        <v>1</v>
      </c>
      <c r="E9">
        <v>40</v>
      </c>
      <c r="F9">
        <v>67</v>
      </c>
    </row>
    <row r="10" spans="1:6" x14ac:dyDescent="0.3">
      <c r="A10" s="6" t="s">
        <v>2035</v>
      </c>
      <c r="B10">
        <v>1</v>
      </c>
      <c r="C10">
        <v>23</v>
      </c>
      <c r="D10">
        <v>3</v>
      </c>
      <c r="E10">
        <v>21</v>
      </c>
      <c r="F10">
        <v>48</v>
      </c>
    </row>
    <row r="11" spans="1:6" x14ac:dyDescent="0.3">
      <c r="A11" s="6" t="s">
        <v>2034</v>
      </c>
      <c r="B11">
        <v>4</v>
      </c>
      <c r="C11">
        <v>20</v>
      </c>
      <c r="E11">
        <v>22</v>
      </c>
      <c r="F11">
        <v>46</v>
      </c>
    </row>
    <row r="12" spans="1:6" x14ac:dyDescent="0.3">
      <c r="A12" s="6" t="s">
        <v>2038</v>
      </c>
      <c r="B12">
        <v>4</v>
      </c>
      <c r="C12">
        <v>11</v>
      </c>
      <c r="D12">
        <v>1</v>
      </c>
      <c r="E12">
        <v>26</v>
      </c>
      <c r="F12">
        <v>42</v>
      </c>
    </row>
    <row r="13" spans="1:6" x14ac:dyDescent="0.3">
      <c r="A13" s="6" t="s">
        <v>2036</v>
      </c>
      <c r="E13">
        <v>4</v>
      </c>
      <c r="F13">
        <v>4</v>
      </c>
    </row>
    <row r="14" spans="1:6" x14ac:dyDescent="0.3">
      <c r="A14" s="6" t="s">
        <v>2042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853AD-3E59-4407-8089-68ABEB2B85F4}">
  <dimension ref="A1:I13"/>
  <sheetViews>
    <sheetView topLeftCell="A17" zoomScale="79" workbookViewId="0">
      <selection activeCell="C3" sqref="C3"/>
    </sheetView>
  </sheetViews>
  <sheetFormatPr defaultRowHeight="15.6" x14ac:dyDescent="0.3"/>
  <cols>
    <col min="1" max="1" width="27.3984375" bestFit="1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69921875" bestFit="1" customWidth="1"/>
    <col min="7" max="7" width="15.69921875" bestFit="1" customWidth="1"/>
    <col min="8" max="8" width="18.8984375" bestFit="1" customWidth="1"/>
  </cols>
  <sheetData>
    <row r="1" spans="1:9" x14ac:dyDescent="0.3">
      <c r="A1" t="s">
        <v>2091</v>
      </c>
      <c r="B1" t="s">
        <v>2092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  <c r="H1" t="s">
        <v>2098</v>
      </c>
    </row>
    <row r="2" spans="1:9" x14ac:dyDescent="0.3">
      <c r="A2" t="s">
        <v>2099</v>
      </c>
      <c r="B2">
        <f>COUNTIFS(Crowdfunding!$D$2:$D$1001, "&lt;1000", Crowdfunding!$F$2:$F$1001, "successful")</f>
        <v>30</v>
      </c>
      <c r="C2">
        <f>COUNTIFS(Crowdfunding!$D$2:$D$1001, "&lt;1000", Crowdfunding!$F$2:$F$1001, "failed")</f>
        <v>20</v>
      </c>
      <c r="D2">
        <f>COUNTIFS(Crowdfunding!$D$2:$D$1001, "&lt;1000", Crowdfunding!$F$2:$F$1001,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  <c r="I2" s="10"/>
    </row>
    <row r="3" spans="1:9" x14ac:dyDescent="0.3">
      <c r="A3" t="s">
        <v>2100</v>
      </c>
      <c r="B3">
        <f>COUNTIFS(Crowdfunding!$D$2:$D$1001, "&gt;=1000", Crowdfunding!$D$2:$D$1001, "&lt;=4999", Crowdfunding!$F$2:$F$1001, "successful")</f>
        <v>191</v>
      </c>
      <c r="C3">
        <f>COUNTIFS(Crowdfunding!$D$2:$D$1001, "&gt;=1000", Crowdfunding!$D$2:$D$1001, "&lt;=4999", Crowdfunding!$F$2:$F$1001, "failed")</f>
        <v>38</v>
      </c>
      <c r="D3">
        <f>COUNTIFS(Crowdfunding!$D$2:$D$1001, "&gt;=1000", Crowdfunding!$D$2:$D$1001, "&lt;=4999", Crowdfunding!$F$2:$F$1001,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  <c r="I3" s="10"/>
    </row>
    <row r="4" spans="1:9" x14ac:dyDescent="0.3">
      <c r="A4" t="s">
        <v>2101</v>
      </c>
      <c r="B4">
        <f>COUNTIFS(Crowdfunding!$D$2:$D$1001, "&gt;=5000", Crowdfunding!$D$2:$D$1001, "&lt;=9999", Crowdfunding!$F$2:$F$1001, "successful")</f>
        <v>164</v>
      </c>
      <c r="C4">
        <f>COUNTIFS(Crowdfunding!$D$2:$D$1001, "&gt;=5000", Crowdfunding!$D$2:$D$1001, "&lt;=9999", Crowdfunding!$F$2:$F$1001, "failed")</f>
        <v>126</v>
      </c>
      <c r="D4">
        <f>COUNTIFS(Crowdfunding!$D$2:$D$1001, "&gt;=5000", Crowdfunding!$D$2:$D$1001, "&lt;=9999", Crowdfunding!$F$2:$F$1001,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  <c r="I4" s="10"/>
    </row>
    <row r="5" spans="1:9" x14ac:dyDescent="0.3">
      <c r="A5" t="s">
        <v>2102</v>
      </c>
      <c r="B5">
        <f>COUNTIFS(Crowdfunding!$D$2:$D$1001, "&gt;=10000", Crowdfunding!$D$2:$D$1001, "&lt;=14999", Crowdfunding!$F$2:$F$1001, "successful")</f>
        <v>4</v>
      </c>
      <c r="C5">
        <f>COUNTIFS(Crowdfunding!$D$2:$D$1001, "&gt;=10000", Crowdfunding!$D$2:$D$1001, "&lt;=14999", Crowdfunding!$F$2:$F$1001, "failed")</f>
        <v>5</v>
      </c>
      <c r="D5">
        <f>COUNTIFS(Crowdfunding!$D$2:$D$1001, "&gt;=10000", Crowdfunding!$D$2:$D$1001, "&lt;=14999", Crowdfunding!$F$2:$F$1001,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  <c r="I5" s="10"/>
    </row>
    <row r="6" spans="1:9" x14ac:dyDescent="0.3">
      <c r="A6" t="s">
        <v>2103</v>
      </c>
      <c r="B6">
        <f>COUNTIFS(Crowdfunding!$D$2:$D$1001, "&gt;=15000", Crowdfunding!$D$2:$D$1001, "&lt;=19999", Crowdfunding!$F$2:$F$1001, "successful")</f>
        <v>10</v>
      </c>
      <c r="C6">
        <f>COUNTIFS(Crowdfunding!$D$2:$D$1001, "&gt;=15000", Crowdfunding!$D$2:$D$1001, "&lt;=19999", Crowdfunding!$F$2:$F$1001, "failed")</f>
        <v>0</v>
      </c>
      <c r="D6">
        <f>COUNTIFS(Crowdfunding!$D$2:$D$1001, "&gt;=15000", Crowdfunding!$D$2:$D$1001, "&lt;=19999", Crowdfunding!$F$2:$F$1001,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  <c r="I6" s="10"/>
    </row>
    <row r="7" spans="1:9" x14ac:dyDescent="0.3">
      <c r="A7" t="s">
        <v>2104</v>
      </c>
      <c r="B7">
        <f>COUNTIFS(Crowdfunding!$D$2:$D$1001, "&gt;=20000", Crowdfunding!$D$2:$D$1001, "&lt;=24999", Crowdfunding!$F$2:$F$1001, "successful")</f>
        <v>7</v>
      </c>
      <c r="C7">
        <f>COUNTIFS(Crowdfunding!$D$2:$D$1001, "&gt;=20000", Crowdfunding!$D$2:$D$1001, "&lt;=24999", Crowdfunding!$F$2:$F$1001, "failed")</f>
        <v>0</v>
      </c>
      <c r="D7">
        <f>COUNTIFS(Crowdfunding!$D$2:$D$1001, "&gt;=20000", Crowdfunding!$D$2:$D$1001, "&lt;=24999", Crowdfunding!$F$2:$F$1001,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  <c r="I7" s="10"/>
    </row>
    <row r="8" spans="1:9" x14ac:dyDescent="0.3">
      <c r="A8" t="s">
        <v>2105</v>
      </c>
      <c r="B8">
        <f>COUNTIFS(Crowdfunding!$D$2:$D$1001, "&gt;=25000", Crowdfunding!$D$2:$D$1001, "&lt;=29999", Crowdfunding!$F$2:$F$1001, "successful")</f>
        <v>11</v>
      </c>
      <c r="C8">
        <f>COUNTIFS(Crowdfunding!$D$2:$D$1001, "&gt;=25999", Crowdfunding!$D$2:$D$1001, "&lt;=29999", Crowdfunding!$F$2:$F$1001, "failed")</f>
        <v>3</v>
      </c>
      <c r="D8">
        <f>COUNTIFS(Crowdfunding!$D$2:$D$1001, "&gt;=25999", Crowdfunding!$D$2:$D$1001, "&lt;=29999", Crowdfunding!$F$2:$F$1001,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  <c r="I8" s="10"/>
    </row>
    <row r="9" spans="1:9" x14ac:dyDescent="0.3">
      <c r="A9" t="s">
        <v>2110</v>
      </c>
      <c r="B9">
        <f>COUNTIFS(Crowdfunding!$D$2:$D$1001, "&gt;=30000", Crowdfunding!$D$2:$D$1001, "&lt;=34999", Crowdfunding!$F$2:$F$1001, "successful")</f>
        <v>7</v>
      </c>
      <c r="C9">
        <f>COUNTIFS(Crowdfunding!$D$2:$D$1001, "&gt;=30000", Crowdfunding!$D$2:$D$1001, "&lt;=34999", Crowdfunding!$F$2:$F$1001, "failed")</f>
        <v>0</v>
      </c>
      <c r="D9">
        <f>COUNTIFS(Crowdfunding!$D$2:$D$1001, "&gt;=30000", Crowdfunding!$D$2:$D$1001, "&lt;=34999", Crowdfunding!$F$2:$F$1001,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  <c r="I9" s="10"/>
    </row>
    <row r="10" spans="1:9" x14ac:dyDescent="0.3">
      <c r="A10" t="s">
        <v>2109</v>
      </c>
      <c r="B10">
        <f>COUNTIFS(Crowdfunding!$D$2:$D$1001, "&gt;=35000", Crowdfunding!$D$2:$D$1001, "&lt;=39999", Crowdfunding!$F$2:$F$1001, "successful")</f>
        <v>8</v>
      </c>
      <c r="C10">
        <f>COUNTIFS(Crowdfunding!$D$2:$D$1001, "&gt;=30000", Crowdfunding!$D$2:$D$1001, "&lt;=39999", Crowdfunding!$F$2:$F$1001, "failed")</f>
        <v>3</v>
      </c>
      <c r="D10">
        <f>COUNTIFS(Crowdfunding!$D$2:$D$1001, "&gt;=30000", Crowdfunding!$D$2:$D$1001, "&lt;=39999", Crowdfunding!$F$2:$F$1001,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  <c r="I10" s="10"/>
    </row>
    <row r="11" spans="1:9" x14ac:dyDescent="0.3">
      <c r="A11" t="s">
        <v>2106</v>
      </c>
      <c r="B11">
        <f>COUNTIFS(Crowdfunding!$D$2:$D$1001, "&gt;=40000", Crowdfunding!$D$2:$D$1001, "&lt;=44999", Crowdfunding!$F$2:$F$1001, "successful")</f>
        <v>11</v>
      </c>
      <c r="C11">
        <f>COUNTIFS(Crowdfunding!$D$2:$D$1001, "&gt;=40000", Crowdfunding!$D$2:$D$1001, "&lt;=44999", Crowdfunding!$F$2:$F$1001, "failed")</f>
        <v>3</v>
      </c>
      <c r="D11">
        <f>COUNTIFS(Crowdfunding!$D$2:$D$1001, "&gt;=40000", Crowdfunding!$D$2:$D$1001, "&lt;=44999", Crowdfunding!$F$2:$F$1001,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  <c r="I11" s="10"/>
    </row>
    <row r="12" spans="1:9" x14ac:dyDescent="0.3">
      <c r="A12" t="s">
        <v>2107</v>
      </c>
      <c r="B12">
        <f>COUNTIFS(Crowdfunding!$D$2:$D$1001, "&gt;=45000", Crowdfunding!$D$2:$D$1001, "&lt;=49999", Crowdfunding!$F$2:$F$1001, "successful")</f>
        <v>8</v>
      </c>
      <c r="C12">
        <f>COUNTIFS(Crowdfunding!$D$2:$D$1001, "&gt;=45000", Crowdfunding!$D$2:$D$1001, "&lt;=49999", Crowdfunding!$F$2:$F$1001, "failed")</f>
        <v>3</v>
      </c>
      <c r="D12">
        <f>COUNTIFS(Crowdfunding!$D$2:$D$1001, "&gt;=45000", Crowdfunding!$D$2:$D$1001, "&lt;=49999", Crowdfunding!$F$2:$F$1001,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  <c r="I12" s="10"/>
    </row>
    <row r="13" spans="1:9" x14ac:dyDescent="0.3">
      <c r="A13" t="s">
        <v>2108</v>
      </c>
      <c r="B13">
        <f>COUNTIFS(Crowdfunding!$D$2:$D$1001, "&gt;=50000", Crowdfunding!$F$2:$F$1001, "successful")</f>
        <v>114</v>
      </c>
      <c r="C13">
        <f>COUNTIFS(Crowdfunding!$D$2:$D$1001, "&gt;=50000", Crowdfunding!$F$2:$F$1001, "failed")</f>
        <v>163</v>
      </c>
      <c r="D13">
        <f>COUNTIFS(Crowdfunding!$D$2:$D$1001, "&gt;=50000", Crowdfunding!$F$2:$F$1001,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  <c r="I13" s="10"/>
    </row>
  </sheetData>
  <pageMargins left="0.7" right="0.7" top="0.75" bottom="0.75" header="0.3" footer="0.3"/>
  <ignoredErrors>
    <ignoredError sqref="C2" formula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DE5B-B686-41A6-B506-EAEF5D6DAD1E}">
  <dimension ref="A1:F30"/>
  <sheetViews>
    <sheetView tabSelected="1" topLeftCell="D1" workbookViewId="0">
      <selection activeCell="S19" sqref="S19"/>
    </sheetView>
  </sheetViews>
  <sheetFormatPr defaultRowHeight="15.6" x14ac:dyDescent="0.3"/>
  <cols>
    <col min="1" max="1" width="17.3984375" bestFit="1" customWidth="1"/>
    <col min="2" max="2" width="11.39843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5" t="s">
        <v>6</v>
      </c>
      <c r="B1" t="s">
        <v>2044</v>
      </c>
    </row>
    <row r="2" spans="1:6" x14ac:dyDescent="0.3">
      <c r="A2" s="5" t="s">
        <v>2031</v>
      </c>
      <c r="B2" t="s">
        <v>2044</v>
      </c>
    </row>
    <row r="4" spans="1:6" x14ac:dyDescent="0.3">
      <c r="A4" s="5" t="s">
        <v>2072</v>
      </c>
      <c r="B4" s="5" t="s">
        <v>2046</v>
      </c>
    </row>
    <row r="5" spans="1:6" x14ac:dyDescent="0.3">
      <c r="A5" s="5" t="s">
        <v>2071</v>
      </c>
      <c r="B5" t="s">
        <v>74</v>
      </c>
      <c r="C5" t="s">
        <v>14</v>
      </c>
      <c r="D5" t="s">
        <v>47</v>
      </c>
      <c r="E5" t="s">
        <v>20</v>
      </c>
      <c r="F5" t="s">
        <v>2042</v>
      </c>
    </row>
    <row r="6" spans="1:6" x14ac:dyDescent="0.3">
      <c r="A6" s="6" t="s">
        <v>2060</v>
      </c>
      <c r="B6">
        <v>23</v>
      </c>
      <c r="C6">
        <v>132</v>
      </c>
      <c r="D6">
        <v>2</v>
      </c>
      <c r="E6">
        <v>187</v>
      </c>
      <c r="F6">
        <v>344</v>
      </c>
    </row>
    <row r="7" spans="1:6" x14ac:dyDescent="0.3">
      <c r="A7" s="6" t="s">
        <v>2062</v>
      </c>
      <c r="B7">
        <v>6</v>
      </c>
      <c r="C7">
        <v>30</v>
      </c>
      <c r="E7">
        <v>49</v>
      </c>
      <c r="F7">
        <v>85</v>
      </c>
    </row>
    <row r="8" spans="1:6" x14ac:dyDescent="0.3">
      <c r="A8" s="6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3">
      <c r="A9" s="6" t="s">
        <v>2069</v>
      </c>
      <c r="B9">
        <v>2</v>
      </c>
      <c r="C9">
        <v>12</v>
      </c>
      <c r="D9">
        <v>1</v>
      </c>
      <c r="E9">
        <v>36</v>
      </c>
      <c r="F9">
        <v>51</v>
      </c>
    </row>
    <row r="10" spans="1:6" x14ac:dyDescent="0.3">
      <c r="A10" s="6" t="s">
        <v>2053</v>
      </c>
      <c r="B10">
        <v>4</v>
      </c>
      <c r="C10">
        <v>20</v>
      </c>
      <c r="E10">
        <v>22</v>
      </c>
      <c r="F10">
        <v>46</v>
      </c>
    </row>
    <row r="11" spans="1:6" x14ac:dyDescent="0.3">
      <c r="A11" s="6" t="s">
        <v>2068</v>
      </c>
      <c r="C11">
        <v>16</v>
      </c>
      <c r="D11">
        <v>1</v>
      </c>
      <c r="E11">
        <v>28</v>
      </c>
      <c r="F11">
        <v>45</v>
      </c>
    </row>
    <row r="12" spans="1:6" x14ac:dyDescent="0.3">
      <c r="A12" s="6" t="s">
        <v>2054</v>
      </c>
      <c r="B12">
        <v>3</v>
      </c>
      <c r="C12">
        <v>19</v>
      </c>
      <c r="E12">
        <v>23</v>
      </c>
      <c r="F12">
        <v>45</v>
      </c>
    </row>
    <row r="13" spans="1:6" x14ac:dyDescent="0.3">
      <c r="A13" s="6" t="s">
        <v>2059</v>
      </c>
      <c r="B13">
        <v>4</v>
      </c>
      <c r="C13">
        <v>11</v>
      </c>
      <c r="D13">
        <v>1</v>
      </c>
      <c r="E13">
        <v>26</v>
      </c>
      <c r="F13">
        <v>42</v>
      </c>
    </row>
    <row r="14" spans="1:6" x14ac:dyDescent="0.3">
      <c r="A14" s="6" t="s">
        <v>2050</v>
      </c>
      <c r="B14">
        <v>2</v>
      </c>
      <c r="C14">
        <v>12</v>
      </c>
      <c r="D14">
        <v>1</v>
      </c>
      <c r="E14">
        <v>22</v>
      </c>
      <c r="F14">
        <v>37</v>
      </c>
    </row>
    <row r="15" spans="1:6" x14ac:dyDescent="0.3">
      <c r="A15" s="6" t="s">
        <v>2067</v>
      </c>
      <c r="B15">
        <v>1</v>
      </c>
      <c r="C15">
        <v>15</v>
      </c>
      <c r="D15">
        <v>2</v>
      </c>
      <c r="E15">
        <v>17</v>
      </c>
      <c r="F15">
        <v>35</v>
      </c>
    </row>
    <row r="16" spans="1:6" x14ac:dyDescent="0.3">
      <c r="A16" s="6" t="s">
        <v>2047</v>
      </c>
      <c r="B16">
        <v>1</v>
      </c>
      <c r="C16">
        <v>10</v>
      </c>
      <c r="D16">
        <v>2</v>
      </c>
      <c r="E16">
        <v>21</v>
      </c>
      <c r="F16">
        <v>34</v>
      </c>
    </row>
    <row r="17" spans="1:6" x14ac:dyDescent="0.3">
      <c r="A17" s="6" t="s">
        <v>2066</v>
      </c>
      <c r="C17">
        <v>7</v>
      </c>
      <c r="E17">
        <v>14</v>
      </c>
      <c r="F17">
        <v>21</v>
      </c>
    </row>
    <row r="18" spans="1:6" x14ac:dyDescent="0.3">
      <c r="A18" s="6" t="s">
        <v>2058</v>
      </c>
      <c r="B18">
        <v>1</v>
      </c>
      <c r="C18">
        <v>6</v>
      </c>
      <c r="D18">
        <v>1</v>
      </c>
      <c r="E18">
        <v>13</v>
      </c>
      <c r="F18">
        <v>21</v>
      </c>
    </row>
    <row r="19" spans="1:6" x14ac:dyDescent="0.3">
      <c r="A19" s="6" t="s">
        <v>2051</v>
      </c>
      <c r="C19">
        <v>8</v>
      </c>
      <c r="E19">
        <v>10</v>
      </c>
      <c r="F19">
        <v>18</v>
      </c>
    </row>
    <row r="20" spans="1:6" x14ac:dyDescent="0.3">
      <c r="A20" s="6" t="s">
        <v>2052</v>
      </c>
      <c r="B20">
        <v>1</v>
      </c>
      <c r="C20">
        <v>7</v>
      </c>
      <c r="E20">
        <v>9</v>
      </c>
      <c r="F20">
        <v>17</v>
      </c>
    </row>
    <row r="21" spans="1:6" x14ac:dyDescent="0.3">
      <c r="A21" s="6" t="s">
        <v>2055</v>
      </c>
      <c r="B21">
        <v>1</v>
      </c>
      <c r="C21">
        <v>6</v>
      </c>
      <c r="E21">
        <v>10</v>
      </c>
      <c r="F21">
        <v>17</v>
      </c>
    </row>
    <row r="22" spans="1:6" x14ac:dyDescent="0.3">
      <c r="A22" s="6" t="s">
        <v>2065</v>
      </c>
      <c r="B22">
        <v>3</v>
      </c>
      <c r="C22">
        <v>3</v>
      </c>
      <c r="E22">
        <v>11</v>
      </c>
      <c r="F22">
        <v>17</v>
      </c>
    </row>
    <row r="23" spans="1:6" x14ac:dyDescent="0.3">
      <c r="A23" s="6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3">
      <c r="A24" s="6" t="s">
        <v>2063</v>
      </c>
      <c r="C24">
        <v>9</v>
      </c>
      <c r="E24">
        <v>5</v>
      </c>
      <c r="F24">
        <v>14</v>
      </c>
    </row>
    <row r="25" spans="1:6" x14ac:dyDescent="0.3">
      <c r="A25" s="6" t="s">
        <v>2057</v>
      </c>
      <c r="C25">
        <v>8</v>
      </c>
      <c r="D25">
        <v>1</v>
      </c>
      <c r="E25">
        <v>4</v>
      </c>
      <c r="F25">
        <v>13</v>
      </c>
    </row>
    <row r="26" spans="1:6" x14ac:dyDescent="0.3">
      <c r="A26" s="6" t="s">
        <v>2061</v>
      </c>
      <c r="C26">
        <v>4</v>
      </c>
      <c r="E26">
        <v>4</v>
      </c>
      <c r="F26">
        <v>8</v>
      </c>
    </row>
    <row r="27" spans="1:6" x14ac:dyDescent="0.3">
      <c r="A27" s="6" t="s">
        <v>2056</v>
      </c>
      <c r="C27">
        <v>3</v>
      </c>
      <c r="E27">
        <v>4</v>
      </c>
      <c r="F27">
        <v>7</v>
      </c>
    </row>
    <row r="28" spans="1:6" x14ac:dyDescent="0.3">
      <c r="A28" s="6" t="s">
        <v>2048</v>
      </c>
      <c r="E28">
        <v>4</v>
      </c>
      <c r="F28">
        <v>4</v>
      </c>
    </row>
    <row r="29" spans="1:6" x14ac:dyDescent="0.3">
      <c r="A29" s="6" t="s">
        <v>2070</v>
      </c>
      <c r="E29">
        <v>3</v>
      </c>
      <c r="F29">
        <v>3</v>
      </c>
    </row>
    <row r="30" spans="1:6" x14ac:dyDescent="0.3">
      <c r="A30" s="6" t="s">
        <v>2042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03967F-DB61-431A-B68D-7D1FCB00A5FA}">
  <dimension ref="A1:M566"/>
  <sheetViews>
    <sheetView topLeftCell="F1" workbookViewId="0">
      <selection activeCell="N12" sqref="N12"/>
    </sheetView>
  </sheetViews>
  <sheetFormatPr defaultRowHeight="15.6" x14ac:dyDescent="0.3"/>
  <cols>
    <col min="2" max="2" width="22.09765625" bestFit="1" customWidth="1"/>
    <col min="6" max="6" width="13.09765625" bestFit="1" customWidth="1"/>
    <col min="8" max="8" width="8.796875" style="11"/>
    <col min="11" max="11" width="25.5" bestFit="1" customWidth="1"/>
    <col min="12" max="12" width="12.59765625" bestFit="1" customWidth="1"/>
    <col min="13" max="13" width="11.09765625" bestFit="1" customWidth="1"/>
  </cols>
  <sheetData>
    <row r="1" spans="1:13" x14ac:dyDescent="0.3">
      <c r="A1" t="s">
        <v>4</v>
      </c>
      <c r="B1" t="s">
        <v>2111</v>
      </c>
      <c r="E1" t="s">
        <v>4</v>
      </c>
      <c r="F1" t="s">
        <v>5</v>
      </c>
    </row>
    <row r="2" spans="1:13" x14ac:dyDescent="0.3">
      <c r="A2" t="s">
        <v>20</v>
      </c>
      <c r="B2">
        <v>158</v>
      </c>
      <c r="E2" t="s">
        <v>14</v>
      </c>
      <c r="F2">
        <v>0</v>
      </c>
      <c r="L2" t="s">
        <v>2113</v>
      </c>
      <c r="M2" t="s">
        <v>2114</v>
      </c>
    </row>
    <row r="3" spans="1:13" x14ac:dyDescent="0.3">
      <c r="A3" t="s">
        <v>20</v>
      </c>
      <c r="B3">
        <v>1425</v>
      </c>
      <c r="E3" t="s">
        <v>14</v>
      </c>
      <c r="F3">
        <v>24</v>
      </c>
      <c r="K3" t="s">
        <v>2112</v>
      </c>
      <c r="L3" s="12">
        <f>AVERAGE(B2:B566)</f>
        <v>851.14690265486729</v>
      </c>
      <c r="M3" s="12">
        <f>AVERAGE(F2:F365)</f>
        <v>585.61538461538464</v>
      </c>
    </row>
    <row r="4" spans="1:13" x14ac:dyDescent="0.3">
      <c r="A4" t="s">
        <v>20</v>
      </c>
      <c r="B4">
        <v>174</v>
      </c>
      <c r="E4" t="s">
        <v>14</v>
      </c>
      <c r="F4">
        <v>53</v>
      </c>
      <c r="K4" t="s">
        <v>2115</v>
      </c>
      <c r="L4">
        <f>MEDIAN(B2:B566)</f>
        <v>201</v>
      </c>
      <c r="M4" s="12">
        <f>MEDIAN(F2:F365)</f>
        <v>114.5</v>
      </c>
    </row>
    <row r="5" spans="1:13" x14ac:dyDescent="0.3">
      <c r="A5" t="s">
        <v>20</v>
      </c>
      <c r="B5">
        <v>227</v>
      </c>
      <c r="E5" t="s">
        <v>14</v>
      </c>
      <c r="F5">
        <v>18</v>
      </c>
      <c r="K5" t="s">
        <v>2116</v>
      </c>
      <c r="L5">
        <f>MIN(B2:B566)</f>
        <v>16</v>
      </c>
      <c r="M5">
        <f>MIN(F2:F365)</f>
        <v>0</v>
      </c>
    </row>
    <row r="6" spans="1:13" x14ac:dyDescent="0.3">
      <c r="A6" t="s">
        <v>20</v>
      </c>
      <c r="B6">
        <v>220</v>
      </c>
      <c r="E6" t="s">
        <v>14</v>
      </c>
      <c r="F6">
        <v>44</v>
      </c>
      <c r="K6" t="s">
        <v>2117</v>
      </c>
      <c r="L6">
        <f>MAX(B2:B566)</f>
        <v>7295</v>
      </c>
      <c r="M6">
        <f>MAX(F2:F365)</f>
        <v>6080</v>
      </c>
    </row>
    <row r="7" spans="1:13" x14ac:dyDescent="0.3">
      <c r="A7" t="s">
        <v>20</v>
      </c>
      <c r="B7">
        <v>98</v>
      </c>
      <c r="E7" t="s">
        <v>14</v>
      </c>
      <c r="F7">
        <v>27</v>
      </c>
      <c r="K7" t="s">
        <v>2118</v>
      </c>
      <c r="L7" s="13">
        <f>_xlfn.VAR.S(B2:B566)</f>
        <v>1606216.5936295739</v>
      </c>
      <c r="M7" s="13">
        <f>VAR(F2:F365)</f>
        <v>924113.45496927318</v>
      </c>
    </row>
    <row r="8" spans="1:13" x14ac:dyDescent="0.3">
      <c r="A8" t="s">
        <v>20</v>
      </c>
      <c r="B8">
        <v>100</v>
      </c>
      <c r="E8" t="s">
        <v>14</v>
      </c>
      <c r="F8">
        <v>55</v>
      </c>
      <c r="K8" t="s">
        <v>2119</v>
      </c>
      <c r="L8" s="12">
        <f>_xlfn.STDEV.P(B2:B566)</f>
        <v>1266.2439466397898</v>
      </c>
      <c r="M8" s="12">
        <f>_xlfn.STDEV.P(F2:F365)</f>
        <v>959.98681331637863</v>
      </c>
    </row>
    <row r="9" spans="1:13" x14ac:dyDescent="0.3">
      <c r="A9" t="s">
        <v>20</v>
      </c>
      <c r="B9">
        <v>1249</v>
      </c>
      <c r="E9" t="s">
        <v>14</v>
      </c>
      <c r="F9">
        <v>200</v>
      </c>
    </row>
    <row r="10" spans="1:13" x14ac:dyDescent="0.3">
      <c r="A10" t="s">
        <v>20</v>
      </c>
      <c r="B10">
        <v>1396</v>
      </c>
      <c r="E10" t="s">
        <v>14</v>
      </c>
      <c r="F10">
        <v>452</v>
      </c>
    </row>
    <row r="11" spans="1:13" x14ac:dyDescent="0.3">
      <c r="A11" t="s">
        <v>20</v>
      </c>
      <c r="B11">
        <v>890</v>
      </c>
      <c r="E11" t="s">
        <v>14</v>
      </c>
      <c r="F11">
        <v>674</v>
      </c>
    </row>
    <row r="12" spans="1:13" x14ac:dyDescent="0.3">
      <c r="A12" t="s">
        <v>20</v>
      </c>
      <c r="B12">
        <v>142</v>
      </c>
      <c r="E12" t="s">
        <v>14</v>
      </c>
      <c r="F12">
        <v>558</v>
      </c>
    </row>
    <row r="13" spans="1:13" x14ac:dyDescent="0.3">
      <c r="A13" t="s">
        <v>20</v>
      </c>
      <c r="B13">
        <v>2673</v>
      </c>
      <c r="E13" t="s">
        <v>14</v>
      </c>
      <c r="F13">
        <v>15</v>
      </c>
    </row>
    <row r="14" spans="1:13" x14ac:dyDescent="0.3">
      <c r="A14" t="s">
        <v>20</v>
      </c>
      <c r="B14">
        <v>163</v>
      </c>
      <c r="E14" t="s">
        <v>14</v>
      </c>
      <c r="F14">
        <v>2307</v>
      </c>
    </row>
    <row r="15" spans="1:13" x14ac:dyDescent="0.3">
      <c r="A15" t="s">
        <v>20</v>
      </c>
      <c r="B15">
        <v>2220</v>
      </c>
      <c r="E15" t="s">
        <v>14</v>
      </c>
      <c r="F15">
        <v>88</v>
      </c>
    </row>
    <row r="16" spans="1:13" x14ac:dyDescent="0.3">
      <c r="A16" t="s">
        <v>20</v>
      </c>
      <c r="B16">
        <v>1606</v>
      </c>
      <c r="E16" t="s">
        <v>14</v>
      </c>
      <c r="F16">
        <v>48</v>
      </c>
    </row>
    <row r="17" spans="1:6" x14ac:dyDescent="0.3">
      <c r="A17" t="s">
        <v>20</v>
      </c>
      <c r="B17">
        <v>129</v>
      </c>
      <c r="E17" t="s">
        <v>14</v>
      </c>
      <c r="F17">
        <v>1</v>
      </c>
    </row>
    <row r="18" spans="1:6" x14ac:dyDescent="0.3">
      <c r="A18" t="s">
        <v>20</v>
      </c>
      <c r="B18">
        <v>226</v>
      </c>
      <c r="E18" t="s">
        <v>14</v>
      </c>
      <c r="F18">
        <v>1467</v>
      </c>
    </row>
    <row r="19" spans="1:6" x14ac:dyDescent="0.3">
      <c r="A19" t="s">
        <v>20</v>
      </c>
      <c r="B19">
        <v>5419</v>
      </c>
      <c r="E19" t="s">
        <v>14</v>
      </c>
      <c r="F19">
        <v>75</v>
      </c>
    </row>
    <row r="20" spans="1:6" x14ac:dyDescent="0.3">
      <c r="A20" t="s">
        <v>20</v>
      </c>
      <c r="B20">
        <v>165</v>
      </c>
      <c r="E20" t="s">
        <v>14</v>
      </c>
      <c r="F20">
        <v>120</v>
      </c>
    </row>
    <row r="21" spans="1:6" x14ac:dyDescent="0.3">
      <c r="A21" t="s">
        <v>20</v>
      </c>
      <c r="B21">
        <v>1965</v>
      </c>
      <c r="E21" t="s">
        <v>14</v>
      </c>
      <c r="F21">
        <v>2253</v>
      </c>
    </row>
    <row r="22" spans="1:6" x14ac:dyDescent="0.3">
      <c r="A22" t="s">
        <v>20</v>
      </c>
      <c r="B22">
        <v>16</v>
      </c>
      <c r="E22" t="s">
        <v>14</v>
      </c>
      <c r="F22">
        <v>5</v>
      </c>
    </row>
    <row r="23" spans="1:6" x14ac:dyDescent="0.3">
      <c r="A23" t="s">
        <v>20</v>
      </c>
      <c r="B23">
        <v>107</v>
      </c>
      <c r="E23" t="s">
        <v>14</v>
      </c>
      <c r="F23">
        <v>38</v>
      </c>
    </row>
    <row r="24" spans="1:6" x14ac:dyDescent="0.3">
      <c r="A24" t="s">
        <v>20</v>
      </c>
      <c r="B24">
        <v>134</v>
      </c>
      <c r="E24" t="s">
        <v>14</v>
      </c>
      <c r="F24">
        <v>12</v>
      </c>
    </row>
    <row r="25" spans="1:6" x14ac:dyDescent="0.3">
      <c r="A25" t="s">
        <v>20</v>
      </c>
      <c r="B25">
        <v>198</v>
      </c>
      <c r="E25" t="s">
        <v>14</v>
      </c>
      <c r="F25">
        <v>1684</v>
      </c>
    </row>
    <row r="26" spans="1:6" x14ac:dyDescent="0.3">
      <c r="A26" t="s">
        <v>20</v>
      </c>
      <c r="B26">
        <v>111</v>
      </c>
      <c r="E26" t="s">
        <v>14</v>
      </c>
      <c r="F26">
        <v>56</v>
      </c>
    </row>
    <row r="27" spans="1:6" x14ac:dyDescent="0.3">
      <c r="A27" t="s">
        <v>20</v>
      </c>
      <c r="B27">
        <v>222</v>
      </c>
      <c r="E27" t="s">
        <v>14</v>
      </c>
      <c r="F27">
        <v>838</v>
      </c>
    </row>
    <row r="28" spans="1:6" x14ac:dyDescent="0.3">
      <c r="A28" t="s">
        <v>20</v>
      </c>
      <c r="B28">
        <v>6212</v>
      </c>
      <c r="E28" t="s">
        <v>14</v>
      </c>
      <c r="F28">
        <v>1000</v>
      </c>
    </row>
    <row r="29" spans="1:6" x14ac:dyDescent="0.3">
      <c r="A29" t="s">
        <v>20</v>
      </c>
      <c r="B29">
        <v>98</v>
      </c>
      <c r="E29" t="s">
        <v>14</v>
      </c>
      <c r="F29">
        <v>1482</v>
      </c>
    </row>
    <row r="30" spans="1:6" x14ac:dyDescent="0.3">
      <c r="A30" t="s">
        <v>20</v>
      </c>
      <c r="B30">
        <v>92</v>
      </c>
      <c r="E30" t="s">
        <v>14</v>
      </c>
      <c r="F30">
        <v>106</v>
      </c>
    </row>
    <row r="31" spans="1:6" x14ac:dyDescent="0.3">
      <c r="A31" t="s">
        <v>20</v>
      </c>
      <c r="B31">
        <v>149</v>
      </c>
      <c r="E31" t="s">
        <v>14</v>
      </c>
      <c r="F31">
        <v>679</v>
      </c>
    </row>
    <row r="32" spans="1:6" x14ac:dyDescent="0.3">
      <c r="A32" t="s">
        <v>20</v>
      </c>
      <c r="B32">
        <v>2431</v>
      </c>
      <c r="E32" t="s">
        <v>14</v>
      </c>
      <c r="F32">
        <v>1220</v>
      </c>
    </row>
    <row r="33" spans="1:6" x14ac:dyDescent="0.3">
      <c r="A33" t="s">
        <v>20</v>
      </c>
      <c r="B33">
        <v>303</v>
      </c>
      <c r="E33" t="s">
        <v>14</v>
      </c>
      <c r="F33">
        <v>1</v>
      </c>
    </row>
    <row r="34" spans="1:6" x14ac:dyDescent="0.3">
      <c r="A34" t="s">
        <v>20</v>
      </c>
      <c r="B34">
        <v>209</v>
      </c>
      <c r="E34" t="s">
        <v>14</v>
      </c>
      <c r="F34">
        <v>37</v>
      </c>
    </row>
    <row r="35" spans="1:6" x14ac:dyDescent="0.3">
      <c r="A35" t="s">
        <v>20</v>
      </c>
      <c r="B35">
        <v>131</v>
      </c>
      <c r="E35" t="s">
        <v>14</v>
      </c>
      <c r="F35">
        <v>60</v>
      </c>
    </row>
    <row r="36" spans="1:6" x14ac:dyDescent="0.3">
      <c r="A36" t="s">
        <v>20</v>
      </c>
      <c r="B36">
        <v>164</v>
      </c>
      <c r="E36" t="s">
        <v>14</v>
      </c>
      <c r="F36">
        <v>296</v>
      </c>
    </row>
    <row r="37" spans="1:6" x14ac:dyDescent="0.3">
      <c r="A37" t="s">
        <v>20</v>
      </c>
      <c r="B37">
        <v>201</v>
      </c>
      <c r="E37" t="s">
        <v>14</v>
      </c>
      <c r="F37">
        <v>3304</v>
      </c>
    </row>
    <row r="38" spans="1:6" x14ac:dyDescent="0.3">
      <c r="A38" t="s">
        <v>20</v>
      </c>
      <c r="B38">
        <v>211</v>
      </c>
      <c r="E38" t="s">
        <v>14</v>
      </c>
      <c r="F38">
        <v>73</v>
      </c>
    </row>
    <row r="39" spans="1:6" x14ac:dyDescent="0.3">
      <c r="A39" t="s">
        <v>20</v>
      </c>
      <c r="B39">
        <v>128</v>
      </c>
      <c r="E39" t="s">
        <v>14</v>
      </c>
      <c r="F39">
        <v>3387</v>
      </c>
    </row>
    <row r="40" spans="1:6" x14ac:dyDescent="0.3">
      <c r="A40" t="s">
        <v>20</v>
      </c>
      <c r="B40">
        <v>1600</v>
      </c>
      <c r="E40" t="s">
        <v>14</v>
      </c>
      <c r="F40">
        <v>662</v>
      </c>
    </row>
    <row r="41" spans="1:6" x14ac:dyDescent="0.3">
      <c r="A41" t="s">
        <v>20</v>
      </c>
      <c r="B41">
        <v>249</v>
      </c>
      <c r="E41" t="s">
        <v>14</v>
      </c>
      <c r="F41">
        <v>774</v>
      </c>
    </row>
    <row r="42" spans="1:6" x14ac:dyDescent="0.3">
      <c r="A42" t="s">
        <v>20</v>
      </c>
      <c r="B42">
        <v>236</v>
      </c>
      <c r="E42" t="s">
        <v>14</v>
      </c>
      <c r="F42">
        <v>672</v>
      </c>
    </row>
    <row r="43" spans="1:6" x14ac:dyDescent="0.3">
      <c r="A43" t="s">
        <v>20</v>
      </c>
      <c r="B43">
        <v>4065</v>
      </c>
      <c r="E43" t="s">
        <v>14</v>
      </c>
      <c r="F43">
        <v>940</v>
      </c>
    </row>
    <row r="44" spans="1:6" x14ac:dyDescent="0.3">
      <c r="A44" t="s">
        <v>20</v>
      </c>
      <c r="B44">
        <v>246</v>
      </c>
      <c r="E44" t="s">
        <v>14</v>
      </c>
      <c r="F44">
        <v>117</v>
      </c>
    </row>
    <row r="45" spans="1:6" x14ac:dyDescent="0.3">
      <c r="A45" t="s">
        <v>20</v>
      </c>
      <c r="B45">
        <v>2475</v>
      </c>
      <c r="E45" t="s">
        <v>14</v>
      </c>
      <c r="F45">
        <v>115</v>
      </c>
    </row>
    <row r="46" spans="1:6" x14ac:dyDescent="0.3">
      <c r="A46" t="s">
        <v>20</v>
      </c>
      <c r="B46">
        <v>76</v>
      </c>
      <c r="E46" t="s">
        <v>14</v>
      </c>
      <c r="F46">
        <v>326</v>
      </c>
    </row>
    <row r="47" spans="1:6" x14ac:dyDescent="0.3">
      <c r="A47" t="s">
        <v>20</v>
      </c>
      <c r="B47">
        <v>54</v>
      </c>
      <c r="E47" t="s">
        <v>14</v>
      </c>
      <c r="F47">
        <v>1</v>
      </c>
    </row>
    <row r="48" spans="1:6" x14ac:dyDescent="0.3">
      <c r="A48" t="s">
        <v>20</v>
      </c>
      <c r="B48">
        <v>88</v>
      </c>
      <c r="E48" t="s">
        <v>14</v>
      </c>
      <c r="F48">
        <v>1467</v>
      </c>
    </row>
    <row r="49" spans="1:6" x14ac:dyDescent="0.3">
      <c r="A49" t="s">
        <v>20</v>
      </c>
      <c r="B49">
        <v>85</v>
      </c>
      <c r="E49" t="s">
        <v>14</v>
      </c>
      <c r="F49">
        <v>5681</v>
      </c>
    </row>
    <row r="50" spans="1:6" x14ac:dyDescent="0.3">
      <c r="A50" t="s">
        <v>20</v>
      </c>
      <c r="B50">
        <v>170</v>
      </c>
      <c r="E50" t="s">
        <v>14</v>
      </c>
      <c r="F50">
        <v>1059</v>
      </c>
    </row>
    <row r="51" spans="1:6" x14ac:dyDescent="0.3">
      <c r="A51" t="s">
        <v>20</v>
      </c>
      <c r="B51">
        <v>330</v>
      </c>
      <c r="E51" t="s">
        <v>14</v>
      </c>
      <c r="F51">
        <v>1194</v>
      </c>
    </row>
    <row r="52" spans="1:6" x14ac:dyDescent="0.3">
      <c r="A52" t="s">
        <v>20</v>
      </c>
      <c r="B52">
        <v>127</v>
      </c>
      <c r="E52" t="s">
        <v>14</v>
      </c>
      <c r="F52">
        <v>30</v>
      </c>
    </row>
    <row r="53" spans="1:6" x14ac:dyDescent="0.3">
      <c r="A53" t="s">
        <v>20</v>
      </c>
      <c r="B53">
        <v>411</v>
      </c>
      <c r="E53" t="s">
        <v>14</v>
      </c>
      <c r="F53">
        <v>75</v>
      </c>
    </row>
    <row r="54" spans="1:6" x14ac:dyDescent="0.3">
      <c r="A54" t="s">
        <v>20</v>
      </c>
      <c r="B54">
        <v>180</v>
      </c>
      <c r="E54" t="s">
        <v>14</v>
      </c>
      <c r="F54">
        <v>955</v>
      </c>
    </row>
    <row r="55" spans="1:6" x14ac:dyDescent="0.3">
      <c r="A55" t="s">
        <v>20</v>
      </c>
      <c r="B55">
        <v>374</v>
      </c>
      <c r="E55" t="s">
        <v>14</v>
      </c>
      <c r="F55">
        <v>67</v>
      </c>
    </row>
    <row r="56" spans="1:6" x14ac:dyDescent="0.3">
      <c r="A56" t="s">
        <v>20</v>
      </c>
      <c r="B56">
        <v>71</v>
      </c>
      <c r="E56" t="s">
        <v>14</v>
      </c>
      <c r="F56">
        <v>5</v>
      </c>
    </row>
    <row r="57" spans="1:6" x14ac:dyDescent="0.3">
      <c r="A57" t="s">
        <v>20</v>
      </c>
      <c r="B57">
        <v>203</v>
      </c>
      <c r="E57" t="s">
        <v>14</v>
      </c>
      <c r="F57">
        <v>26</v>
      </c>
    </row>
    <row r="58" spans="1:6" x14ac:dyDescent="0.3">
      <c r="A58" t="s">
        <v>20</v>
      </c>
      <c r="B58">
        <v>113</v>
      </c>
      <c r="E58" t="s">
        <v>14</v>
      </c>
      <c r="F58">
        <v>1130</v>
      </c>
    </row>
    <row r="59" spans="1:6" x14ac:dyDescent="0.3">
      <c r="A59" t="s">
        <v>20</v>
      </c>
      <c r="B59">
        <v>96</v>
      </c>
      <c r="E59" t="s">
        <v>14</v>
      </c>
      <c r="F59">
        <v>782</v>
      </c>
    </row>
    <row r="60" spans="1:6" x14ac:dyDescent="0.3">
      <c r="A60" t="s">
        <v>20</v>
      </c>
      <c r="B60">
        <v>498</v>
      </c>
      <c r="E60" t="s">
        <v>14</v>
      </c>
      <c r="F60">
        <v>210</v>
      </c>
    </row>
    <row r="61" spans="1:6" x14ac:dyDescent="0.3">
      <c r="A61" t="s">
        <v>20</v>
      </c>
      <c r="B61">
        <v>180</v>
      </c>
      <c r="E61" t="s">
        <v>14</v>
      </c>
      <c r="F61">
        <v>136</v>
      </c>
    </row>
    <row r="62" spans="1:6" x14ac:dyDescent="0.3">
      <c r="A62" t="s">
        <v>20</v>
      </c>
      <c r="B62">
        <v>27</v>
      </c>
      <c r="E62" t="s">
        <v>14</v>
      </c>
      <c r="F62">
        <v>86</v>
      </c>
    </row>
    <row r="63" spans="1:6" x14ac:dyDescent="0.3">
      <c r="A63" t="s">
        <v>20</v>
      </c>
      <c r="B63">
        <v>2331</v>
      </c>
      <c r="E63" t="s">
        <v>14</v>
      </c>
      <c r="F63">
        <v>19</v>
      </c>
    </row>
    <row r="64" spans="1:6" x14ac:dyDescent="0.3">
      <c r="A64" t="s">
        <v>20</v>
      </c>
      <c r="B64">
        <v>113</v>
      </c>
      <c r="E64" t="s">
        <v>14</v>
      </c>
      <c r="F64">
        <v>886</v>
      </c>
    </row>
    <row r="65" spans="1:6" x14ac:dyDescent="0.3">
      <c r="A65" t="s">
        <v>20</v>
      </c>
      <c r="B65">
        <v>164</v>
      </c>
      <c r="E65" t="s">
        <v>14</v>
      </c>
      <c r="F65">
        <v>35</v>
      </c>
    </row>
    <row r="66" spans="1:6" x14ac:dyDescent="0.3">
      <c r="A66" t="s">
        <v>20</v>
      </c>
      <c r="B66">
        <v>164</v>
      </c>
      <c r="E66" t="s">
        <v>14</v>
      </c>
      <c r="F66">
        <v>24</v>
      </c>
    </row>
    <row r="67" spans="1:6" x14ac:dyDescent="0.3">
      <c r="A67" t="s">
        <v>20</v>
      </c>
      <c r="B67">
        <v>336</v>
      </c>
      <c r="E67" t="s">
        <v>14</v>
      </c>
      <c r="F67">
        <v>86</v>
      </c>
    </row>
    <row r="68" spans="1:6" x14ac:dyDescent="0.3">
      <c r="A68" t="s">
        <v>20</v>
      </c>
      <c r="B68">
        <v>1917</v>
      </c>
      <c r="E68" t="s">
        <v>14</v>
      </c>
      <c r="F68">
        <v>243</v>
      </c>
    </row>
    <row r="69" spans="1:6" x14ac:dyDescent="0.3">
      <c r="A69" t="s">
        <v>20</v>
      </c>
      <c r="B69">
        <v>95</v>
      </c>
      <c r="E69" t="s">
        <v>14</v>
      </c>
      <c r="F69">
        <v>65</v>
      </c>
    </row>
    <row r="70" spans="1:6" x14ac:dyDescent="0.3">
      <c r="A70" t="s">
        <v>20</v>
      </c>
      <c r="B70">
        <v>147</v>
      </c>
      <c r="E70" t="s">
        <v>14</v>
      </c>
      <c r="F70">
        <v>100</v>
      </c>
    </row>
    <row r="71" spans="1:6" x14ac:dyDescent="0.3">
      <c r="A71" t="s">
        <v>20</v>
      </c>
      <c r="B71">
        <v>86</v>
      </c>
      <c r="E71" t="s">
        <v>14</v>
      </c>
      <c r="F71">
        <v>168</v>
      </c>
    </row>
    <row r="72" spans="1:6" x14ac:dyDescent="0.3">
      <c r="A72" t="s">
        <v>20</v>
      </c>
      <c r="B72">
        <v>83</v>
      </c>
      <c r="E72" t="s">
        <v>14</v>
      </c>
      <c r="F72">
        <v>13</v>
      </c>
    </row>
    <row r="73" spans="1:6" x14ac:dyDescent="0.3">
      <c r="A73" t="s">
        <v>20</v>
      </c>
      <c r="B73">
        <v>676</v>
      </c>
      <c r="E73" t="s">
        <v>14</v>
      </c>
      <c r="F73">
        <v>1</v>
      </c>
    </row>
    <row r="74" spans="1:6" x14ac:dyDescent="0.3">
      <c r="A74" t="s">
        <v>20</v>
      </c>
      <c r="B74">
        <v>361</v>
      </c>
      <c r="E74" t="s">
        <v>14</v>
      </c>
      <c r="F74">
        <v>40</v>
      </c>
    </row>
    <row r="75" spans="1:6" x14ac:dyDescent="0.3">
      <c r="A75" t="s">
        <v>20</v>
      </c>
      <c r="B75">
        <v>131</v>
      </c>
      <c r="E75" t="s">
        <v>14</v>
      </c>
      <c r="F75">
        <v>226</v>
      </c>
    </row>
    <row r="76" spans="1:6" x14ac:dyDescent="0.3">
      <c r="A76" t="s">
        <v>20</v>
      </c>
      <c r="B76">
        <v>126</v>
      </c>
      <c r="E76" t="s">
        <v>14</v>
      </c>
      <c r="F76">
        <v>1625</v>
      </c>
    </row>
    <row r="77" spans="1:6" x14ac:dyDescent="0.3">
      <c r="A77" t="s">
        <v>20</v>
      </c>
      <c r="B77">
        <v>275</v>
      </c>
      <c r="E77" t="s">
        <v>14</v>
      </c>
      <c r="F77">
        <v>143</v>
      </c>
    </row>
    <row r="78" spans="1:6" x14ac:dyDescent="0.3">
      <c r="A78" t="s">
        <v>20</v>
      </c>
      <c r="B78">
        <v>67</v>
      </c>
      <c r="E78" t="s">
        <v>14</v>
      </c>
      <c r="F78">
        <v>934</v>
      </c>
    </row>
    <row r="79" spans="1:6" x14ac:dyDescent="0.3">
      <c r="A79" t="s">
        <v>20</v>
      </c>
      <c r="B79">
        <v>154</v>
      </c>
      <c r="E79" t="s">
        <v>14</v>
      </c>
      <c r="F79">
        <v>17</v>
      </c>
    </row>
    <row r="80" spans="1:6" x14ac:dyDescent="0.3">
      <c r="A80" t="s">
        <v>20</v>
      </c>
      <c r="B80">
        <v>1782</v>
      </c>
      <c r="E80" t="s">
        <v>14</v>
      </c>
      <c r="F80">
        <v>2179</v>
      </c>
    </row>
    <row r="81" spans="1:6" x14ac:dyDescent="0.3">
      <c r="A81" t="s">
        <v>20</v>
      </c>
      <c r="B81">
        <v>903</v>
      </c>
      <c r="E81" t="s">
        <v>14</v>
      </c>
      <c r="F81">
        <v>931</v>
      </c>
    </row>
    <row r="82" spans="1:6" x14ac:dyDescent="0.3">
      <c r="A82" t="s">
        <v>20</v>
      </c>
      <c r="B82">
        <v>94</v>
      </c>
      <c r="E82" t="s">
        <v>14</v>
      </c>
      <c r="F82">
        <v>92</v>
      </c>
    </row>
    <row r="83" spans="1:6" x14ac:dyDescent="0.3">
      <c r="A83" t="s">
        <v>20</v>
      </c>
      <c r="B83">
        <v>180</v>
      </c>
      <c r="E83" t="s">
        <v>14</v>
      </c>
      <c r="F83">
        <v>57</v>
      </c>
    </row>
    <row r="84" spans="1:6" x14ac:dyDescent="0.3">
      <c r="A84" t="s">
        <v>20</v>
      </c>
      <c r="B84">
        <v>533</v>
      </c>
      <c r="E84" t="s">
        <v>14</v>
      </c>
      <c r="F84">
        <v>41</v>
      </c>
    </row>
    <row r="85" spans="1:6" x14ac:dyDescent="0.3">
      <c r="A85" t="s">
        <v>20</v>
      </c>
      <c r="B85">
        <v>2443</v>
      </c>
      <c r="E85" t="s">
        <v>14</v>
      </c>
      <c r="F85">
        <v>1</v>
      </c>
    </row>
    <row r="86" spans="1:6" x14ac:dyDescent="0.3">
      <c r="A86" t="s">
        <v>20</v>
      </c>
      <c r="B86">
        <v>89</v>
      </c>
      <c r="E86" t="s">
        <v>14</v>
      </c>
      <c r="F86">
        <v>101</v>
      </c>
    </row>
    <row r="87" spans="1:6" x14ac:dyDescent="0.3">
      <c r="A87" t="s">
        <v>20</v>
      </c>
      <c r="B87">
        <v>159</v>
      </c>
      <c r="E87" t="s">
        <v>14</v>
      </c>
      <c r="F87">
        <v>1335</v>
      </c>
    </row>
    <row r="88" spans="1:6" x14ac:dyDescent="0.3">
      <c r="A88" t="s">
        <v>20</v>
      </c>
      <c r="B88">
        <v>50</v>
      </c>
      <c r="E88" t="s">
        <v>14</v>
      </c>
      <c r="F88">
        <v>15</v>
      </c>
    </row>
    <row r="89" spans="1:6" x14ac:dyDescent="0.3">
      <c r="A89" t="s">
        <v>20</v>
      </c>
      <c r="B89">
        <v>186</v>
      </c>
      <c r="E89" t="s">
        <v>14</v>
      </c>
      <c r="F89">
        <v>454</v>
      </c>
    </row>
    <row r="90" spans="1:6" x14ac:dyDescent="0.3">
      <c r="A90" t="s">
        <v>20</v>
      </c>
      <c r="B90">
        <v>1071</v>
      </c>
      <c r="E90" t="s">
        <v>14</v>
      </c>
      <c r="F90">
        <v>3182</v>
      </c>
    </row>
    <row r="91" spans="1:6" x14ac:dyDescent="0.3">
      <c r="A91" t="s">
        <v>20</v>
      </c>
      <c r="B91">
        <v>117</v>
      </c>
      <c r="E91" t="s">
        <v>14</v>
      </c>
      <c r="F91">
        <v>15</v>
      </c>
    </row>
    <row r="92" spans="1:6" x14ac:dyDescent="0.3">
      <c r="A92" t="s">
        <v>20</v>
      </c>
      <c r="B92">
        <v>70</v>
      </c>
      <c r="E92" t="s">
        <v>14</v>
      </c>
      <c r="F92">
        <v>133</v>
      </c>
    </row>
    <row r="93" spans="1:6" x14ac:dyDescent="0.3">
      <c r="A93" t="s">
        <v>20</v>
      </c>
      <c r="B93">
        <v>135</v>
      </c>
      <c r="E93" t="s">
        <v>14</v>
      </c>
      <c r="F93">
        <v>2062</v>
      </c>
    </row>
    <row r="94" spans="1:6" x14ac:dyDescent="0.3">
      <c r="A94" t="s">
        <v>20</v>
      </c>
      <c r="B94">
        <v>768</v>
      </c>
      <c r="E94" t="s">
        <v>14</v>
      </c>
      <c r="F94">
        <v>29</v>
      </c>
    </row>
    <row r="95" spans="1:6" x14ac:dyDescent="0.3">
      <c r="A95" t="s">
        <v>20</v>
      </c>
      <c r="B95">
        <v>199</v>
      </c>
      <c r="E95" t="s">
        <v>14</v>
      </c>
      <c r="F95">
        <v>132</v>
      </c>
    </row>
    <row r="96" spans="1:6" x14ac:dyDescent="0.3">
      <c r="A96" t="s">
        <v>20</v>
      </c>
      <c r="B96">
        <v>107</v>
      </c>
      <c r="E96" t="s">
        <v>14</v>
      </c>
      <c r="F96">
        <v>137</v>
      </c>
    </row>
    <row r="97" spans="1:6" x14ac:dyDescent="0.3">
      <c r="A97" t="s">
        <v>20</v>
      </c>
      <c r="B97">
        <v>195</v>
      </c>
      <c r="E97" t="s">
        <v>14</v>
      </c>
      <c r="F97">
        <v>908</v>
      </c>
    </row>
    <row r="98" spans="1:6" x14ac:dyDescent="0.3">
      <c r="A98" t="s">
        <v>20</v>
      </c>
      <c r="B98">
        <v>3376</v>
      </c>
      <c r="E98" t="s">
        <v>14</v>
      </c>
      <c r="F98">
        <v>10</v>
      </c>
    </row>
    <row r="99" spans="1:6" x14ac:dyDescent="0.3">
      <c r="A99" t="s">
        <v>20</v>
      </c>
      <c r="B99">
        <v>41</v>
      </c>
      <c r="E99" t="s">
        <v>14</v>
      </c>
      <c r="F99">
        <v>1910</v>
      </c>
    </row>
    <row r="100" spans="1:6" x14ac:dyDescent="0.3">
      <c r="A100" t="s">
        <v>20</v>
      </c>
      <c r="B100">
        <v>1821</v>
      </c>
      <c r="E100" t="s">
        <v>14</v>
      </c>
      <c r="F100">
        <v>38</v>
      </c>
    </row>
    <row r="101" spans="1:6" x14ac:dyDescent="0.3">
      <c r="A101" t="s">
        <v>20</v>
      </c>
      <c r="B101">
        <v>164</v>
      </c>
      <c r="E101" t="s">
        <v>14</v>
      </c>
      <c r="F101">
        <v>104</v>
      </c>
    </row>
    <row r="102" spans="1:6" x14ac:dyDescent="0.3">
      <c r="A102" t="s">
        <v>20</v>
      </c>
      <c r="B102">
        <v>157</v>
      </c>
      <c r="E102" t="s">
        <v>14</v>
      </c>
      <c r="F102">
        <v>49</v>
      </c>
    </row>
    <row r="103" spans="1:6" x14ac:dyDescent="0.3">
      <c r="A103" t="s">
        <v>20</v>
      </c>
      <c r="B103">
        <v>246</v>
      </c>
      <c r="E103" t="s">
        <v>14</v>
      </c>
      <c r="F103">
        <v>1</v>
      </c>
    </row>
    <row r="104" spans="1:6" x14ac:dyDescent="0.3">
      <c r="A104" t="s">
        <v>20</v>
      </c>
      <c r="B104">
        <v>1396</v>
      </c>
      <c r="E104" t="s">
        <v>14</v>
      </c>
      <c r="F104">
        <v>245</v>
      </c>
    </row>
    <row r="105" spans="1:6" x14ac:dyDescent="0.3">
      <c r="A105" t="s">
        <v>20</v>
      </c>
      <c r="B105">
        <v>2506</v>
      </c>
      <c r="E105" t="s">
        <v>14</v>
      </c>
      <c r="F105">
        <v>32</v>
      </c>
    </row>
    <row r="106" spans="1:6" x14ac:dyDescent="0.3">
      <c r="A106" t="s">
        <v>20</v>
      </c>
      <c r="B106">
        <v>244</v>
      </c>
      <c r="E106" t="s">
        <v>14</v>
      </c>
      <c r="F106">
        <v>7</v>
      </c>
    </row>
    <row r="107" spans="1:6" x14ac:dyDescent="0.3">
      <c r="A107" t="s">
        <v>20</v>
      </c>
      <c r="B107">
        <v>146</v>
      </c>
      <c r="E107" t="s">
        <v>14</v>
      </c>
      <c r="F107">
        <v>803</v>
      </c>
    </row>
    <row r="108" spans="1:6" x14ac:dyDescent="0.3">
      <c r="A108" t="s">
        <v>20</v>
      </c>
      <c r="B108">
        <v>1267</v>
      </c>
      <c r="E108" t="s">
        <v>14</v>
      </c>
      <c r="F108">
        <v>16</v>
      </c>
    </row>
    <row r="109" spans="1:6" x14ac:dyDescent="0.3">
      <c r="A109" t="s">
        <v>20</v>
      </c>
      <c r="B109">
        <v>1561</v>
      </c>
      <c r="E109" t="s">
        <v>14</v>
      </c>
      <c r="F109">
        <v>31</v>
      </c>
    </row>
    <row r="110" spans="1:6" x14ac:dyDescent="0.3">
      <c r="A110" t="s">
        <v>20</v>
      </c>
      <c r="B110">
        <v>48</v>
      </c>
      <c r="E110" t="s">
        <v>14</v>
      </c>
      <c r="F110">
        <v>108</v>
      </c>
    </row>
    <row r="111" spans="1:6" x14ac:dyDescent="0.3">
      <c r="A111" t="s">
        <v>20</v>
      </c>
      <c r="B111">
        <v>2739</v>
      </c>
      <c r="E111" t="s">
        <v>14</v>
      </c>
      <c r="F111">
        <v>30</v>
      </c>
    </row>
    <row r="112" spans="1:6" x14ac:dyDescent="0.3">
      <c r="A112" t="s">
        <v>20</v>
      </c>
      <c r="B112">
        <v>3537</v>
      </c>
      <c r="E112" t="s">
        <v>14</v>
      </c>
      <c r="F112">
        <v>17</v>
      </c>
    </row>
    <row r="113" spans="1:6" x14ac:dyDescent="0.3">
      <c r="A113" t="s">
        <v>20</v>
      </c>
      <c r="B113">
        <v>2107</v>
      </c>
      <c r="E113" t="s">
        <v>14</v>
      </c>
      <c r="F113">
        <v>80</v>
      </c>
    </row>
    <row r="114" spans="1:6" x14ac:dyDescent="0.3">
      <c r="A114" t="s">
        <v>20</v>
      </c>
      <c r="B114">
        <v>3318</v>
      </c>
      <c r="E114" t="s">
        <v>14</v>
      </c>
      <c r="F114">
        <v>2468</v>
      </c>
    </row>
    <row r="115" spans="1:6" x14ac:dyDescent="0.3">
      <c r="A115" t="s">
        <v>20</v>
      </c>
      <c r="B115">
        <v>340</v>
      </c>
      <c r="E115" t="s">
        <v>14</v>
      </c>
      <c r="F115">
        <v>26</v>
      </c>
    </row>
    <row r="116" spans="1:6" x14ac:dyDescent="0.3">
      <c r="A116" t="s">
        <v>20</v>
      </c>
      <c r="B116">
        <v>1442</v>
      </c>
      <c r="E116" t="s">
        <v>14</v>
      </c>
      <c r="F116">
        <v>73</v>
      </c>
    </row>
    <row r="117" spans="1:6" x14ac:dyDescent="0.3">
      <c r="A117" t="s">
        <v>20</v>
      </c>
      <c r="B117">
        <v>126</v>
      </c>
      <c r="E117" t="s">
        <v>14</v>
      </c>
      <c r="F117">
        <v>128</v>
      </c>
    </row>
    <row r="118" spans="1:6" x14ac:dyDescent="0.3">
      <c r="A118" t="s">
        <v>20</v>
      </c>
      <c r="B118">
        <v>524</v>
      </c>
      <c r="E118" t="s">
        <v>14</v>
      </c>
      <c r="F118">
        <v>33</v>
      </c>
    </row>
    <row r="119" spans="1:6" x14ac:dyDescent="0.3">
      <c r="A119" t="s">
        <v>20</v>
      </c>
      <c r="B119">
        <v>1989</v>
      </c>
      <c r="E119" t="s">
        <v>14</v>
      </c>
      <c r="F119">
        <v>1072</v>
      </c>
    </row>
    <row r="120" spans="1:6" x14ac:dyDescent="0.3">
      <c r="A120" t="s">
        <v>20</v>
      </c>
      <c r="B120">
        <v>157</v>
      </c>
      <c r="E120" t="s">
        <v>14</v>
      </c>
      <c r="F120">
        <v>393</v>
      </c>
    </row>
    <row r="121" spans="1:6" x14ac:dyDescent="0.3">
      <c r="A121" t="s">
        <v>20</v>
      </c>
      <c r="B121">
        <v>4498</v>
      </c>
      <c r="E121" t="s">
        <v>14</v>
      </c>
      <c r="F121">
        <v>1257</v>
      </c>
    </row>
    <row r="122" spans="1:6" x14ac:dyDescent="0.3">
      <c r="A122" t="s">
        <v>20</v>
      </c>
      <c r="B122">
        <v>80</v>
      </c>
      <c r="E122" t="s">
        <v>14</v>
      </c>
      <c r="F122">
        <v>328</v>
      </c>
    </row>
    <row r="123" spans="1:6" x14ac:dyDescent="0.3">
      <c r="A123" t="s">
        <v>20</v>
      </c>
      <c r="B123">
        <v>43</v>
      </c>
      <c r="E123" t="s">
        <v>14</v>
      </c>
      <c r="F123">
        <v>147</v>
      </c>
    </row>
    <row r="124" spans="1:6" x14ac:dyDescent="0.3">
      <c r="A124" t="s">
        <v>20</v>
      </c>
      <c r="B124">
        <v>2053</v>
      </c>
      <c r="E124" t="s">
        <v>14</v>
      </c>
      <c r="F124">
        <v>830</v>
      </c>
    </row>
    <row r="125" spans="1:6" x14ac:dyDescent="0.3">
      <c r="A125" t="s">
        <v>20</v>
      </c>
      <c r="B125">
        <v>168</v>
      </c>
      <c r="E125" t="s">
        <v>14</v>
      </c>
      <c r="F125">
        <v>331</v>
      </c>
    </row>
    <row r="126" spans="1:6" x14ac:dyDescent="0.3">
      <c r="A126" t="s">
        <v>20</v>
      </c>
      <c r="B126">
        <v>4289</v>
      </c>
      <c r="E126" t="s">
        <v>14</v>
      </c>
      <c r="F126">
        <v>25</v>
      </c>
    </row>
    <row r="127" spans="1:6" x14ac:dyDescent="0.3">
      <c r="A127" t="s">
        <v>20</v>
      </c>
      <c r="B127">
        <v>165</v>
      </c>
      <c r="E127" t="s">
        <v>14</v>
      </c>
      <c r="F127">
        <v>3483</v>
      </c>
    </row>
    <row r="128" spans="1:6" x14ac:dyDescent="0.3">
      <c r="A128" t="s">
        <v>20</v>
      </c>
      <c r="B128">
        <v>1815</v>
      </c>
      <c r="E128" t="s">
        <v>14</v>
      </c>
      <c r="F128">
        <v>923</v>
      </c>
    </row>
    <row r="129" spans="1:6" x14ac:dyDescent="0.3">
      <c r="A129" t="s">
        <v>20</v>
      </c>
      <c r="B129">
        <v>397</v>
      </c>
      <c r="E129" t="s">
        <v>14</v>
      </c>
      <c r="F129">
        <v>1</v>
      </c>
    </row>
    <row r="130" spans="1:6" x14ac:dyDescent="0.3">
      <c r="A130" t="s">
        <v>20</v>
      </c>
      <c r="B130">
        <v>1539</v>
      </c>
      <c r="E130" t="s">
        <v>14</v>
      </c>
      <c r="F130">
        <v>33</v>
      </c>
    </row>
    <row r="131" spans="1:6" x14ac:dyDescent="0.3">
      <c r="A131" t="s">
        <v>20</v>
      </c>
      <c r="B131">
        <v>138</v>
      </c>
      <c r="E131" t="s">
        <v>14</v>
      </c>
      <c r="F131">
        <v>40</v>
      </c>
    </row>
    <row r="132" spans="1:6" x14ac:dyDescent="0.3">
      <c r="A132" t="s">
        <v>20</v>
      </c>
      <c r="B132">
        <v>3594</v>
      </c>
      <c r="E132" t="s">
        <v>14</v>
      </c>
      <c r="F132">
        <v>23</v>
      </c>
    </row>
    <row r="133" spans="1:6" x14ac:dyDescent="0.3">
      <c r="A133" t="s">
        <v>20</v>
      </c>
      <c r="B133">
        <v>5880</v>
      </c>
      <c r="E133" t="s">
        <v>14</v>
      </c>
      <c r="F133">
        <v>75</v>
      </c>
    </row>
    <row r="134" spans="1:6" x14ac:dyDescent="0.3">
      <c r="A134" t="s">
        <v>20</v>
      </c>
      <c r="B134">
        <v>112</v>
      </c>
      <c r="E134" t="s">
        <v>14</v>
      </c>
      <c r="F134">
        <v>2176</v>
      </c>
    </row>
    <row r="135" spans="1:6" x14ac:dyDescent="0.3">
      <c r="A135" t="s">
        <v>20</v>
      </c>
      <c r="B135">
        <v>943</v>
      </c>
      <c r="E135" t="s">
        <v>14</v>
      </c>
      <c r="F135">
        <v>441</v>
      </c>
    </row>
    <row r="136" spans="1:6" x14ac:dyDescent="0.3">
      <c r="A136" t="s">
        <v>20</v>
      </c>
      <c r="B136">
        <v>2468</v>
      </c>
      <c r="E136" t="s">
        <v>14</v>
      </c>
      <c r="F136">
        <v>25</v>
      </c>
    </row>
    <row r="137" spans="1:6" x14ac:dyDescent="0.3">
      <c r="A137" t="s">
        <v>20</v>
      </c>
      <c r="B137">
        <v>2551</v>
      </c>
      <c r="E137" t="s">
        <v>14</v>
      </c>
      <c r="F137">
        <v>127</v>
      </c>
    </row>
    <row r="138" spans="1:6" x14ac:dyDescent="0.3">
      <c r="A138" t="s">
        <v>20</v>
      </c>
      <c r="B138">
        <v>101</v>
      </c>
      <c r="E138" t="s">
        <v>14</v>
      </c>
      <c r="F138">
        <v>355</v>
      </c>
    </row>
    <row r="139" spans="1:6" x14ac:dyDescent="0.3">
      <c r="A139" t="s">
        <v>20</v>
      </c>
      <c r="B139">
        <v>92</v>
      </c>
      <c r="E139" t="s">
        <v>14</v>
      </c>
      <c r="F139">
        <v>44</v>
      </c>
    </row>
    <row r="140" spans="1:6" x14ac:dyDescent="0.3">
      <c r="A140" t="s">
        <v>20</v>
      </c>
      <c r="B140">
        <v>62</v>
      </c>
      <c r="E140" t="s">
        <v>14</v>
      </c>
      <c r="F140">
        <v>67</v>
      </c>
    </row>
    <row r="141" spans="1:6" x14ac:dyDescent="0.3">
      <c r="A141" t="s">
        <v>20</v>
      </c>
      <c r="B141">
        <v>149</v>
      </c>
      <c r="E141" t="s">
        <v>14</v>
      </c>
      <c r="F141">
        <v>1068</v>
      </c>
    </row>
    <row r="142" spans="1:6" x14ac:dyDescent="0.3">
      <c r="A142" t="s">
        <v>20</v>
      </c>
      <c r="B142">
        <v>329</v>
      </c>
      <c r="E142" t="s">
        <v>14</v>
      </c>
      <c r="F142">
        <v>424</v>
      </c>
    </row>
    <row r="143" spans="1:6" x14ac:dyDescent="0.3">
      <c r="A143" t="s">
        <v>20</v>
      </c>
      <c r="B143">
        <v>97</v>
      </c>
      <c r="E143" t="s">
        <v>14</v>
      </c>
      <c r="F143">
        <v>151</v>
      </c>
    </row>
    <row r="144" spans="1:6" x14ac:dyDescent="0.3">
      <c r="A144" t="s">
        <v>20</v>
      </c>
      <c r="B144">
        <v>1784</v>
      </c>
      <c r="E144" t="s">
        <v>14</v>
      </c>
      <c r="F144">
        <v>1608</v>
      </c>
    </row>
    <row r="145" spans="1:6" x14ac:dyDescent="0.3">
      <c r="A145" t="s">
        <v>20</v>
      </c>
      <c r="B145">
        <v>1684</v>
      </c>
      <c r="E145" t="s">
        <v>14</v>
      </c>
      <c r="F145">
        <v>941</v>
      </c>
    </row>
    <row r="146" spans="1:6" x14ac:dyDescent="0.3">
      <c r="A146" t="s">
        <v>20</v>
      </c>
      <c r="B146">
        <v>250</v>
      </c>
      <c r="E146" t="s">
        <v>14</v>
      </c>
      <c r="F146">
        <v>1</v>
      </c>
    </row>
    <row r="147" spans="1:6" x14ac:dyDescent="0.3">
      <c r="A147" t="s">
        <v>20</v>
      </c>
      <c r="B147">
        <v>238</v>
      </c>
      <c r="E147" t="s">
        <v>14</v>
      </c>
      <c r="F147">
        <v>40</v>
      </c>
    </row>
    <row r="148" spans="1:6" x14ac:dyDescent="0.3">
      <c r="A148" t="s">
        <v>20</v>
      </c>
      <c r="B148">
        <v>53</v>
      </c>
      <c r="E148" t="s">
        <v>14</v>
      </c>
      <c r="F148">
        <v>3015</v>
      </c>
    </row>
    <row r="149" spans="1:6" x14ac:dyDescent="0.3">
      <c r="A149" t="s">
        <v>20</v>
      </c>
      <c r="B149">
        <v>214</v>
      </c>
      <c r="E149" t="s">
        <v>14</v>
      </c>
      <c r="F149">
        <v>435</v>
      </c>
    </row>
    <row r="150" spans="1:6" x14ac:dyDescent="0.3">
      <c r="A150" t="s">
        <v>20</v>
      </c>
      <c r="B150">
        <v>222</v>
      </c>
      <c r="E150" t="s">
        <v>14</v>
      </c>
      <c r="F150">
        <v>714</v>
      </c>
    </row>
    <row r="151" spans="1:6" x14ac:dyDescent="0.3">
      <c r="A151" t="s">
        <v>20</v>
      </c>
      <c r="B151">
        <v>1884</v>
      </c>
      <c r="E151" t="s">
        <v>14</v>
      </c>
      <c r="F151">
        <v>5497</v>
      </c>
    </row>
    <row r="152" spans="1:6" x14ac:dyDescent="0.3">
      <c r="A152" t="s">
        <v>20</v>
      </c>
      <c r="B152">
        <v>218</v>
      </c>
      <c r="E152" t="s">
        <v>14</v>
      </c>
      <c r="F152">
        <v>418</v>
      </c>
    </row>
    <row r="153" spans="1:6" x14ac:dyDescent="0.3">
      <c r="A153" t="s">
        <v>20</v>
      </c>
      <c r="B153">
        <v>6465</v>
      </c>
      <c r="E153" t="s">
        <v>14</v>
      </c>
      <c r="F153">
        <v>1439</v>
      </c>
    </row>
    <row r="154" spans="1:6" x14ac:dyDescent="0.3">
      <c r="A154" t="s">
        <v>20</v>
      </c>
      <c r="B154">
        <v>59</v>
      </c>
      <c r="E154" t="s">
        <v>14</v>
      </c>
      <c r="F154">
        <v>15</v>
      </c>
    </row>
    <row r="155" spans="1:6" x14ac:dyDescent="0.3">
      <c r="A155" t="s">
        <v>20</v>
      </c>
      <c r="B155">
        <v>88</v>
      </c>
      <c r="E155" t="s">
        <v>14</v>
      </c>
      <c r="F155">
        <v>1999</v>
      </c>
    </row>
    <row r="156" spans="1:6" x14ac:dyDescent="0.3">
      <c r="A156" t="s">
        <v>20</v>
      </c>
      <c r="B156">
        <v>1697</v>
      </c>
      <c r="E156" t="s">
        <v>14</v>
      </c>
      <c r="F156">
        <v>118</v>
      </c>
    </row>
    <row r="157" spans="1:6" x14ac:dyDescent="0.3">
      <c r="A157" t="s">
        <v>20</v>
      </c>
      <c r="B157">
        <v>92</v>
      </c>
      <c r="E157" t="s">
        <v>14</v>
      </c>
      <c r="F157">
        <v>162</v>
      </c>
    </row>
    <row r="158" spans="1:6" x14ac:dyDescent="0.3">
      <c r="A158" t="s">
        <v>20</v>
      </c>
      <c r="B158">
        <v>186</v>
      </c>
      <c r="E158" t="s">
        <v>14</v>
      </c>
      <c r="F158">
        <v>83</v>
      </c>
    </row>
    <row r="159" spans="1:6" x14ac:dyDescent="0.3">
      <c r="A159" t="s">
        <v>20</v>
      </c>
      <c r="B159">
        <v>138</v>
      </c>
      <c r="E159" t="s">
        <v>14</v>
      </c>
      <c r="F159">
        <v>747</v>
      </c>
    </row>
    <row r="160" spans="1:6" x14ac:dyDescent="0.3">
      <c r="A160" t="s">
        <v>20</v>
      </c>
      <c r="B160">
        <v>261</v>
      </c>
      <c r="E160" t="s">
        <v>14</v>
      </c>
      <c r="F160">
        <v>84</v>
      </c>
    </row>
    <row r="161" spans="1:6" x14ac:dyDescent="0.3">
      <c r="A161" t="s">
        <v>20</v>
      </c>
      <c r="B161">
        <v>107</v>
      </c>
      <c r="E161" t="s">
        <v>14</v>
      </c>
      <c r="F161">
        <v>91</v>
      </c>
    </row>
    <row r="162" spans="1:6" x14ac:dyDescent="0.3">
      <c r="A162" t="s">
        <v>20</v>
      </c>
      <c r="B162">
        <v>199</v>
      </c>
      <c r="E162" t="s">
        <v>14</v>
      </c>
      <c r="F162">
        <v>792</v>
      </c>
    </row>
    <row r="163" spans="1:6" x14ac:dyDescent="0.3">
      <c r="A163" t="s">
        <v>20</v>
      </c>
      <c r="B163">
        <v>5512</v>
      </c>
      <c r="E163" t="s">
        <v>14</v>
      </c>
      <c r="F163">
        <v>32</v>
      </c>
    </row>
    <row r="164" spans="1:6" x14ac:dyDescent="0.3">
      <c r="A164" t="s">
        <v>20</v>
      </c>
      <c r="B164">
        <v>86</v>
      </c>
      <c r="E164" t="s">
        <v>14</v>
      </c>
      <c r="F164">
        <v>186</v>
      </c>
    </row>
    <row r="165" spans="1:6" x14ac:dyDescent="0.3">
      <c r="A165" t="s">
        <v>20</v>
      </c>
      <c r="B165">
        <v>2768</v>
      </c>
      <c r="E165" t="s">
        <v>14</v>
      </c>
      <c r="F165">
        <v>605</v>
      </c>
    </row>
    <row r="166" spans="1:6" x14ac:dyDescent="0.3">
      <c r="A166" t="s">
        <v>20</v>
      </c>
      <c r="B166">
        <v>48</v>
      </c>
      <c r="E166" t="s">
        <v>14</v>
      </c>
      <c r="F166">
        <v>1</v>
      </c>
    </row>
    <row r="167" spans="1:6" x14ac:dyDescent="0.3">
      <c r="A167" t="s">
        <v>20</v>
      </c>
      <c r="B167">
        <v>87</v>
      </c>
      <c r="E167" t="s">
        <v>14</v>
      </c>
      <c r="F167">
        <v>31</v>
      </c>
    </row>
    <row r="168" spans="1:6" x14ac:dyDescent="0.3">
      <c r="A168" t="s">
        <v>20</v>
      </c>
      <c r="B168">
        <v>1894</v>
      </c>
      <c r="E168" t="s">
        <v>14</v>
      </c>
      <c r="F168">
        <v>1181</v>
      </c>
    </row>
    <row r="169" spans="1:6" x14ac:dyDescent="0.3">
      <c r="A169" t="s">
        <v>20</v>
      </c>
      <c r="B169">
        <v>282</v>
      </c>
      <c r="E169" t="s">
        <v>14</v>
      </c>
      <c r="F169">
        <v>39</v>
      </c>
    </row>
    <row r="170" spans="1:6" x14ac:dyDescent="0.3">
      <c r="A170" t="s">
        <v>20</v>
      </c>
      <c r="B170">
        <v>116</v>
      </c>
      <c r="E170" t="s">
        <v>14</v>
      </c>
      <c r="F170">
        <v>46</v>
      </c>
    </row>
    <row r="171" spans="1:6" x14ac:dyDescent="0.3">
      <c r="A171" t="s">
        <v>20</v>
      </c>
      <c r="B171">
        <v>83</v>
      </c>
      <c r="E171" t="s">
        <v>14</v>
      </c>
      <c r="F171">
        <v>105</v>
      </c>
    </row>
    <row r="172" spans="1:6" x14ac:dyDescent="0.3">
      <c r="A172" t="s">
        <v>20</v>
      </c>
      <c r="B172">
        <v>91</v>
      </c>
      <c r="E172" t="s">
        <v>14</v>
      </c>
      <c r="F172">
        <v>535</v>
      </c>
    </row>
    <row r="173" spans="1:6" x14ac:dyDescent="0.3">
      <c r="A173" t="s">
        <v>20</v>
      </c>
      <c r="B173">
        <v>546</v>
      </c>
      <c r="E173" t="s">
        <v>14</v>
      </c>
      <c r="F173">
        <v>16</v>
      </c>
    </row>
    <row r="174" spans="1:6" x14ac:dyDescent="0.3">
      <c r="A174" t="s">
        <v>20</v>
      </c>
      <c r="B174">
        <v>393</v>
      </c>
      <c r="E174" t="s">
        <v>14</v>
      </c>
      <c r="F174">
        <v>575</v>
      </c>
    </row>
    <row r="175" spans="1:6" x14ac:dyDescent="0.3">
      <c r="A175" t="s">
        <v>20</v>
      </c>
      <c r="B175">
        <v>133</v>
      </c>
      <c r="E175" t="s">
        <v>14</v>
      </c>
      <c r="F175">
        <v>1120</v>
      </c>
    </row>
    <row r="176" spans="1:6" x14ac:dyDescent="0.3">
      <c r="A176" t="s">
        <v>20</v>
      </c>
      <c r="B176">
        <v>254</v>
      </c>
      <c r="E176" t="s">
        <v>14</v>
      </c>
      <c r="F176">
        <v>113</v>
      </c>
    </row>
    <row r="177" spans="1:6" x14ac:dyDescent="0.3">
      <c r="A177" t="s">
        <v>20</v>
      </c>
      <c r="B177">
        <v>176</v>
      </c>
      <c r="E177" t="s">
        <v>14</v>
      </c>
      <c r="F177">
        <v>1538</v>
      </c>
    </row>
    <row r="178" spans="1:6" x14ac:dyDescent="0.3">
      <c r="A178" t="s">
        <v>20</v>
      </c>
      <c r="B178">
        <v>337</v>
      </c>
      <c r="E178" t="s">
        <v>14</v>
      </c>
      <c r="F178">
        <v>9</v>
      </c>
    </row>
    <row r="179" spans="1:6" x14ac:dyDescent="0.3">
      <c r="A179" t="s">
        <v>20</v>
      </c>
      <c r="B179">
        <v>107</v>
      </c>
      <c r="E179" t="s">
        <v>14</v>
      </c>
      <c r="F179">
        <v>554</v>
      </c>
    </row>
    <row r="180" spans="1:6" x14ac:dyDescent="0.3">
      <c r="A180" t="s">
        <v>20</v>
      </c>
      <c r="B180">
        <v>183</v>
      </c>
      <c r="E180" t="s">
        <v>14</v>
      </c>
      <c r="F180">
        <v>648</v>
      </c>
    </row>
    <row r="181" spans="1:6" x14ac:dyDescent="0.3">
      <c r="A181" t="s">
        <v>20</v>
      </c>
      <c r="B181">
        <v>72</v>
      </c>
      <c r="E181" t="s">
        <v>14</v>
      </c>
      <c r="F181">
        <v>21</v>
      </c>
    </row>
    <row r="182" spans="1:6" x14ac:dyDescent="0.3">
      <c r="A182" t="s">
        <v>20</v>
      </c>
      <c r="B182">
        <v>295</v>
      </c>
      <c r="E182" t="s">
        <v>14</v>
      </c>
      <c r="F182">
        <v>54</v>
      </c>
    </row>
    <row r="183" spans="1:6" x14ac:dyDescent="0.3">
      <c r="A183" t="s">
        <v>20</v>
      </c>
      <c r="B183">
        <v>142</v>
      </c>
      <c r="E183" t="s">
        <v>14</v>
      </c>
      <c r="F183">
        <v>120</v>
      </c>
    </row>
    <row r="184" spans="1:6" x14ac:dyDescent="0.3">
      <c r="A184" t="s">
        <v>20</v>
      </c>
      <c r="B184">
        <v>85</v>
      </c>
      <c r="E184" t="s">
        <v>14</v>
      </c>
      <c r="F184">
        <v>579</v>
      </c>
    </row>
    <row r="185" spans="1:6" x14ac:dyDescent="0.3">
      <c r="A185" t="s">
        <v>20</v>
      </c>
      <c r="B185">
        <v>659</v>
      </c>
      <c r="E185" t="s">
        <v>14</v>
      </c>
      <c r="F185">
        <v>2072</v>
      </c>
    </row>
    <row r="186" spans="1:6" x14ac:dyDescent="0.3">
      <c r="A186" t="s">
        <v>20</v>
      </c>
      <c r="B186">
        <v>121</v>
      </c>
      <c r="E186" t="s">
        <v>14</v>
      </c>
      <c r="F186">
        <v>0</v>
      </c>
    </row>
    <row r="187" spans="1:6" x14ac:dyDescent="0.3">
      <c r="A187" t="s">
        <v>20</v>
      </c>
      <c r="B187">
        <v>3742</v>
      </c>
      <c r="E187" t="s">
        <v>14</v>
      </c>
      <c r="F187">
        <v>1796</v>
      </c>
    </row>
    <row r="188" spans="1:6" x14ac:dyDescent="0.3">
      <c r="A188" t="s">
        <v>20</v>
      </c>
      <c r="B188">
        <v>223</v>
      </c>
      <c r="E188" t="s">
        <v>14</v>
      </c>
      <c r="F188">
        <v>62</v>
      </c>
    </row>
    <row r="189" spans="1:6" x14ac:dyDescent="0.3">
      <c r="A189" t="s">
        <v>20</v>
      </c>
      <c r="B189">
        <v>133</v>
      </c>
      <c r="E189" t="s">
        <v>14</v>
      </c>
      <c r="F189">
        <v>347</v>
      </c>
    </row>
    <row r="190" spans="1:6" x14ac:dyDescent="0.3">
      <c r="A190" t="s">
        <v>20</v>
      </c>
      <c r="B190">
        <v>5168</v>
      </c>
      <c r="E190" t="s">
        <v>14</v>
      </c>
      <c r="F190">
        <v>19</v>
      </c>
    </row>
    <row r="191" spans="1:6" x14ac:dyDescent="0.3">
      <c r="A191" t="s">
        <v>20</v>
      </c>
      <c r="B191">
        <v>307</v>
      </c>
      <c r="E191" t="s">
        <v>14</v>
      </c>
      <c r="F191">
        <v>1258</v>
      </c>
    </row>
    <row r="192" spans="1:6" x14ac:dyDescent="0.3">
      <c r="A192" t="s">
        <v>20</v>
      </c>
      <c r="B192">
        <v>2441</v>
      </c>
      <c r="E192" t="s">
        <v>14</v>
      </c>
      <c r="F192">
        <v>362</v>
      </c>
    </row>
    <row r="193" spans="1:6" x14ac:dyDescent="0.3">
      <c r="A193" t="s">
        <v>20</v>
      </c>
      <c r="B193">
        <v>1385</v>
      </c>
      <c r="E193" t="s">
        <v>14</v>
      </c>
      <c r="F193">
        <v>133</v>
      </c>
    </row>
    <row r="194" spans="1:6" x14ac:dyDescent="0.3">
      <c r="A194" t="s">
        <v>20</v>
      </c>
      <c r="B194">
        <v>190</v>
      </c>
      <c r="E194" t="s">
        <v>14</v>
      </c>
      <c r="F194">
        <v>846</v>
      </c>
    </row>
    <row r="195" spans="1:6" x14ac:dyDescent="0.3">
      <c r="A195" t="s">
        <v>20</v>
      </c>
      <c r="B195">
        <v>470</v>
      </c>
      <c r="E195" t="s">
        <v>14</v>
      </c>
      <c r="F195">
        <v>10</v>
      </c>
    </row>
    <row r="196" spans="1:6" x14ac:dyDescent="0.3">
      <c r="A196" t="s">
        <v>20</v>
      </c>
      <c r="B196">
        <v>253</v>
      </c>
      <c r="E196" t="s">
        <v>14</v>
      </c>
      <c r="F196">
        <v>191</v>
      </c>
    </row>
    <row r="197" spans="1:6" x14ac:dyDescent="0.3">
      <c r="A197" t="s">
        <v>20</v>
      </c>
      <c r="B197">
        <v>1113</v>
      </c>
      <c r="E197" t="s">
        <v>14</v>
      </c>
      <c r="F197">
        <v>1979</v>
      </c>
    </row>
    <row r="198" spans="1:6" x14ac:dyDescent="0.3">
      <c r="A198" t="s">
        <v>20</v>
      </c>
      <c r="B198">
        <v>2283</v>
      </c>
      <c r="E198" t="s">
        <v>14</v>
      </c>
      <c r="F198">
        <v>63</v>
      </c>
    </row>
    <row r="199" spans="1:6" x14ac:dyDescent="0.3">
      <c r="A199" t="s">
        <v>20</v>
      </c>
      <c r="B199">
        <v>1095</v>
      </c>
      <c r="E199" t="s">
        <v>14</v>
      </c>
      <c r="F199">
        <v>6080</v>
      </c>
    </row>
    <row r="200" spans="1:6" x14ac:dyDescent="0.3">
      <c r="A200" t="s">
        <v>20</v>
      </c>
      <c r="B200">
        <v>1690</v>
      </c>
      <c r="E200" t="s">
        <v>14</v>
      </c>
      <c r="F200">
        <v>80</v>
      </c>
    </row>
    <row r="201" spans="1:6" x14ac:dyDescent="0.3">
      <c r="A201" t="s">
        <v>20</v>
      </c>
      <c r="B201">
        <v>191</v>
      </c>
      <c r="E201" t="s">
        <v>14</v>
      </c>
      <c r="F201">
        <v>9</v>
      </c>
    </row>
    <row r="202" spans="1:6" x14ac:dyDescent="0.3">
      <c r="A202" t="s">
        <v>20</v>
      </c>
      <c r="B202">
        <v>2013</v>
      </c>
      <c r="E202" t="s">
        <v>14</v>
      </c>
      <c r="F202">
        <v>1784</v>
      </c>
    </row>
    <row r="203" spans="1:6" x14ac:dyDescent="0.3">
      <c r="A203" t="s">
        <v>20</v>
      </c>
      <c r="B203">
        <v>1703</v>
      </c>
      <c r="E203" t="s">
        <v>14</v>
      </c>
      <c r="F203">
        <v>243</v>
      </c>
    </row>
    <row r="204" spans="1:6" x14ac:dyDescent="0.3">
      <c r="A204" t="s">
        <v>20</v>
      </c>
      <c r="B204">
        <v>80</v>
      </c>
      <c r="E204" t="s">
        <v>14</v>
      </c>
      <c r="F204">
        <v>1296</v>
      </c>
    </row>
    <row r="205" spans="1:6" x14ac:dyDescent="0.3">
      <c r="A205" t="s">
        <v>20</v>
      </c>
      <c r="B205">
        <v>41</v>
      </c>
      <c r="E205" t="s">
        <v>14</v>
      </c>
      <c r="F205">
        <v>77</v>
      </c>
    </row>
    <row r="206" spans="1:6" x14ac:dyDescent="0.3">
      <c r="A206" t="s">
        <v>20</v>
      </c>
      <c r="B206">
        <v>187</v>
      </c>
      <c r="E206" t="s">
        <v>14</v>
      </c>
      <c r="F206">
        <v>395</v>
      </c>
    </row>
    <row r="207" spans="1:6" x14ac:dyDescent="0.3">
      <c r="A207" t="s">
        <v>20</v>
      </c>
      <c r="B207">
        <v>2875</v>
      </c>
      <c r="E207" t="s">
        <v>14</v>
      </c>
      <c r="F207">
        <v>49</v>
      </c>
    </row>
    <row r="208" spans="1:6" x14ac:dyDescent="0.3">
      <c r="A208" t="s">
        <v>20</v>
      </c>
      <c r="B208">
        <v>88</v>
      </c>
      <c r="E208" t="s">
        <v>14</v>
      </c>
      <c r="F208">
        <v>180</v>
      </c>
    </row>
    <row r="209" spans="1:6" x14ac:dyDescent="0.3">
      <c r="A209" t="s">
        <v>20</v>
      </c>
      <c r="B209">
        <v>191</v>
      </c>
      <c r="E209" t="s">
        <v>14</v>
      </c>
      <c r="F209">
        <v>2690</v>
      </c>
    </row>
    <row r="210" spans="1:6" x14ac:dyDescent="0.3">
      <c r="A210" t="s">
        <v>20</v>
      </c>
      <c r="B210">
        <v>139</v>
      </c>
      <c r="E210" t="s">
        <v>14</v>
      </c>
      <c r="F210">
        <v>2779</v>
      </c>
    </row>
    <row r="211" spans="1:6" x14ac:dyDescent="0.3">
      <c r="A211" t="s">
        <v>20</v>
      </c>
      <c r="B211">
        <v>186</v>
      </c>
      <c r="E211" t="s">
        <v>14</v>
      </c>
      <c r="F211">
        <v>92</v>
      </c>
    </row>
    <row r="212" spans="1:6" x14ac:dyDescent="0.3">
      <c r="A212" t="s">
        <v>20</v>
      </c>
      <c r="B212">
        <v>112</v>
      </c>
      <c r="E212" t="s">
        <v>14</v>
      </c>
      <c r="F212">
        <v>1028</v>
      </c>
    </row>
    <row r="213" spans="1:6" x14ac:dyDescent="0.3">
      <c r="A213" t="s">
        <v>20</v>
      </c>
      <c r="B213">
        <v>101</v>
      </c>
      <c r="E213" t="s">
        <v>14</v>
      </c>
      <c r="F213">
        <v>26</v>
      </c>
    </row>
    <row r="214" spans="1:6" x14ac:dyDescent="0.3">
      <c r="A214" t="s">
        <v>20</v>
      </c>
      <c r="B214">
        <v>206</v>
      </c>
      <c r="E214" t="s">
        <v>14</v>
      </c>
      <c r="F214">
        <v>1790</v>
      </c>
    </row>
    <row r="215" spans="1:6" x14ac:dyDescent="0.3">
      <c r="A215" t="s">
        <v>20</v>
      </c>
      <c r="B215">
        <v>154</v>
      </c>
      <c r="E215" t="s">
        <v>14</v>
      </c>
      <c r="F215">
        <v>37</v>
      </c>
    </row>
    <row r="216" spans="1:6" x14ac:dyDescent="0.3">
      <c r="A216" t="s">
        <v>20</v>
      </c>
      <c r="B216">
        <v>5966</v>
      </c>
      <c r="E216" t="s">
        <v>14</v>
      </c>
      <c r="F216">
        <v>35</v>
      </c>
    </row>
    <row r="217" spans="1:6" x14ac:dyDescent="0.3">
      <c r="A217" t="s">
        <v>20</v>
      </c>
      <c r="B217">
        <v>169</v>
      </c>
      <c r="E217" t="s">
        <v>14</v>
      </c>
      <c r="F217">
        <v>558</v>
      </c>
    </row>
    <row r="218" spans="1:6" x14ac:dyDescent="0.3">
      <c r="A218" t="s">
        <v>20</v>
      </c>
      <c r="B218">
        <v>2106</v>
      </c>
      <c r="E218" t="s">
        <v>14</v>
      </c>
      <c r="F218">
        <v>64</v>
      </c>
    </row>
    <row r="219" spans="1:6" x14ac:dyDescent="0.3">
      <c r="A219" t="s">
        <v>20</v>
      </c>
      <c r="B219">
        <v>131</v>
      </c>
      <c r="E219" t="s">
        <v>14</v>
      </c>
      <c r="F219">
        <v>245</v>
      </c>
    </row>
    <row r="220" spans="1:6" x14ac:dyDescent="0.3">
      <c r="A220" t="s">
        <v>20</v>
      </c>
      <c r="B220">
        <v>84</v>
      </c>
      <c r="E220" t="s">
        <v>14</v>
      </c>
      <c r="F220">
        <v>71</v>
      </c>
    </row>
    <row r="221" spans="1:6" x14ac:dyDescent="0.3">
      <c r="A221" t="s">
        <v>20</v>
      </c>
      <c r="B221">
        <v>155</v>
      </c>
      <c r="E221" t="s">
        <v>14</v>
      </c>
      <c r="F221">
        <v>42</v>
      </c>
    </row>
    <row r="222" spans="1:6" x14ac:dyDescent="0.3">
      <c r="A222" t="s">
        <v>20</v>
      </c>
      <c r="B222">
        <v>189</v>
      </c>
      <c r="E222" t="s">
        <v>14</v>
      </c>
      <c r="F222">
        <v>156</v>
      </c>
    </row>
    <row r="223" spans="1:6" x14ac:dyDescent="0.3">
      <c r="A223" t="s">
        <v>20</v>
      </c>
      <c r="B223">
        <v>4799</v>
      </c>
      <c r="E223" t="s">
        <v>14</v>
      </c>
      <c r="F223">
        <v>1368</v>
      </c>
    </row>
    <row r="224" spans="1:6" x14ac:dyDescent="0.3">
      <c r="A224" t="s">
        <v>20</v>
      </c>
      <c r="B224">
        <v>1137</v>
      </c>
      <c r="E224" t="s">
        <v>14</v>
      </c>
      <c r="F224">
        <v>102</v>
      </c>
    </row>
    <row r="225" spans="1:6" x14ac:dyDescent="0.3">
      <c r="A225" t="s">
        <v>20</v>
      </c>
      <c r="B225">
        <v>1152</v>
      </c>
      <c r="E225" t="s">
        <v>14</v>
      </c>
      <c r="F225">
        <v>86</v>
      </c>
    </row>
    <row r="226" spans="1:6" x14ac:dyDescent="0.3">
      <c r="A226" t="s">
        <v>20</v>
      </c>
      <c r="B226">
        <v>50</v>
      </c>
      <c r="E226" t="s">
        <v>14</v>
      </c>
      <c r="F226">
        <v>253</v>
      </c>
    </row>
    <row r="227" spans="1:6" x14ac:dyDescent="0.3">
      <c r="A227" t="s">
        <v>20</v>
      </c>
      <c r="B227">
        <v>3059</v>
      </c>
      <c r="E227" t="s">
        <v>14</v>
      </c>
      <c r="F227">
        <v>157</v>
      </c>
    </row>
    <row r="228" spans="1:6" x14ac:dyDescent="0.3">
      <c r="A228" t="s">
        <v>20</v>
      </c>
      <c r="B228">
        <v>34</v>
      </c>
      <c r="E228" t="s">
        <v>14</v>
      </c>
      <c r="F228">
        <v>183</v>
      </c>
    </row>
    <row r="229" spans="1:6" x14ac:dyDescent="0.3">
      <c r="A229" t="s">
        <v>20</v>
      </c>
      <c r="B229">
        <v>220</v>
      </c>
      <c r="E229" t="s">
        <v>14</v>
      </c>
      <c r="F229">
        <v>82</v>
      </c>
    </row>
    <row r="230" spans="1:6" x14ac:dyDescent="0.3">
      <c r="A230" t="s">
        <v>20</v>
      </c>
      <c r="B230">
        <v>1604</v>
      </c>
      <c r="E230" t="s">
        <v>14</v>
      </c>
      <c r="F230">
        <v>1</v>
      </c>
    </row>
    <row r="231" spans="1:6" x14ac:dyDescent="0.3">
      <c r="A231" t="s">
        <v>20</v>
      </c>
      <c r="B231">
        <v>454</v>
      </c>
      <c r="E231" t="s">
        <v>14</v>
      </c>
      <c r="F231">
        <v>1198</v>
      </c>
    </row>
    <row r="232" spans="1:6" x14ac:dyDescent="0.3">
      <c r="A232" t="s">
        <v>20</v>
      </c>
      <c r="B232">
        <v>123</v>
      </c>
      <c r="E232" t="s">
        <v>14</v>
      </c>
      <c r="F232">
        <v>648</v>
      </c>
    </row>
    <row r="233" spans="1:6" x14ac:dyDescent="0.3">
      <c r="A233" t="s">
        <v>20</v>
      </c>
      <c r="B233">
        <v>299</v>
      </c>
      <c r="E233" t="s">
        <v>14</v>
      </c>
      <c r="F233">
        <v>64</v>
      </c>
    </row>
    <row r="234" spans="1:6" x14ac:dyDescent="0.3">
      <c r="A234" t="s">
        <v>20</v>
      </c>
      <c r="B234">
        <v>2237</v>
      </c>
      <c r="E234" t="s">
        <v>14</v>
      </c>
      <c r="F234">
        <v>62</v>
      </c>
    </row>
    <row r="235" spans="1:6" x14ac:dyDescent="0.3">
      <c r="A235" t="s">
        <v>20</v>
      </c>
      <c r="B235">
        <v>645</v>
      </c>
      <c r="E235" t="s">
        <v>14</v>
      </c>
      <c r="F235">
        <v>750</v>
      </c>
    </row>
    <row r="236" spans="1:6" x14ac:dyDescent="0.3">
      <c r="A236" t="s">
        <v>20</v>
      </c>
      <c r="B236">
        <v>484</v>
      </c>
      <c r="E236" t="s">
        <v>14</v>
      </c>
      <c r="F236">
        <v>105</v>
      </c>
    </row>
    <row r="237" spans="1:6" x14ac:dyDescent="0.3">
      <c r="A237" t="s">
        <v>20</v>
      </c>
      <c r="B237">
        <v>154</v>
      </c>
      <c r="E237" t="s">
        <v>14</v>
      </c>
      <c r="F237">
        <v>2604</v>
      </c>
    </row>
    <row r="238" spans="1:6" x14ac:dyDescent="0.3">
      <c r="A238" t="s">
        <v>20</v>
      </c>
      <c r="B238">
        <v>82</v>
      </c>
      <c r="E238" t="s">
        <v>14</v>
      </c>
      <c r="F238">
        <v>65</v>
      </c>
    </row>
    <row r="239" spans="1:6" x14ac:dyDescent="0.3">
      <c r="A239" t="s">
        <v>20</v>
      </c>
      <c r="B239">
        <v>134</v>
      </c>
      <c r="E239" t="s">
        <v>14</v>
      </c>
      <c r="F239">
        <v>94</v>
      </c>
    </row>
    <row r="240" spans="1:6" x14ac:dyDescent="0.3">
      <c r="A240" t="s">
        <v>20</v>
      </c>
      <c r="B240">
        <v>5203</v>
      </c>
      <c r="E240" t="s">
        <v>14</v>
      </c>
      <c r="F240">
        <v>257</v>
      </c>
    </row>
    <row r="241" spans="1:6" x14ac:dyDescent="0.3">
      <c r="A241" t="s">
        <v>20</v>
      </c>
      <c r="B241">
        <v>94</v>
      </c>
      <c r="E241" t="s">
        <v>14</v>
      </c>
      <c r="F241">
        <v>2928</v>
      </c>
    </row>
    <row r="242" spans="1:6" x14ac:dyDescent="0.3">
      <c r="A242" t="s">
        <v>20</v>
      </c>
      <c r="B242">
        <v>205</v>
      </c>
      <c r="E242" t="s">
        <v>14</v>
      </c>
      <c r="F242">
        <v>4697</v>
      </c>
    </row>
    <row r="243" spans="1:6" x14ac:dyDescent="0.3">
      <c r="A243" t="s">
        <v>20</v>
      </c>
      <c r="B243">
        <v>92</v>
      </c>
      <c r="E243" t="s">
        <v>14</v>
      </c>
      <c r="F243">
        <v>2915</v>
      </c>
    </row>
    <row r="244" spans="1:6" x14ac:dyDescent="0.3">
      <c r="A244" t="s">
        <v>20</v>
      </c>
      <c r="B244">
        <v>219</v>
      </c>
      <c r="E244" t="s">
        <v>14</v>
      </c>
      <c r="F244">
        <v>18</v>
      </c>
    </row>
    <row r="245" spans="1:6" x14ac:dyDescent="0.3">
      <c r="A245" t="s">
        <v>20</v>
      </c>
      <c r="B245">
        <v>2526</v>
      </c>
      <c r="E245" t="s">
        <v>14</v>
      </c>
      <c r="F245">
        <v>602</v>
      </c>
    </row>
    <row r="246" spans="1:6" x14ac:dyDescent="0.3">
      <c r="A246" t="s">
        <v>20</v>
      </c>
      <c r="B246">
        <v>94</v>
      </c>
      <c r="E246" t="s">
        <v>14</v>
      </c>
      <c r="F246">
        <v>1</v>
      </c>
    </row>
    <row r="247" spans="1:6" x14ac:dyDescent="0.3">
      <c r="A247" t="s">
        <v>20</v>
      </c>
      <c r="B247">
        <v>1713</v>
      </c>
      <c r="E247" t="s">
        <v>14</v>
      </c>
      <c r="F247">
        <v>3868</v>
      </c>
    </row>
    <row r="248" spans="1:6" x14ac:dyDescent="0.3">
      <c r="A248" t="s">
        <v>20</v>
      </c>
      <c r="B248">
        <v>249</v>
      </c>
      <c r="E248" t="s">
        <v>14</v>
      </c>
      <c r="F248">
        <v>504</v>
      </c>
    </row>
    <row r="249" spans="1:6" x14ac:dyDescent="0.3">
      <c r="A249" t="s">
        <v>20</v>
      </c>
      <c r="B249">
        <v>192</v>
      </c>
      <c r="E249" t="s">
        <v>14</v>
      </c>
      <c r="F249">
        <v>14</v>
      </c>
    </row>
    <row r="250" spans="1:6" x14ac:dyDescent="0.3">
      <c r="A250" t="s">
        <v>20</v>
      </c>
      <c r="B250">
        <v>247</v>
      </c>
      <c r="E250" t="s">
        <v>14</v>
      </c>
      <c r="F250">
        <v>750</v>
      </c>
    </row>
    <row r="251" spans="1:6" x14ac:dyDescent="0.3">
      <c r="A251" t="s">
        <v>20</v>
      </c>
      <c r="B251">
        <v>2293</v>
      </c>
      <c r="E251" t="s">
        <v>14</v>
      </c>
      <c r="F251">
        <v>77</v>
      </c>
    </row>
    <row r="252" spans="1:6" x14ac:dyDescent="0.3">
      <c r="A252" t="s">
        <v>20</v>
      </c>
      <c r="B252">
        <v>3131</v>
      </c>
      <c r="E252" t="s">
        <v>14</v>
      </c>
      <c r="F252">
        <v>752</v>
      </c>
    </row>
    <row r="253" spans="1:6" x14ac:dyDescent="0.3">
      <c r="A253" t="s">
        <v>20</v>
      </c>
      <c r="B253">
        <v>143</v>
      </c>
      <c r="E253" t="s">
        <v>14</v>
      </c>
      <c r="F253">
        <v>131</v>
      </c>
    </row>
    <row r="254" spans="1:6" x14ac:dyDescent="0.3">
      <c r="A254" t="s">
        <v>20</v>
      </c>
      <c r="B254">
        <v>296</v>
      </c>
      <c r="E254" t="s">
        <v>14</v>
      </c>
      <c r="F254">
        <v>87</v>
      </c>
    </row>
    <row r="255" spans="1:6" x14ac:dyDescent="0.3">
      <c r="A255" t="s">
        <v>20</v>
      </c>
      <c r="B255">
        <v>170</v>
      </c>
      <c r="E255" t="s">
        <v>14</v>
      </c>
      <c r="F255">
        <v>1063</v>
      </c>
    </row>
    <row r="256" spans="1:6" x14ac:dyDescent="0.3">
      <c r="A256" t="s">
        <v>20</v>
      </c>
      <c r="B256">
        <v>86</v>
      </c>
      <c r="E256" t="s">
        <v>14</v>
      </c>
      <c r="F256">
        <v>76</v>
      </c>
    </row>
    <row r="257" spans="1:6" x14ac:dyDescent="0.3">
      <c r="A257" t="s">
        <v>20</v>
      </c>
      <c r="B257">
        <v>6286</v>
      </c>
      <c r="E257" t="s">
        <v>14</v>
      </c>
      <c r="F257">
        <v>4428</v>
      </c>
    </row>
    <row r="258" spans="1:6" x14ac:dyDescent="0.3">
      <c r="A258" t="s">
        <v>20</v>
      </c>
      <c r="B258">
        <v>3727</v>
      </c>
      <c r="E258" t="s">
        <v>14</v>
      </c>
      <c r="F258">
        <v>58</v>
      </c>
    </row>
    <row r="259" spans="1:6" x14ac:dyDescent="0.3">
      <c r="A259" t="s">
        <v>20</v>
      </c>
      <c r="B259">
        <v>1605</v>
      </c>
      <c r="E259" t="s">
        <v>14</v>
      </c>
      <c r="F259">
        <v>111</v>
      </c>
    </row>
    <row r="260" spans="1:6" x14ac:dyDescent="0.3">
      <c r="A260" t="s">
        <v>20</v>
      </c>
      <c r="B260">
        <v>2120</v>
      </c>
      <c r="E260" t="s">
        <v>14</v>
      </c>
      <c r="F260">
        <v>2955</v>
      </c>
    </row>
    <row r="261" spans="1:6" x14ac:dyDescent="0.3">
      <c r="A261" t="s">
        <v>20</v>
      </c>
      <c r="B261">
        <v>50</v>
      </c>
      <c r="E261" t="s">
        <v>14</v>
      </c>
      <c r="F261">
        <v>1657</v>
      </c>
    </row>
    <row r="262" spans="1:6" x14ac:dyDescent="0.3">
      <c r="A262" t="s">
        <v>20</v>
      </c>
      <c r="B262">
        <v>2080</v>
      </c>
      <c r="E262" t="s">
        <v>14</v>
      </c>
      <c r="F262">
        <v>926</v>
      </c>
    </row>
    <row r="263" spans="1:6" x14ac:dyDescent="0.3">
      <c r="A263" t="s">
        <v>20</v>
      </c>
      <c r="B263">
        <v>2105</v>
      </c>
      <c r="E263" t="s">
        <v>14</v>
      </c>
      <c r="F263">
        <v>77</v>
      </c>
    </row>
    <row r="264" spans="1:6" x14ac:dyDescent="0.3">
      <c r="A264" t="s">
        <v>20</v>
      </c>
      <c r="B264">
        <v>2436</v>
      </c>
      <c r="E264" t="s">
        <v>14</v>
      </c>
      <c r="F264">
        <v>1748</v>
      </c>
    </row>
    <row r="265" spans="1:6" x14ac:dyDescent="0.3">
      <c r="A265" t="s">
        <v>20</v>
      </c>
      <c r="B265">
        <v>80</v>
      </c>
      <c r="E265" t="s">
        <v>14</v>
      </c>
      <c r="F265">
        <v>79</v>
      </c>
    </row>
    <row r="266" spans="1:6" x14ac:dyDescent="0.3">
      <c r="A266" t="s">
        <v>20</v>
      </c>
      <c r="B266">
        <v>42</v>
      </c>
      <c r="E266" t="s">
        <v>14</v>
      </c>
      <c r="F266">
        <v>889</v>
      </c>
    </row>
    <row r="267" spans="1:6" x14ac:dyDescent="0.3">
      <c r="A267" t="s">
        <v>20</v>
      </c>
      <c r="B267">
        <v>139</v>
      </c>
      <c r="E267" t="s">
        <v>14</v>
      </c>
      <c r="F267">
        <v>56</v>
      </c>
    </row>
    <row r="268" spans="1:6" x14ac:dyDescent="0.3">
      <c r="A268" t="s">
        <v>20</v>
      </c>
      <c r="B268">
        <v>159</v>
      </c>
      <c r="E268" t="s">
        <v>14</v>
      </c>
      <c r="F268">
        <v>1</v>
      </c>
    </row>
    <row r="269" spans="1:6" x14ac:dyDescent="0.3">
      <c r="A269" t="s">
        <v>20</v>
      </c>
      <c r="B269">
        <v>381</v>
      </c>
      <c r="E269" t="s">
        <v>14</v>
      </c>
      <c r="F269">
        <v>83</v>
      </c>
    </row>
    <row r="270" spans="1:6" x14ac:dyDescent="0.3">
      <c r="A270" t="s">
        <v>20</v>
      </c>
      <c r="B270">
        <v>194</v>
      </c>
      <c r="E270" t="s">
        <v>14</v>
      </c>
      <c r="F270">
        <v>2025</v>
      </c>
    </row>
    <row r="271" spans="1:6" x14ac:dyDescent="0.3">
      <c r="A271" t="s">
        <v>20</v>
      </c>
      <c r="B271">
        <v>106</v>
      </c>
      <c r="E271" t="s">
        <v>14</v>
      </c>
      <c r="F271">
        <v>14</v>
      </c>
    </row>
    <row r="272" spans="1:6" x14ac:dyDescent="0.3">
      <c r="A272" t="s">
        <v>20</v>
      </c>
      <c r="B272">
        <v>142</v>
      </c>
      <c r="E272" t="s">
        <v>14</v>
      </c>
      <c r="F272">
        <v>656</v>
      </c>
    </row>
    <row r="273" spans="1:6" x14ac:dyDescent="0.3">
      <c r="A273" t="s">
        <v>20</v>
      </c>
      <c r="B273">
        <v>211</v>
      </c>
      <c r="E273" t="s">
        <v>14</v>
      </c>
      <c r="F273">
        <v>1596</v>
      </c>
    </row>
    <row r="274" spans="1:6" x14ac:dyDescent="0.3">
      <c r="A274" t="s">
        <v>20</v>
      </c>
      <c r="B274">
        <v>2756</v>
      </c>
      <c r="E274" t="s">
        <v>14</v>
      </c>
      <c r="F274">
        <v>10</v>
      </c>
    </row>
    <row r="275" spans="1:6" x14ac:dyDescent="0.3">
      <c r="A275" t="s">
        <v>20</v>
      </c>
      <c r="B275">
        <v>173</v>
      </c>
      <c r="E275" t="s">
        <v>14</v>
      </c>
      <c r="F275">
        <v>1121</v>
      </c>
    </row>
    <row r="276" spans="1:6" x14ac:dyDescent="0.3">
      <c r="A276" t="s">
        <v>20</v>
      </c>
      <c r="B276">
        <v>87</v>
      </c>
      <c r="E276" t="s">
        <v>14</v>
      </c>
      <c r="F276">
        <v>15</v>
      </c>
    </row>
    <row r="277" spans="1:6" x14ac:dyDescent="0.3">
      <c r="A277" t="s">
        <v>20</v>
      </c>
      <c r="B277">
        <v>1572</v>
      </c>
      <c r="E277" t="s">
        <v>14</v>
      </c>
      <c r="F277">
        <v>191</v>
      </c>
    </row>
    <row r="278" spans="1:6" x14ac:dyDescent="0.3">
      <c r="A278" t="s">
        <v>20</v>
      </c>
      <c r="B278">
        <v>2346</v>
      </c>
      <c r="E278" t="s">
        <v>14</v>
      </c>
      <c r="F278">
        <v>16</v>
      </c>
    </row>
    <row r="279" spans="1:6" x14ac:dyDescent="0.3">
      <c r="A279" t="s">
        <v>20</v>
      </c>
      <c r="B279">
        <v>115</v>
      </c>
      <c r="E279" t="s">
        <v>14</v>
      </c>
      <c r="F279">
        <v>17</v>
      </c>
    </row>
    <row r="280" spans="1:6" x14ac:dyDescent="0.3">
      <c r="A280" t="s">
        <v>20</v>
      </c>
      <c r="B280">
        <v>85</v>
      </c>
      <c r="E280" t="s">
        <v>14</v>
      </c>
      <c r="F280">
        <v>34</v>
      </c>
    </row>
    <row r="281" spans="1:6" x14ac:dyDescent="0.3">
      <c r="A281" t="s">
        <v>20</v>
      </c>
      <c r="B281">
        <v>144</v>
      </c>
      <c r="E281" t="s">
        <v>14</v>
      </c>
      <c r="F281">
        <v>1</v>
      </c>
    </row>
    <row r="282" spans="1:6" x14ac:dyDescent="0.3">
      <c r="A282" t="s">
        <v>20</v>
      </c>
      <c r="B282">
        <v>2443</v>
      </c>
      <c r="E282" t="s">
        <v>14</v>
      </c>
      <c r="F282">
        <v>1274</v>
      </c>
    </row>
    <row r="283" spans="1:6" x14ac:dyDescent="0.3">
      <c r="A283" t="s">
        <v>20</v>
      </c>
      <c r="B283">
        <v>64</v>
      </c>
      <c r="E283" t="s">
        <v>14</v>
      </c>
      <c r="F283">
        <v>210</v>
      </c>
    </row>
    <row r="284" spans="1:6" x14ac:dyDescent="0.3">
      <c r="A284" t="s">
        <v>20</v>
      </c>
      <c r="B284">
        <v>268</v>
      </c>
      <c r="E284" t="s">
        <v>14</v>
      </c>
      <c r="F284">
        <v>248</v>
      </c>
    </row>
    <row r="285" spans="1:6" x14ac:dyDescent="0.3">
      <c r="A285" t="s">
        <v>20</v>
      </c>
      <c r="B285">
        <v>195</v>
      </c>
      <c r="E285" t="s">
        <v>14</v>
      </c>
      <c r="F285">
        <v>513</v>
      </c>
    </row>
    <row r="286" spans="1:6" x14ac:dyDescent="0.3">
      <c r="A286" t="s">
        <v>20</v>
      </c>
      <c r="B286">
        <v>186</v>
      </c>
      <c r="E286" t="s">
        <v>14</v>
      </c>
      <c r="F286">
        <v>3410</v>
      </c>
    </row>
    <row r="287" spans="1:6" x14ac:dyDescent="0.3">
      <c r="A287" t="s">
        <v>20</v>
      </c>
      <c r="B287">
        <v>460</v>
      </c>
      <c r="E287" t="s">
        <v>14</v>
      </c>
      <c r="F287">
        <v>10</v>
      </c>
    </row>
    <row r="288" spans="1:6" x14ac:dyDescent="0.3">
      <c r="A288" t="s">
        <v>20</v>
      </c>
      <c r="B288">
        <v>2528</v>
      </c>
      <c r="E288" t="s">
        <v>14</v>
      </c>
      <c r="F288">
        <v>2201</v>
      </c>
    </row>
    <row r="289" spans="1:6" x14ac:dyDescent="0.3">
      <c r="A289" t="s">
        <v>20</v>
      </c>
      <c r="B289">
        <v>3657</v>
      </c>
      <c r="E289" t="s">
        <v>14</v>
      </c>
      <c r="F289">
        <v>676</v>
      </c>
    </row>
    <row r="290" spans="1:6" x14ac:dyDescent="0.3">
      <c r="A290" t="s">
        <v>20</v>
      </c>
      <c r="B290">
        <v>131</v>
      </c>
      <c r="E290" t="s">
        <v>14</v>
      </c>
      <c r="F290">
        <v>831</v>
      </c>
    </row>
    <row r="291" spans="1:6" x14ac:dyDescent="0.3">
      <c r="A291" t="s">
        <v>20</v>
      </c>
      <c r="B291">
        <v>239</v>
      </c>
      <c r="E291" t="s">
        <v>14</v>
      </c>
      <c r="F291">
        <v>859</v>
      </c>
    </row>
    <row r="292" spans="1:6" x14ac:dyDescent="0.3">
      <c r="A292" t="s">
        <v>20</v>
      </c>
      <c r="B292">
        <v>78</v>
      </c>
      <c r="E292" t="s">
        <v>14</v>
      </c>
      <c r="F292">
        <v>45</v>
      </c>
    </row>
    <row r="293" spans="1:6" x14ac:dyDescent="0.3">
      <c r="A293" t="s">
        <v>20</v>
      </c>
      <c r="B293">
        <v>1773</v>
      </c>
      <c r="E293" t="s">
        <v>14</v>
      </c>
      <c r="F293">
        <v>6</v>
      </c>
    </row>
    <row r="294" spans="1:6" x14ac:dyDescent="0.3">
      <c r="A294" t="s">
        <v>20</v>
      </c>
      <c r="B294">
        <v>32</v>
      </c>
      <c r="E294" t="s">
        <v>14</v>
      </c>
      <c r="F294">
        <v>7</v>
      </c>
    </row>
    <row r="295" spans="1:6" x14ac:dyDescent="0.3">
      <c r="A295" t="s">
        <v>20</v>
      </c>
      <c r="B295">
        <v>369</v>
      </c>
      <c r="E295" t="s">
        <v>14</v>
      </c>
      <c r="F295">
        <v>31</v>
      </c>
    </row>
    <row r="296" spans="1:6" x14ac:dyDescent="0.3">
      <c r="A296" t="s">
        <v>20</v>
      </c>
      <c r="B296">
        <v>89</v>
      </c>
      <c r="E296" t="s">
        <v>14</v>
      </c>
      <c r="F296">
        <v>78</v>
      </c>
    </row>
    <row r="297" spans="1:6" x14ac:dyDescent="0.3">
      <c r="A297" t="s">
        <v>20</v>
      </c>
      <c r="B297">
        <v>147</v>
      </c>
      <c r="E297" t="s">
        <v>14</v>
      </c>
      <c r="F297">
        <v>1225</v>
      </c>
    </row>
    <row r="298" spans="1:6" x14ac:dyDescent="0.3">
      <c r="A298" t="s">
        <v>20</v>
      </c>
      <c r="B298">
        <v>126</v>
      </c>
      <c r="E298" t="s">
        <v>14</v>
      </c>
      <c r="F298">
        <v>1</v>
      </c>
    </row>
    <row r="299" spans="1:6" x14ac:dyDescent="0.3">
      <c r="A299" t="s">
        <v>20</v>
      </c>
      <c r="B299">
        <v>2218</v>
      </c>
      <c r="E299" t="s">
        <v>14</v>
      </c>
      <c r="F299">
        <v>67</v>
      </c>
    </row>
    <row r="300" spans="1:6" x14ac:dyDescent="0.3">
      <c r="A300" t="s">
        <v>20</v>
      </c>
      <c r="B300">
        <v>202</v>
      </c>
      <c r="E300" t="s">
        <v>14</v>
      </c>
      <c r="F300">
        <v>19</v>
      </c>
    </row>
    <row r="301" spans="1:6" x14ac:dyDescent="0.3">
      <c r="A301" t="s">
        <v>20</v>
      </c>
      <c r="B301">
        <v>140</v>
      </c>
      <c r="E301" t="s">
        <v>14</v>
      </c>
      <c r="F301">
        <v>2108</v>
      </c>
    </row>
    <row r="302" spans="1:6" x14ac:dyDescent="0.3">
      <c r="A302" t="s">
        <v>20</v>
      </c>
      <c r="B302">
        <v>1052</v>
      </c>
      <c r="E302" t="s">
        <v>14</v>
      </c>
      <c r="F302">
        <v>679</v>
      </c>
    </row>
    <row r="303" spans="1:6" x14ac:dyDescent="0.3">
      <c r="A303" t="s">
        <v>20</v>
      </c>
      <c r="B303">
        <v>247</v>
      </c>
      <c r="E303" t="s">
        <v>14</v>
      </c>
      <c r="F303">
        <v>36</v>
      </c>
    </row>
    <row r="304" spans="1:6" x14ac:dyDescent="0.3">
      <c r="A304" t="s">
        <v>20</v>
      </c>
      <c r="B304">
        <v>84</v>
      </c>
      <c r="E304" t="s">
        <v>14</v>
      </c>
      <c r="F304">
        <v>47</v>
      </c>
    </row>
    <row r="305" spans="1:6" x14ac:dyDescent="0.3">
      <c r="A305" t="s">
        <v>20</v>
      </c>
      <c r="B305">
        <v>88</v>
      </c>
      <c r="E305" t="s">
        <v>14</v>
      </c>
      <c r="F305">
        <v>70</v>
      </c>
    </row>
    <row r="306" spans="1:6" x14ac:dyDescent="0.3">
      <c r="A306" t="s">
        <v>20</v>
      </c>
      <c r="B306">
        <v>156</v>
      </c>
      <c r="E306" t="s">
        <v>14</v>
      </c>
      <c r="F306">
        <v>154</v>
      </c>
    </row>
    <row r="307" spans="1:6" x14ac:dyDescent="0.3">
      <c r="A307" t="s">
        <v>20</v>
      </c>
      <c r="B307">
        <v>2985</v>
      </c>
      <c r="E307" t="s">
        <v>14</v>
      </c>
      <c r="F307">
        <v>22</v>
      </c>
    </row>
    <row r="308" spans="1:6" x14ac:dyDescent="0.3">
      <c r="A308" t="s">
        <v>20</v>
      </c>
      <c r="B308">
        <v>762</v>
      </c>
      <c r="E308" t="s">
        <v>14</v>
      </c>
      <c r="F308">
        <v>1758</v>
      </c>
    </row>
    <row r="309" spans="1:6" x14ac:dyDescent="0.3">
      <c r="A309" t="s">
        <v>20</v>
      </c>
      <c r="B309">
        <v>554</v>
      </c>
      <c r="E309" t="s">
        <v>14</v>
      </c>
      <c r="F309">
        <v>94</v>
      </c>
    </row>
    <row r="310" spans="1:6" x14ac:dyDescent="0.3">
      <c r="A310" t="s">
        <v>20</v>
      </c>
      <c r="B310">
        <v>135</v>
      </c>
      <c r="E310" t="s">
        <v>14</v>
      </c>
      <c r="F310">
        <v>33</v>
      </c>
    </row>
    <row r="311" spans="1:6" x14ac:dyDescent="0.3">
      <c r="A311" t="s">
        <v>20</v>
      </c>
      <c r="B311">
        <v>122</v>
      </c>
      <c r="E311" t="s">
        <v>14</v>
      </c>
      <c r="F311">
        <v>1</v>
      </c>
    </row>
    <row r="312" spans="1:6" x14ac:dyDescent="0.3">
      <c r="A312" t="s">
        <v>20</v>
      </c>
      <c r="B312">
        <v>221</v>
      </c>
      <c r="E312" t="s">
        <v>14</v>
      </c>
      <c r="F312">
        <v>31</v>
      </c>
    </row>
    <row r="313" spans="1:6" x14ac:dyDescent="0.3">
      <c r="A313" t="s">
        <v>20</v>
      </c>
      <c r="B313">
        <v>126</v>
      </c>
      <c r="E313" t="s">
        <v>14</v>
      </c>
      <c r="F313">
        <v>35</v>
      </c>
    </row>
    <row r="314" spans="1:6" x14ac:dyDescent="0.3">
      <c r="A314" t="s">
        <v>20</v>
      </c>
      <c r="B314">
        <v>1022</v>
      </c>
      <c r="E314" t="s">
        <v>14</v>
      </c>
      <c r="F314">
        <v>63</v>
      </c>
    </row>
    <row r="315" spans="1:6" x14ac:dyDescent="0.3">
      <c r="A315" t="s">
        <v>20</v>
      </c>
      <c r="B315">
        <v>3177</v>
      </c>
      <c r="E315" t="s">
        <v>14</v>
      </c>
      <c r="F315">
        <v>526</v>
      </c>
    </row>
    <row r="316" spans="1:6" x14ac:dyDescent="0.3">
      <c r="A316" t="s">
        <v>20</v>
      </c>
      <c r="B316">
        <v>198</v>
      </c>
      <c r="E316" t="s">
        <v>14</v>
      </c>
      <c r="F316">
        <v>121</v>
      </c>
    </row>
    <row r="317" spans="1:6" x14ac:dyDescent="0.3">
      <c r="A317" t="s">
        <v>20</v>
      </c>
      <c r="B317">
        <v>85</v>
      </c>
      <c r="E317" t="s">
        <v>14</v>
      </c>
      <c r="F317">
        <v>67</v>
      </c>
    </row>
    <row r="318" spans="1:6" x14ac:dyDescent="0.3">
      <c r="A318" t="s">
        <v>20</v>
      </c>
      <c r="B318">
        <v>3596</v>
      </c>
      <c r="E318" t="s">
        <v>14</v>
      </c>
      <c r="F318">
        <v>57</v>
      </c>
    </row>
    <row r="319" spans="1:6" x14ac:dyDescent="0.3">
      <c r="A319" t="s">
        <v>20</v>
      </c>
      <c r="B319">
        <v>244</v>
      </c>
      <c r="E319" t="s">
        <v>14</v>
      </c>
      <c r="F319">
        <v>1229</v>
      </c>
    </row>
    <row r="320" spans="1:6" x14ac:dyDescent="0.3">
      <c r="A320" t="s">
        <v>20</v>
      </c>
      <c r="B320">
        <v>5180</v>
      </c>
      <c r="E320" t="s">
        <v>14</v>
      </c>
      <c r="F320">
        <v>12</v>
      </c>
    </row>
    <row r="321" spans="1:6" x14ac:dyDescent="0.3">
      <c r="A321" t="s">
        <v>20</v>
      </c>
      <c r="B321">
        <v>589</v>
      </c>
      <c r="E321" t="s">
        <v>14</v>
      </c>
      <c r="F321">
        <v>452</v>
      </c>
    </row>
    <row r="322" spans="1:6" x14ac:dyDescent="0.3">
      <c r="A322" t="s">
        <v>20</v>
      </c>
      <c r="B322">
        <v>2725</v>
      </c>
      <c r="E322" t="s">
        <v>14</v>
      </c>
      <c r="F322">
        <v>1886</v>
      </c>
    </row>
    <row r="323" spans="1:6" x14ac:dyDescent="0.3">
      <c r="A323" t="s">
        <v>20</v>
      </c>
      <c r="B323">
        <v>300</v>
      </c>
      <c r="E323" t="s">
        <v>14</v>
      </c>
      <c r="F323">
        <v>1825</v>
      </c>
    </row>
    <row r="324" spans="1:6" x14ac:dyDescent="0.3">
      <c r="A324" t="s">
        <v>20</v>
      </c>
      <c r="B324">
        <v>144</v>
      </c>
      <c r="E324" t="s">
        <v>14</v>
      </c>
      <c r="F324">
        <v>31</v>
      </c>
    </row>
    <row r="325" spans="1:6" x14ac:dyDescent="0.3">
      <c r="A325" t="s">
        <v>20</v>
      </c>
      <c r="B325">
        <v>87</v>
      </c>
      <c r="E325" t="s">
        <v>14</v>
      </c>
      <c r="F325">
        <v>107</v>
      </c>
    </row>
    <row r="326" spans="1:6" x14ac:dyDescent="0.3">
      <c r="A326" t="s">
        <v>20</v>
      </c>
      <c r="B326">
        <v>3116</v>
      </c>
      <c r="E326" t="s">
        <v>14</v>
      </c>
      <c r="F326">
        <v>27</v>
      </c>
    </row>
    <row r="327" spans="1:6" x14ac:dyDescent="0.3">
      <c r="A327" t="s">
        <v>20</v>
      </c>
      <c r="B327">
        <v>909</v>
      </c>
      <c r="E327" t="s">
        <v>14</v>
      </c>
      <c r="F327">
        <v>1221</v>
      </c>
    </row>
    <row r="328" spans="1:6" x14ac:dyDescent="0.3">
      <c r="A328" t="s">
        <v>20</v>
      </c>
      <c r="B328">
        <v>1613</v>
      </c>
      <c r="E328" t="s">
        <v>14</v>
      </c>
      <c r="F328">
        <v>1</v>
      </c>
    </row>
    <row r="329" spans="1:6" x14ac:dyDescent="0.3">
      <c r="A329" t="s">
        <v>20</v>
      </c>
      <c r="B329">
        <v>136</v>
      </c>
      <c r="E329" t="s">
        <v>14</v>
      </c>
      <c r="F329">
        <v>16</v>
      </c>
    </row>
    <row r="330" spans="1:6" x14ac:dyDescent="0.3">
      <c r="A330" t="s">
        <v>20</v>
      </c>
      <c r="B330">
        <v>130</v>
      </c>
      <c r="E330" t="s">
        <v>14</v>
      </c>
      <c r="F330">
        <v>41</v>
      </c>
    </row>
    <row r="331" spans="1:6" x14ac:dyDescent="0.3">
      <c r="A331" t="s">
        <v>20</v>
      </c>
      <c r="B331">
        <v>102</v>
      </c>
      <c r="E331" t="s">
        <v>14</v>
      </c>
      <c r="F331">
        <v>523</v>
      </c>
    </row>
    <row r="332" spans="1:6" x14ac:dyDescent="0.3">
      <c r="A332" t="s">
        <v>20</v>
      </c>
      <c r="B332">
        <v>4006</v>
      </c>
      <c r="E332" t="s">
        <v>14</v>
      </c>
      <c r="F332">
        <v>141</v>
      </c>
    </row>
    <row r="333" spans="1:6" x14ac:dyDescent="0.3">
      <c r="A333" t="s">
        <v>20</v>
      </c>
      <c r="B333">
        <v>1629</v>
      </c>
      <c r="E333" t="s">
        <v>14</v>
      </c>
      <c r="F333">
        <v>52</v>
      </c>
    </row>
    <row r="334" spans="1:6" x14ac:dyDescent="0.3">
      <c r="A334" t="s">
        <v>20</v>
      </c>
      <c r="B334">
        <v>2188</v>
      </c>
      <c r="E334" t="s">
        <v>14</v>
      </c>
      <c r="F334">
        <v>225</v>
      </c>
    </row>
    <row r="335" spans="1:6" x14ac:dyDescent="0.3">
      <c r="A335" t="s">
        <v>20</v>
      </c>
      <c r="B335">
        <v>2409</v>
      </c>
      <c r="E335" t="s">
        <v>14</v>
      </c>
      <c r="F335">
        <v>38</v>
      </c>
    </row>
    <row r="336" spans="1:6" x14ac:dyDescent="0.3">
      <c r="A336" t="s">
        <v>20</v>
      </c>
      <c r="B336">
        <v>194</v>
      </c>
      <c r="E336" t="s">
        <v>14</v>
      </c>
      <c r="F336">
        <v>15</v>
      </c>
    </row>
    <row r="337" spans="1:6" x14ac:dyDescent="0.3">
      <c r="A337" t="s">
        <v>20</v>
      </c>
      <c r="B337">
        <v>1140</v>
      </c>
      <c r="E337" t="s">
        <v>14</v>
      </c>
      <c r="F337">
        <v>37</v>
      </c>
    </row>
    <row r="338" spans="1:6" x14ac:dyDescent="0.3">
      <c r="A338" t="s">
        <v>20</v>
      </c>
      <c r="B338">
        <v>102</v>
      </c>
      <c r="E338" t="s">
        <v>14</v>
      </c>
      <c r="F338">
        <v>112</v>
      </c>
    </row>
    <row r="339" spans="1:6" x14ac:dyDescent="0.3">
      <c r="A339" t="s">
        <v>20</v>
      </c>
      <c r="B339">
        <v>2857</v>
      </c>
      <c r="E339" t="s">
        <v>14</v>
      </c>
      <c r="F339">
        <v>21</v>
      </c>
    </row>
    <row r="340" spans="1:6" x14ac:dyDescent="0.3">
      <c r="A340" t="s">
        <v>20</v>
      </c>
      <c r="B340">
        <v>107</v>
      </c>
      <c r="E340" t="s">
        <v>14</v>
      </c>
      <c r="F340">
        <v>67</v>
      </c>
    </row>
    <row r="341" spans="1:6" x14ac:dyDescent="0.3">
      <c r="A341" t="s">
        <v>20</v>
      </c>
      <c r="B341">
        <v>160</v>
      </c>
      <c r="E341" t="s">
        <v>14</v>
      </c>
      <c r="F341">
        <v>78</v>
      </c>
    </row>
    <row r="342" spans="1:6" x14ac:dyDescent="0.3">
      <c r="A342" t="s">
        <v>20</v>
      </c>
      <c r="B342">
        <v>2230</v>
      </c>
      <c r="E342" t="s">
        <v>14</v>
      </c>
      <c r="F342">
        <v>67</v>
      </c>
    </row>
    <row r="343" spans="1:6" x14ac:dyDescent="0.3">
      <c r="A343" t="s">
        <v>20</v>
      </c>
      <c r="B343">
        <v>316</v>
      </c>
      <c r="E343" t="s">
        <v>14</v>
      </c>
      <c r="F343">
        <v>263</v>
      </c>
    </row>
    <row r="344" spans="1:6" x14ac:dyDescent="0.3">
      <c r="A344" t="s">
        <v>20</v>
      </c>
      <c r="B344">
        <v>117</v>
      </c>
      <c r="E344" t="s">
        <v>14</v>
      </c>
      <c r="F344">
        <v>1691</v>
      </c>
    </row>
    <row r="345" spans="1:6" x14ac:dyDescent="0.3">
      <c r="A345" t="s">
        <v>20</v>
      </c>
      <c r="B345">
        <v>6406</v>
      </c>
      <c r="E345" t="s">
        <v>14</v>
      </c>
      <c r="F345">
        <v>181</v>
      </c>
    </row>
    <row r="346" spans="1:6" x14ac:dyDescent="0.3">
      <c r="A346" t="s">
        <v>20</v>
      </c>
      <c r="B346">
        <v>192</v>
      </c>
      <c r="E346" t="s">
        <v>14</v>
      </c>
      <c r="F346">
        <v>13</v>
      </c>
    </row>
    <row r="347" spans="1:6" x14ac:dyDescent="0.3">
      <c r="A347" t="s">
        <v>20</v>
      </c>
      <c r="B347">
        <v>26</v>
      </c>
      <c r="E347" t="s">
        <v>14</v>
      </c>
      <c r="F347">
        <v>1</v>
      </c>
    </row>
    <row r="348" spans="1:6" x14ac:dyDescent="0.3">
      <c r="A348" t="s">
        <v>20</v>
      </c>
      <c r="B348">
        <v>723</v>
      </c>
      <c r="E348" t="s">
        <v>14</v>
      </c>
      <c r="F348">
        <v>21</v>
      </c>
    </row>
    <row r="349" spans="1:6" x14ac:dyDescent="0.3">
      <c r="A349" t="s">
        <v>20</v>
      </c>
      <c r="B349">
        <v>170</v>
      </c>
      <c r="E349" t="s">
        <v>14</v>
      </c>
      <c r="F349">
        <v>830</v>
      </c>
    </row>
    <row r="350" spans="1:6" x14ac:dyDescent="0.3">
      <c r="A350" t="s">
        <v>20</v>
      </c>
      <c r="B350">
        <v>238</v>
      </c>
      <c r="E350" t="s">
        <v>14</v>
      </c>
      <c r="F350">
        <v>130</v>
      </c>
    </row>
    <row r="351" spans="1:6" x14ac:dyDescent="0.3">
      <c r="A351" t="s">
        <v>20</v>
      </c>
      <c r="B351">
        <v>55</v>
      </c>
      <c r="E351" t="s">
        <v>14</v>
      </c>
      <c r="F351">
        <v>55</v>
      </c>
    </row>
    <row r="352" spans="1:6" x14ac:dyDescent="0.3">
      <c r="A352" t="s">
        <v>20</v>
      </c>
      <c r="B352">
        <v>128</v>
      </c>
      <c r="E352" t="s">
        <v>14</v>
      </c>
      <c r="F352">
        <v>114</v>
      </c>
    </row>
    <row r="353" spans="1:6" x14ac:dyDescent="0.3">
      <c r="A353" t="s">
        <v>20</v>
      </c>
      <c r="B353">
        <v>2144</v>
      </c>
      <c r="E353" t="s">
        <v>14</v>
      </c>
      <c r="F353">
        <v>594</v>
      </c>
    </row>
    <row r="354" spans="1:6" x14ac:dyDescent="0.3">
      <c r="A354" t="s">
        <v>20</v>
      </c>
      <c r="B354">
        <v>2693</v>
      </c>
      <c r="E354" t="s">
        <v>14</v>
      </c>
      <c r="F354">
        <v>24</v>
      </c>
    </row>
    <row r="355" spans="1:6" x14ac:dyDescent="0.3">
      <c r="A355" t="s">
        <v>20</v>
      </c>
      <c r="B355">
        <v>432</v>
      </c>
      <c r="E355" t="s">
        <v>14</v>
      </c>
      <c r="F355">
        <v>252</v>
      </c>
    </row>
    <row r="356" spans="1:6" x14ac:dyDescent="0.3">
      <c r="A356" t="s">
        <v>20</v>
      </c>
      <c r="B356">
        <v>189</v>
      </c>
      <c r="E356" t="s">
        <v>14</v>
      </c>
      <c r="F356">
        <v>67</v>
      </c>
    </row>
    <row r="357" spans="1:6" x14ac:dyDescent="0.3">
      <c r="A357" t="s">
        <v>20</v>
      </c>
      <c r="B357">
        <v>154</v>
      </c>
      <c r="E357" t="s">
        <v>14</v>
      </c>
      <c r="F357">
        <v>742</v>
      </c>
    </row>
    <row r="358" spans="1:6" x14ac:dyDescent="0.3">
      <c r="A358" t="s">
        <v>20</v>
      </c>
      <c r="B358">
        <v>96</v>
      </c>
      <c r="E358" t="s">
        <v>14</v>
      </c>
      <c r="F358">
        <v>75</v>
      </c>
    </row>
    <row r="359" spans="1:6" x14ac:dyDescent="0.3">
      <c r="A359" t="s">
        <v>20</v>
      </c>
      <c r="B359">
        <v>3063</v>
      </c>
      <c r="E359" t="s">
        <v>14</v>
      </c>
      <c r="F359">
        <v>4405</v>
      </c>
    </row>
    <row r="360" spans="1:6" x14ac:dyDescent="0.3">
      <c r="A360" t="s">
        <v>20</v>
      </c>
      <c r="B360">
        <v>2266</v>
      </c>
      <c r="E360" t="s">
        <v>14</v>
      </c>
      <c r="F360">
        <v>92</v>
      </c>
    </row>
    <row r="361" spans="1:6" x14ac:dyDescent="0.3">
      <c r="A361" t="s">
        <v>20</v>
      </c>
      <c r="B361">
        <v>194</v>
      </c>
      <c r="E361" t="s">
        <v>14</v>
      </c>
      <c r="F361">
        <v>64</v>
      </c>
    </row>
    <row r="362" spans="1:6" x14ac:dyDescent="0.3">
      <c r="A362" t="s">
        <v>20</v>
      </c>
      <c r="B362">
        <v>129</v>
      </c>
      <c r="E362" t="s">
        <v>14</v>
      </c>
      <c r="F362">
        <v>64</v>
      </c>
    </row>
    <row r="363" spans="1:6" x14ac:dyDescent="0.3">
      <c r="A363" t="s">
        <v>20</v>
      </c>
      <c r="B363">
        <v>375</v>
      </c>
      <c r="E363" t="s">
        <v>14</v>
      </c>
      <c r="F363">
        <v>842</v>
      </c>
    </row>
    <row r="364" spans="1:6" x14ac:dyDescent="0.3">
      <c r="A364" t="s">
        <v>20</v>
      </c>
      <c r="B364">
        <v>409</v>
      </c>
      <c r="E364" t="s">
        <v>14</v>
      </c>
      <c r="F364">
        <v>112</v>
      </c>
    </row>
    <row r="365" spans="1:6" x14ac:dyDescent="0.3">
      <c r="A365" t="s">
        <v>20</v>
      </c>
      <c r="B365">
        <v>234</v>
      </c>
      <c r="E365" t="s">
        <v>14</v>
      </c>
      <c r="F365">
        <v>374</v>
      </c>
    </row>
    <row r="366" spans="1:6" x14ac:dyDescent="0.3">
      <c r="A366" t="s">
        <v>20</v>
      </c>
      <c r="B366">
        <v>3016</v>
      </c>
    </row>
    <row r="367" spans="1:6" x14ac:dyDescent="0.3">
      <c r="A367" t="s">
        <v>20</v>
      </c>
      <c r="B367">
        <v>264</v>
      </c>
    </row>
    <row r="368" spans="1:6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topLeftCell="A972" zoomScale="70" zoomScaleNormal="70" workbookViewId="0">
      <selection activeCell="D2" sqref="D2"/>
    </sheetView>
  </sheetViews>
  <sheetFormatPr defaultColWidth="11.19921875" defaultRowHeight="15.6" x14ac:dyDescent="0.3"/>
  <cols>
    <col min="1" max="1" width="8.19921875" bestFit="1" customWidth="1"/>
    <col min="2" max="2" width="31.3984375" bestFit="1" customWidth="1"/>
    <col min="3" max="3" width="33.5" style="3" customWidth="1"/>
    <col min="4" max="4" width="10.19921875" bestFit="1" customWidth="1"/>
    <col min="5" max="5" width="13.5" bestFit="1" customWidth="1"/>
    <col min="6" max="6" width="14.19921875" bestFit="1" customWidth="1"/>
    <col min="7" max="7" width="19.3984375" bestFit="1" customWidth="1"/>
    <col min="8" max="8" width="13.3984375" bestFit="1" customWidth="1"/>
    <col min="9" max="9" width="14.09765625" bestFit="1" customWidth="1"/>
    <col min="10" max="10" width="17.19921875" bestFit="1" customWidth="1"/>
    <col min="11" max="11" width="28.09765625" bestFit="1" customWidth="1"/>
    <col min="12" max="12" width="14" bestFit="1" customWidth="1"/>
    <col min="13" max="13" width="26.796875" bestFit="1" customWidth="1"/>
    <col min="14" max="14" width="14.796875" bestFit="1" customWidth="1"/>
    <col min="15" max="15" width="14.19921875" bestFit="1" customWidth="1"/>
    <col min="16" max="16" width="29.19921875" bestFit="1" customWidth="1"/>
    <col min="17" max="17" width="20.09765625" bestFit="1" customWidth="1"/>
    <col min="18" max="18" width="22.09765625" bestFit="1" customWidth="1"/>
    <col min="19" max="19" width="15.0976562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8" t="s">
        <v>2073</v>
      </c>
      <c r="L1" s="1" t="s">
        <v>9</v>
      </c>
      <c r="M1" s="8" t="s">
        <v>2074</v>
      </c>
      <c r="N1" s="1" t="s">
        <v>10</v>
      </c>
      <c r="O1" s="1" t="s">
        <v>11</v>
      </c>
      <c r="P1" s="1" t="s">
        <v>2028</v>
      </c>
      <c r="Q1" s="1" t="s">
        <v>2029</v>
      </c>
      <c r="R1" s="1" t="s">
        <v>2030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 s="7">
        <f>(((J2/60)/60)/24) +DATE(1970,1,1)</f>
        <v>42336.25</v>
      </c>
      <c r="L2">
        <v>1450159200</v>
      </c>
      <c r="M2" s="7">
        <f>(((L2/60)/60)/24) +DATE(1970,1,1)</f>
        <v>42353.25</v>
      </c>
      <c r="N2" t="b">
        <v>0</v>
      </c>
      <c r="O2" t="b">
        <v>0</v>
      </c>
      <c r="P2" t="s">
        <v>17</v>
      </c>
      <c r="Q2" s="4">
        <f>E2/D2</f>
        <v>0</v>
      </c>
      <c r="R2" t="str">
        <f>IF(G2= 0, "no backers",E2/G2)</f>
        <v>no backers</v>
      </c>
      <c r="S2" t="str">
        <f>_xlfn.TEXTBEFORE(P2, "/")</f>
        <v>food</v>
      </c>
      <c r="T2" t="str">
        <f>_xlfn.TEXTAFTER(P2,"/")</f>
        <v>food trucks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 s="7">
        <f t="shared" ref="K3:K66" si="0">(((J3/60)/60)/24) +DATE(1970,1,1)</f>
        <v>41870.208333333336</v>
      </c>
      <c r="L3">
        <v>1408597200</v>
      </c>
      <c r="M3" s="7">
        <f t="shared" ref="M3:M66" si="1">(((L3/60)/60)/24) +DATE(1970,1,1)</f>
        <v>41872.208333333336</v>
      </c>
      <c r="N3" t="b">
        <v>0</v>
      </c>
      <c r="O3" t="b">
        <v>1</v>
      </c>
      <c r="P3" t="s">
        <v>23</v>
      </c>
      <c r="Q3" s="4">
        <f t="shared" ref="Q3:Q66" si="2">E3/D3</f>
        <v>10.4</v>
      </c>
      <c r="R3">
        <f t="shared" ref="R3:R66" si="3">IF(G3= 0, "no backers",E3/G3)</f>
        <v>92.151898734177209</v>
      </c>
      <c r="S3" t="str">
        <f t="shared" ref="S3:S66" si="4">_xlfn.TEXTBEFORE(P3, "/")</f>
        <v>music</v>
      </c>
      <c r="T3" t="str">
        <f t="shared" ref="T3:T66" si="5">_xlfn.TEXTAFTER(P3,"/")</f>
        <v>rock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 s="7">
        <f t="shared" si="0"/>
        <v>41595.25</v>
      </c>
      <c r="L4">
        <v>1384840800</v>
      </c>
      <c r="M4" s="7">
        <f t="shared" si="1"/>
        <v>41597.25</v>
      </c>
      <c r="N4" t="b">
        <v>0</v>
      </c>
      <c r="O4" t="b">
        <v>0</v>
      </c>
      <c r="P4" t="s">
        <v>28</v>
      </c>
      <c r="Q4" s="4">
        <f t="shared" si="2"/>
        <v>1.3147878228782288</v>
      </c>
      <c r="R4">
        <f t="shared" si="3"/>
        <v>100.01614035087719</v>
      </c>
      <c r="S4" t="str">
        <f t="shared" si="4"/>
        <v>technology</v>
      </c>
      <c r="T4" t="str">
        <f t="shared" si="5"/>
        <v>web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 s="7">
        <f t="shared" si="0"/>
        <v>43688.208333333328</v>
      </c>
      <c r="L5">
        <v>1568955600</v>
      </c>
      <c r="M5" s="7">
        <f t="shared" si="1"/>
        <v>43728.208333333328</v>
      </c>
      <c r="N5" t="b">
        <v>0</v>
      </c>
      <c r="O5" t="b">
        <v>0</v>
      </c>
      <c r="P5" t="s">
        <v>23</v>
      </c>
      <c r="Q5" s="4">
        <f t="shared" si="2"/>
        <v>0.58976190476190471</v>
      </c>
      <c r="R5">
        <f t="shared" si="3"/>
        <v>103.20833333333333</v>
      </c>
      <c r="S5" t="str">
        <f t="shared" si="4"/>
        <v>music</v>
      </c>
      <c r="T5" t="str">
        <f t="shared" si="5"/>
        <v>rock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 s="7">
        <f t="shared" si="0"/>
        <v>43485.25</v>
      </c>
      <c r="L6">
        <v>1548309600</v>
      </c>
      <c r="M6" s="7">
        <f t="shared" si="1"/>
        <v>43489.25</v>
      </c>
      <c r="N6" t="b">
        <v>0</v>
      </c>
      <c r="O6" t="b">
        <v>0</v>
      </c>
      <c r="P6" t="s">
        <v>33</v>
      </c>
      <c r="Q6" s="4">
        <f t="shared" si="2"/>
        <v>0.69276315789473686</v>
      </c>
      <c r="R6">
        <f t="shared" si="3"/>
        <v>99.339622641509436</v>
      </c>
      <c r="S6" t="str">
        <f t="shared" si="4"/>
        <v>theater</v>
      </c>
      <c r="T6" t="str">
        <f t="shared" si="5"/>
        <v>plays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 s="7">
        <f t="shared" si="0"/>
        <v>41149.208333333336</v>
      </c>
      <c r="L7">
        <v>1347080400</v>
      </c>
      <c r="M7" s="7">
        <f t="shared" si="1"/>
        <v>41160.208333333336</v>
      </c>
      <c r="N7" t="b">
        <v>0</v>
      </c>
      <c r="O7" t="b">
        <v>0</v>
      </c>
      <c r="P7" t="s">
        <v>33</v>
      </c>
      <c r="Q7" s="4">
        <f t="shared" si="2"/>
        <v>1.7361842105263159</v>
      </c>
      <c r="R7">
        <f t="shared" si="3"/>
        <v>75.833333333333329</v>
      </c>
      <c r="S7" t="str">
        <f t="shared" si="4"/>
        <v>theater</v>
      </c>
      <c r="T7" t="str">
        <f t="shared" si="5"/>
        <v>plays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 s="7">
        <f t="shared" si="0"/>
        <v>42991.208333333328</v>
      </c>
      <c r="L8">
        <v>1505365200</v>
      </c>
      <c r="M8" s="7">
        <f t="shared" si="1"/>
        <v>42992.208333333328</v>
      </c>
      <c r="N8" t="b">
        <v>0</v>
      </c>
      <c r="O8" t="b">
        <v>0</v>
      </c>
      <c r="P8" t="s">
        <v>42</v>
      </c>
      <c r="Q8" s="4">
        <f t="shared" si="2"/>
        <v>0.20961538461538462</v>
      </c>
      <c r="R8">
        <f t="shared" si="3"/>
        <v>60.555555555555557</v>
      </c>
      <c r="S8" t="str">
        <f t="shared" si="4"/>
        <v>film &amp; video</v>
      </c>
      <c r="T8" t="str">
        <f t="shared" si="5"/>
        <v>documentary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 s="7">
        <f t="shared" si="0"/>
        <v>42229.208333333328</v>
      </c>
      <c r="L9">
        <v>1439614800</v>
      </c>
      <c r="M9" s="7">
        <f t="shared" si="1"/>
        <v>42231.208333333328</v>
      </c>
      <c r="N9" t="b">
        <v>0</v>
      </c>
      <c r="O9" t="b">
        <v>0</v>
      </c>
      <c r="P9" t="s">
        <v>33</v>
      </c>
      <c r="Q9" s="4">
        <f t="shared" si="2"/>
        <v>3.2757777777777779</v>
      </c>
      <c r="R9">
        <f t="shared" si="3"/>
        <v>64.93832599118943</v>
      </c>
      <c r="S9" t="str">
        <f t="shared" si="4"/>
        <v>theater</v>
      </c>
      <c r="T9" t="str">
        <f t="shared" si="5"/>
        <v>plays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 s="7">
        <f t="shared" si="0"/>
        <v>40399.208333333336</v>
      </c>
      <c r="L10">
        <v>1281502800</v>
      </c>
      <c r="M10" s="7">
        <f t="shared" si="1"/>
        <v>40401.208333333336</v>
      </c>
      <c r="N10" t="b">
        <v>0</v>
      </c>
      <c r="O10" t="b">
        <v>0</v>
      </c>
      <c r="P10" t="s">
        <v>33</v>
      </c>
      <c r="Q10" s="4">
        <f t="shared" si="2"/>
        <v>0.19932788374205268</v>
      </c>
      <c r="R10">
        <f t="shared" si="3"/>
        <v>30.997175141242938</v>
      </c>
      <c r="S10" t="str">
        <f t="shared" si="4"/>
        <v>theater</v>
      </c>
      <c r="T10" t="str">
        <f t="shared" si="5"/>
        <v>plays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 s="7">
        <f t="shared" si="0"/>
        <v>41536.208333333336</v>
      </c>
      <c r="L11">
        <v>1383804000</v>
      </c>
      <c r="M11" s="7">
        <f t="shared" si="1"/>
        <v>41585.25</v>
      </c>
      <c r="N11" t="b">
        <v>0</v>
      </c>
      <c r="O11" t="b">
        <v>0</v>
      </c>
      <c r="P11" t="s">
        <v>50</v>
      </c>
      <c r="Q11" s="4">
        <f t="shared" si="2"/>
        <v>0.51741935483870971</v>
      </c>
      <c r="R11">
        <f t="shared" si="3"/>
        <v>72.909090909090907</v>
      </c>
      <c r="S11" t="str">
        <f t="shared" si="4"/>
        <v>music</v>
      </c>
      <c r="T11" t="str">
        <f t="shared" si="5"/>
        <v>electric music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 s="7">
        <f t="shared" si="0"/>
        <v>40404.208333333336</v>
      </c>
      <c r="L12">
        <v>1285909200</v>
      </c>
      <c r="M12" s="7">
        <f t="shared" si="1"/>
        <v>40452.208333333336</v>
      </c>
      <c r="N12" t="b">
        <v>0</v>
      </c>
      <c r="O12" t="b">
        <v>0</v>
      </c>
      <c r="P12" t="s">
        <v>53</v>
      </c>
      <c r="Q12" s="4">
        <f t="shared" si="2"/>
        <v>2.6611538461538462</v>
      </c>
      <c r="R12">
        <f t="shared" si="3"/>
        <v>62.9</v>
      </c>
      <c r="S12" t="str">
        <f t="shared" si="4"/>
        <v>film &amp; video</v>
      </c>
      <c r="T12" t="str">
        <f t="shared" si="5"/>
        <v>drama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 s="7">
        <f t="shared" si="0"/>
        <v>40442.208333333336</v>
      </c>
      <c r="L13">
        <v>1285563600</v>
      </c>
      <c r="M13" s="7">
        <f t="shared" si="1"/>
        <v>40448.208333333336</v>
      </c>
      <c r="N13" t="b">
        <v>0</v>
      </c>
      <c r="O13" t="b">
        <v>1</v>
      </c>
      <c r="P13" t="s">
        <v>33</v>
      </c>
      <c r="Q13" s="4">
        <f t="shared" si="2"/>
        <v>0.48095238095238096</v>
      </c>
      <c r="R13">
        <f t="shared" si="3"/>
        <v>112.22222222222223</v>
      </c>
      <c r="S13" t="str">
        <f t="shared" si="4"/>
        <v>theater</v>
      </c>
      <c r="T13" t="str">
        <f t="shared" si="5"/>
        <v>plays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 s="7">
        <f t="shared" si="0"/>
        <v>43760.208333333328</v>
      </c>
      <c r="L14">
        <v>1572411600</v>
      </c>
      <c r="M14" s="7">
        <f t="shared" si="1"/>
        <v>43768.208333333328</v>
      </c>
      <c r="N14" t="b">
        <v>0</v>
      </c>
      <c r="O14" t="b">
        <v>0</v>
      </c>
      <c r="P14" t="s">
        <v>53</v>
      </c>
      <c r="Q14" s="4">
        <f t="shared" si="2"/>
        <v>0.89349206349206345</v>
      </c>
      <c r="R14">
        <f t="shared" si="3"/>
        <v>102.34545454545454</v>
      </c>
      <c r="S14" t="str">
        <f t="shared" si="4"/>
        <v>film &amp; video</v>
      </c>
      <c r="T14" t="str">
        <f t="shared" si="5"/>
        <v>drama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 s="7">
        <f t="shared" si="0"/>
        <v>42532.208333333328</v>
      </c>
      <c r="L15">
        <v>1466658000</v>
      </c>
      <c r="M15" s="7">
        <f t="shared" si="1"/>
        <v>42544.208333333328</v>
      </c>
      <c r="N15" t="b">
        <v>0</v>
      </c>
      <c r="O15" t="b">
        <v>0</v>
      </c>
      <c r="P15" t="s">
        <v>60</v>
      </c>
      <c r="Q15" s="4">
        <f t="shared" si="2"/>
        <v>2.4511904761904764</v>
      </c>
      <c r="R15">
        <f t="shared" si="3"/>
        <v>105.05102040816327</v>
      </c>
      <c r="S15" t="str">
        <f t="shared" si="4"/>
        <v>music</v>
      </c>
      <c r="T15" t="str">
        <f t="shared" si="5"/>
        <v>indie rock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 s="7">
        <f t="shared" si="0"/>
        <v>40974.25</v>
      </c>
      <c r="L16">
        <v>1333342800</v>
      </c>
      <c r="M16" s="7">
        <f t="shared" si="1"/>
        <v>41001.208333333336</v>
      </c>
      <c r="N16" t="b">
        <v>0</v>
      </c>
      <c r="O16" t="b">
        <v>0</v>
      </c>
      <c r="P16" t="s">
        <v>60</v>
      </c>
      <c r="Q16" s="4">
        <f t="shared" si="2"/>
        <v>0.66769503546099296</v>
      </c>
      <c r="R16">
        <f t="shared" si="3"/>
        <v>94.144999999999996</v>
      </c>
      <c r="S16" t="str">
        <f t="shared" si="4"/>
        <v>music</v>
      </c>
      <c r="T16" t="str">
        <f t="shared" si="5"/>
        <v>indie rock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 s="7">
        <f t="shared" si="0"/>
        <v>43809.25</v>
      </c>
      <c r="L17">
        <v>1576303200</v>
      </c>
      <c r="M17" s="7">
        <f t="shared" si="1"/>
        <v>43813.25</v>
      </c>
      <c r="N17" t="b">
        <v>0</v>
      </c>
      <c r="O17" t="b">
        <v>0</v>
      </c>
      <c r="P17" t="s">
        <v>65</v>
      </c>
      <c r="Q17" s="4">
        <f t="shared" si="2"/>
        <v>0.47307881773399013</v>
      </c>
      <c r="R17">
        <f t="shared" si="3"/>
        <v>84.986725663716811</v>
      </c>
      <c r="S17" t="str">
        <f t="shared" si="4"/>
        <v>technology</v>
      </c>
      <c r="T17" t="str">
        <f t="shared" si="5"/>
        <v>wearables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 s="7">
        <f t="shared" si="0"/>
        <v>41661.25</v>
      </c>
      <c r="L18">
        <v>1392271200</v>
      </c>
      <c r="M18" s="7">
        <f t="shared" si="1"/>
        <v>41683.25</v>
      </c>
      <c r="N18" t="b">
        <v>0</v>
      </c>
      <c r="O18" t="b">
        <v>0</v>
      </c>
      <c r="P18" t="s">
        <v>68</v>
      </c>
      <c r="Q18" s="4">
        <f t="shared" si="2"/>
        <v>6.4947058823529416</v>
      </c>
      <c r="R18">
        <f t="shared" si="3"/>
        <v>110.41</v>
      </c>
      <c r="S18" t="str">
        <f t="shared" si="4"/>
        <v>publishing</v>
      </c>
      <c r="T18" t="str">
        <f t="shared" si="5"/>
        <v>nonfiction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 s="7">
        <f t="shared" si="0"/>
        <v>40555.25</v>
      </c>
      <c r="L19">
        <v>1294898400</v>
      </c>
      <c r="M19" s="7">
        <f t="shared" si="1"/>
        <v>40556.25</v>
      </c>
      <c r="N19" t="b">
        <v>0</v>
      </c>
      <c r="O19" t="b">
        <v>0</v>
      </c>
      <c r="P19" t="s">
        <v>71</v>
      </c>
      <c r="Q19" s="4">
        <f t="shared" si="2"/>
        <v>1.5939125295508274</v>
      </c>
      <c r="R19">
        <f t="shared" si="3"/>
        <v>107.96236989591674</v>
      </c>
      <c r="S19" t="str">
        <f t="shared" si="4"/>
        <v>film &amp; video</v>
      </c>
      <c r="T19" t="str">
        <f t="shared" si="5"/>
        <v>animation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 s="7">
        <f t="shared" si="0"/>
        <v>43351.208333333328</v>
      </c>
      <c r="L20">
        <v>1537074000</v>
      </c>
      <c r="M20" s="7">
        <f t="shared" si="1"/>
        <v>43359.208333333328</v>
      </c>
      <c r="N20" t="b">
        <v>0</v>
      </c>
      <c r="O20" t="b">
        <v>0</v>
      </c>
      <c r="P20" t="s">
        <v>33</v>
      </c>
      <c r="Q20" s="4">
        <f t="shared" si="2"/>
        <v>0.66912087912087914</v>
      </c>
      <c r="R20">
        <f t="shared" si="3"/>
        <v>45.103703703703701</v>
      </c>
      <c r="S20" t="str">
        <f t="shared" si="4"/>
        <v>theater</v>
      </c>
      <c r="T20" t="str">
        <f t="shared" si="5"/>
        <v>plays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 s="7">
        <f t="shared" si="0"/>
        <v>43528.25</v>
      </c>
      <c r="L21">
        <v>1553490000</v>
      </c>
      <c r="M21" s="7">
        <f t="shared" si="1"/>
        <v>43549.208333333328</v>
      </c>
      <c r="N21" t="b">
        <v>0</v>
      </c>
      <c r="O21" t="b">
        <v>1</v>
      </c>
      <c r="P21" t="s">
        <v>33</v>
      </c>
      <c r="Q21" s="4">
        <f t="shared" si="2"/>
        <v>0.48529600000000001</v>
      </c>
      <c r="R21">
        <f t="shared" si="3"/>
        <v>45.001483679525222</v>
      </c>
      <c r="S21" t="str">
        <f t="shared" si="4"/>
        <v>theater</v>
      </c>
      <c r="T21" t="str">
        <f t="shared" si="5"/>
        <v>plays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 s="7">
        <f t="shared" si="0"/>
        <v>41848.208333333336</v>
      </c>
      <c r="L22">
        <v>1406523600</v>
      </c>
      <c r="M22" s="7">
        <f t="shared" si="1"/>
        <v>41848.208333333336</v>
      </c>
      <c r="N22" t="b">
        <v>0</v>
      </c>
      <c r="O22" t="b">
        <v>0</v>
      </c>
      <c r="P22" t="s">
        <v>53</v>
      </c>
      <c r="Q22" s="4">
        <f t="shared" si="2"/>
        <v>1.1224279210925645</v>
      </c>
      <c r="R22">
        <f t="shared" si="3"/>
        <v>105.97134670487107</v>
      </c>
      <c r="S22" t="str">
        <f t="shared" si="4"/>
        <v>film &amp; video</v>
      </c>
      <c r="T22" t="str">
        <f t="shared" si="5"/>
        <v>drama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 s="7">
        <f t="shared" si="0"/>
        <v>40770.208333333336</v>
      </c>
      <c r="L23">
        <v>1316322000</v>
      </c>
      <c r="M23" s="7">
        <f t="shared" si="1"/>
        <v>40804.208333333336</v>
      </c>
      <c r="N23" t="b">
        <v>0</v>
      </c>
      <c r="O23" t="b">
        <v>0</v>
      </c>
      <c r="P23" t="s">
        <v>33</v>
      </c>
      <c r="Q23" s="4">
        <f t="shared" si="2"/>
        <v>0.40992553191489361</v>
      </c>
      <c r="R23">
        <f t="shared" si="3"/>
        <v>69.055555555555557</v>
      </c>
      <c r="S23" t="str">
        <f t="shared" si="4"/>
        <v>theater</v>
      </c>
      <c r="T23" t="str">
        <f t="shared" si="5"/>
        <v>plays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 s="7">
        <f t="shared" si="0"/>
        <v>43193.208333333328</v>
      </c>
      <c r="L24">
        <v>1524027600</v>
      </c>
      <c r="M24" s="7">
        <f t="shared" si="1"/>
        <v>43208.208333333328</v>
      </c>
      <c r="N24" t="b">
        <v>0</v>
      </c>
      <c r="O24" t="b">
        <v>0</v>
      </c>
      <c r="P24" t="s">
        <v>33</v>
      </c>
      <c r="Q24" s="4">
        <f t="shared" si="2"/>
        <v>1.2807106598984772</v>
      </c>
      <c r="R24">
        <f t="shared" si="3"/>
        <v>85.044943820224717</v>
      </c>
      <c r="S24" t="str">
        <f t="shared" si="4"/>
        <v>theater</v>
      </c>
      <c r="T24" t="str">
        <f t="shared" si="5"/>
        <v>plays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 s="7">
        <f t="shared" si="0"/>
        <v>43510.25</v>
      </c>
      <c r="L25">
        <v>1554699600</v>
      </c>
      <c r="M25" s="7">
        <f t="shared" si="1"/>
        <v>43563.208333333328</v>
      </c>
      <c r="N25" t="b">
        <v>0</v>
      </c>
      <c r="O25" t="b">
        <v>0</v>
      </c>
      <c r="P25" t="s">
        <v>42</v>
      </c>
      <c r="Q25" s="4">
        <f t="shared" si="2"/>
        <v>3.3204444444444445</v>
      </c>
      <c r="R25">
        <f t="shared" si="3"/>
        <v>105.22535211267606</v>
      </c>
      <c r="S25" t="str">
        <f t="shared" si="4"/>
        <v>film &amp; video</v>
      </c>
      <c r="T25" t="str">
        <f t="shared" si="5"/>
        <v>documentary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 s="7">
        <f t="shared" si="0"/>
        <v>41811.208333333336</v>
      </c>
      <c r="L26">
        <v>1403499600</v>
      </c>
      <c r="M26" s="7">
        <f t="shared" si="1"/>
        <v>41813.208333333336</v>
      </c>
      <c r="N26" t="b">
        <v>0</v>
      </c>
      <c r="O26" t="b">
        <v>0</v>
      </c>
      <c r="P26" t="s">
        <v>65</v>
      </c>
      <c r="Q26" s="4">
        <f t="shared" si="2"/>
        <v>1.1283225108225108</v>
      </c>
      <c r="R26">
        <f t="shared" si="3"/>
        <v>39.003741114852225</v>
      </c>
      <c r="S26" t="str">
        <f t="shared" si="4"/>
        <v>technology</v>
      </c>
      <c r="T26" t="str">
        <f t="shared" si="5"/>
        <v>wearables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 s="7">
        <f t="shared" si="0"/>
        <v>40681.208333333336</v>
      </c>
      <c r="L27">
        <v>1307422800</v>
      </c>
      <c r="M27" s="7">
        <f t="shared" si="1"/>
        <v>40701.208333333336</v>
      </c>
      <c r="N27" t="b">
        <v>0</v>
      </c>
      <c r="O27" t="b">
        <v>1</v>
      </c>
      <c r="P27" t="s">
        <v>89</v>
      </c>
      <c r="Q27" s="4">
        <f t="shared" si="2"/>
        <v>2.1643636363636363</v>
      </c>
      <c r="R27">
        <f t="shared" si="3"/>
        <v>73.030674846625772</v>
      </c>
      <c r="S27" t="str">
        <f t="shared" si="4"/>
        <v>games</v>
      </c>
      <c r="T27" t="str">
        <f t="shared" si="5"/>
        <v>video games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 s="7">
        <f t="shared" si="0"/>
        <v>43312.208333333328</v>
      </c>
      <c r="L28">
        <v>1535346000</v>
      </c>
      <c r="M28" s="7">
        <f t="shared" si="1"/>
        <v>43339.208333333328</v>
      </c>
      <c r="N28" t="b">
        <v>0</v>
      </c>
      <c r="O28" t="b">
        <v>0</v>
      </c>
      <c r="P28" t="s">
        <v>33</v>
      </c>
      <c r="Q28" s="4">
        <f t="shared" si="2"/>
        <v>0.4819906976744186</v>
      </c>
      <c r="R28">
        <f t="shared" si="3"/>
        <v>35.009459459459457</v>
      </c>
      <c r="S28" t="str">
        <f t="shared" si="4"/>
        <v>theater</v>
      </c>
      <c r="T28" t="str">
        <f t="shared" si="5"/>
        <v>plays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 s="7">
        <f t="shared" si="0"/>
        <v>42280.208333333328</v>
      </c>
      <c r="L29">
        <v>1444539600</v>
      </c>
      <c r="M29" s="7">
        <f t="shared" si="1"/>
        <v>42288.208333333328</v>
      </c>
      <c r="N29" t="b">
        <v>0</v>
      </c>
      <c r="O29" t="b">
        <v>0</v>
      </c>
      <c r="P29" t="s">
        <v>23</v>
      </c>
      <c r="Q29" s="4">
        <f t="shared" si="2"/>
        <v>0.79949999999999999</v>
      </c>
      <c r="R29">
        <f t="shared" si="3"/>
        <v>106.6</v>
      </c>
      <c r="S29" t="str">
        <f t="shared" si="4"/>
        <v>music</v>
      </c>
      <c r="T29" t="str">
        <f t="shared" si="5"/>
        <v>rock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 s="7">
        <f t="shared" si="0"/>
        <v>40218.25</v>
      </c>
      <c r="L30">
        <v>1267682400</v>
      </c>
      <c r="M30" s="7">
        <f t="shared" si="1"/>
        <v>40241.25</v>
      </c>
      <c r="N30" t="b">
        <v>0</v>
      </c>
      <c r="O30" t="b">
        <v>1</v>
      </c>
      <c r="P30" t="s">
        <v>33</v>
      </c>
      <c r="Q30" s="4">
        <f t="shared" si="2"/>
        <v>1.0522553516819573</v>
      </c>
      <c r="R30">
        <f t="shared" si="3"/>
        <v>61.997747747747745</v>
      </c>
      <c r="S30" t="str">
        <f t="shared" si="4"/>
        <v>theater</v>
      </c>
      <c r="T30" t="str">
        <f t="shared" si="5"/>
        <v>plays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 s="7">
        <f t="shared" si="0"/>
        <v>43301.208333333328</v>
      </c>
      <c r="L31">
        <v>1535518800</v>
      </c>
      <c r="M31" s="7">
        <f t="shared" si="1"/>
        <v>43341.208333333328</v>
      </c>
      <c r="N31" t="b">
        <v>0</v>
      </c>
      <c r="O31" t="b">
        <v>0</v>
      </c>
      <c r="P31" t="s">
        <v>100</v>
      </c>
      <c r="Q31" s="4">
        <f t="shared" si="2"/>
        <v>3.2889978213507627</v>
      </c>
      <c r="R31">
        <f t="shared" si="3"/>
        <v>94.000622665006233</v>
      </c>
      <c r="S31" t="str">
        <f t="shared" si="4"/>
        <v>film &amp; video</v>
      </c>
      <c r="T31" t="str">
        <f t="shared" si="5"/>
        <v>shorts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 s="7">
        <f t="shared" si="0"/>
        <v>43609.208333333328</v>
      </c>
      <c r="L32">
        <v>1559106000</v>
      </c>
      <c r="M32" s="7">
        <f t="shared" si="1"/>
        <v>43614.208333333328</v>
      </c>
      <c r="N32" t="b">
        <v>0</v>
      </c>
      <c r="O32" t="b">
        <v>0</v>
      </c>
      <c r="P32" t="s">
        <v>71</v>
      </c>
      <c r="Q32" s="4">
        <f t="shared" si="2"/>
        <v>1.606111111111111</v>
      </c>
      <c r="R32">
        <f t="shared" si="3"/>
        <v>112.05426356589147</v>
      </c>
      <c r="S32" t="str">
        <f t="shared" si="4"/>
        <v>film &amp; video</v>
      </c>
      <c r="T32" t="str">
        <f t="shared" si="5"/>
        <v>animation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 s="7">
        <f t="shared" si="0"/>
        <v>42374.25</v>
      </c>
      <c r="L33">
        <v>1454392800</v>
      </c>
      <c r="M33" s="7">
        <f t="shared" si="1"/>
        <v>42402.25</v>
      </c>
      <c r="N33" t="b">
        <v>0</v>
      </c>
      <c r="O33" t="b">
        <v>0</v>
      </c>
      <c r="P33" t="s">
        <v>89</v>
      </c>
      <c r="Q33" s="4">
        <f t="shared" si="2"/>
        <v>3.1</v>
      </c>
      <c r="R33">
        <f t="shared" si="3"/>
        <v>48.008849557522126</v>
      </c>
      <c r="S33" t="str">
        <f t="shared" si="4"/>
        <v>games</v>
      </c>
      <c r="T33" t="str">
        <f t="shared" si="5"/>
        <v>video games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 s="7">
        <f t="shared" si="0"/>
        <v>43110.25</v>
      </c>
      <c r="L34">
        <v>1517896800</v>
      </c>
      <c r="M34" s="7">
        <f t="shared" si="1"/>
        <v>43137.25</v>
      </c>
      <c r="N34" t="b">
        <v>0</v>
      </c>
      <c r="O34" t="b">
        <v>0</v>
      </c>
      <c r="P34" t="s">
        <v>42</v>
      </c>
      <c r="Q34" s="4">
        <f t="shared" si="2"/>
        <v>0.86807920792079207</v>
      </c>
      <c r="R34">
        <f t="shared" si="3"/>
        <v>38.004334633723452</v>
      </c>
      <c r="S34" t="str">
        <f t="shared" si="4"/>
        <v>film &amp; video</v>
      </c>
      <c r="T34" t="str">
        <f t="shared" si="5"/>
        <v>documentary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 s="7">
        <f t="shared" si="0"/>
        <v>41917.208333333336</v>
      </c>
      <c r="L35">
        <v>1415685600</v>
      </c>
      <c r="M35" s="7">
        <f t="shared" si="1"/>
        <v>41954.25</v>
      </c>
      <c r="N35" t="b">
        <v>0</v>
      </c>
      <c r="O35" t="b">
        <v>0</v>
      </c>
      <c r="P35" t="s">
        <v>33</v>
      </c>
      <c r="Q35" s="4">
        <f t="shared" si="2"/>
        <v>3.7782071713147412</v>
      </c>
      <c r="R35">
        <f t="shared" si="3"/>
        <v>35.000184535892231</v>
      </c>
      <c r="S35" t="str">
        <f t="shared" si="4"/>
        <v>theater</v>
      </c>
      <c r="T35" t="str">
        <f t="shared" si="5"/>
        <v>plays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 s="7">
        <f t="shared" si="0"/>
        <v>42817.208333333328</v>
      </c>
      <c r="L36">
        <v>1490677200</v>
      </c>
      <c r="M36" s="7">
        <f t="shared" si="1"/>
        <v>42822.208333333328</v>
      </c>
      <c r="N36" t="b">
        <v>0</v>
      </c>
      <c r="O36" t="b">
        <v>0</v>
      </c>
      <c r="P36" t="s">
        <v>42</v>
      </c>
      <c r="Q36" s="4">
        <f t="shared" si="2"/>
        <v>1.5080645161290323</v>
      </c>
      <c r="R36">
        <f t="shared" si="3"/>
        <v>85</v>
      </c>
      <c r="S36" t="str">
        <f t="shared" si="4"/>
        <v>film &amp; video</v>
      </c>
      <c r="T36" t="str">
        <f t="shared" si="5"/>
        <v>documentary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 s="7">
        <f t="shared" si="0"/>
        <v>43484.25</v>
      </c>
      <c r="L37">
        <v>1551506400</v>
      </c>
      <c r="M37" s="7">
        <f t="shared" si="1"/>
        <v>43526.25</v>
      </c>
      <c r="N37" t="b">
        <v>0</v>
      </c>
      <c r="O37" t="b">
        <v>1</v>
      </c>
      <c r="P37" t="s">
        <v>53</v>
      </c>
      <c r="Q37" s="4">
        <f t="shared" si="2"/>
        <v>1.5030119521912351</v>
      </c>
      <c r="R37">
        <f t="shared" si="3"/>
        <v>95.993893129770996</v>
      </c>
      <c r="S37" t="str">
        <f t="shared" si="4"/>
        <v>film &amp; video</v>
      </c>
      <c r="T37" t="str">
        <f t="shared" si="5"/>
        <v>drama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 s="7">
        <f t="shared" si="0"/>
        <v>40600.25</v>
      </c>
      <c r="L38">
        <v>1300856400</v>
      </c>
      <c r="M38" s="7">
        <f t="shared" si="1"/>
        <v>40625.208333333336</v>
      </c>
      <c r="N38" t="b">
        <v>0</v>
      </c>
      <c r="O38" t="b">
        <v>0</v>
      </c>
      <c r="P38" t="s">
        <v>33</v>
      </c>
      <c r="Q38" s="4">
        <f t="shared" si="2"/>
        <v>1.572857142857143</v>
      </c>
      <c r="R38">
        <f t="shared" si="3"/>
        <v>68.8125</v>
      </c>
      <c r="S38" t="str">
        <f t="shared" si="4"/>
        <v>theater</v>
      </c>
      <c r="T38" t="str">
        <f t="shared" si="5"/>
        <v>plays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 s="7">
        <f t="shared" si="0"/>
        <v>43744.208333333328</v>
      </c>
      <c r="L39">
        <v>1573192800</v>
      </c>
      <c r="M39" s="7">
        <f t="shared" si="1"/>
        <v>43777.25</v>
      </c>
      <c r="N39" t="b">
        <v>0</v>
      </c>
      <c r="O39" t="b">
        <v>1</v>
      </c>
      <c r="P39" t="s">
        <v>119</v>
      </c>
      <c r="Q39" s="4">
        <f t="shared" si="2"/>
        <v>1.3998765432098765</v>
      </c>
      <c r="R39">
        <f t="shared" si="3"/>
        <v>105.97196261682242</v>
      </c>
      <c r="S39" t="str">
        <f t="shared" si="4"/>
        <v>publishing</v>
      </c>
      <c r="T39" t="str">
        <f t="shared" si="5"/>
        <v>fiction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 s="7">
        <f t="shared" si="0"/>
        <v>40469.208333333336</v>
      </c>
      <c r="L40">
        <v>1287810000</v>
      </c>
      <c r="M40" s="7">
        <f t="shared" si="1"/>
        <v>40474.208333333336</v>
      </c>
      <c r="N40" t="b">
        <v>0</v>
      </c>
      <c r="O40" t="b">
        <v>0</v>
      </c>
      <c r="P40" t="s">
        <v>122</v>
      </c>
      <c r="Q40" s="4">
        <f t="shared" si="2"/>
        <v>3.2532258064516131</v>
      </c>
      <c r="R40">
        <f t="shared" si="3"/>
        <v>75.261194029850742</v>
      </c>
      <c r="S40" t="str">
        <f t="shared" si="4"/>
        <v>photography</v>
      </c>
      <c r="T40" t="str">
        <f t="shared" si="5"/>
        <v>photography books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 s="7">
        <f t="shared" si="0"/>
        <v>41330.25</v>
      </c>
      <c r="L41">
        <v>1362978000</v>
      </c>
      <c r="M41" s="7">
        <f t="shared" si="1"/>
        <v>41344.208333333336</v>
      </c>
      <c r="N41" t="b">
        <v>0</v>
      </c>
      <c r="O41" t="b">
        <v>0</v>
      </c>
      <c r="P41" t="s">
        <v>33</v>
      </c>
      <c r="Q41" s="4">
        <f t="shared" si="2"/>
        <v>0.50777777777777777</v>
      </c>
      <c r="R41">
        <f t="shared" si="3"/>
        <v>57.125</v>
      </c>
      <c r="S41" t="str">
        <f t="shared" si="4"/>
        <v>theater</v>
      </c>
      <c r="T41" t="str">
        <f t="shared" si="5"/>
        <v>plays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 s="7">
        <f t="shared" si="0"/>
        <v>40334.208333333336</v>
      </c>
      <c r="L42">
        <v>1277355600</v>
      </c>
      <c r="M42" s="7">
        <f t="shared" si="1"/>
        <v>40353.208333333336</v>
      </c>
      <c r="N42" t="b">
        <v>0</v>
      </c>
      <c r="O42" t="b">
        <v>1</v>
      </c>
      <c r="P42" t="s">
        <v>65</v>
      </c>
      <c r="Q42" s="4">
        <f t="shared" si="2"/>
        <v>1.6906818181818182</v>
      </c>
      <c r="R42">
        <f t="shared" si="3"/>
        <v>75.141414141414145</v>
      </c>
      <c r="S42" t="str">
        <f t="shared" si="4"/>
        <v>technology</v>
      </c>
      <c r="T42" t="str">
        <f t="shared" si="5"/>
        <v>wearables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 s="7">
        <f t="shared" si="0"/>
        <v>41156.208333333336</v>
      </c>
      <c r="L43">
        <v>1348981200</v>
      </c>
      <c r="M43" s="7">
        <f t="shared" si="1"/>
        <v>41182.208333333336</v>
      </c>
      <c r="N43" t="b">
        <v>0</v>
      </c>
      <c r="O43" t="b">
        <v>1</v>
      </c>
      <c r="P43" t="s">
        <v>23</v>
      </c>
      <c r="Q43" s="4">
        <f t="shared" si="2"/>
        <v>2.1292857142857144</v>
      </c>
      <c r="R43">
        <f t="shared" si="3"/>
        <v>107.42342342342343</v>
      </c>
      <c r="S43" t="str">
        <f t="shared" si="4"/>
        <v>music</v>
      </c>
      <c r="T43" t="str">
        <f t="shared" si="5"/>
        <v>rock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 s="7">
        <f t="shared" si="0"/>
        <v>40728.208333333336</v>
      </c>
      <c r="L44">
        <v>1310533200</v>
      </c>
      <c r="M44" s="7">
        <f t="shared" si="1"/>
        <v>40737.208333333336</v>
      </c>
      <c r="N44" t="b">
        <v>0</v>
      </c>
      <c r="O44" t="b">
        <v>0</v>
      </c>
      <c r="P44" t="s">
        <v>17</v>
      </c>
      <c r="Q44" s="4">
        <f t="shared" si="2"/>
        <v>4.4394444444444447</v>
      </c>
      <c r="R44">
        <f t="shared" si="3"/>
        <v>35.995495495495497</v>
      </c>
      <c r="S44" t="str">
        <f t="shared" si="4"/>
        <v>food</v>
      </c>
      <c r="T44" t="str">
        <f t="shared" si="5"/>
        <v>food trucks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 s="7">
        <f t="shared" si="0"/>
        <v>41844.208333333336</v>
      </c>
      <c r="L45">
        <v>1407560400</v>
      </c>
      <c r="M45" s="7">
        <f t="shared" si="1"/>
        <v>41860.208333333336</v>
      </c>
      <c r="N45" t="b">
        <v>0</v>
      </c>
      <c r="O45" t="b">
        <v>0</v>
      </c>
      <c r="P45" t="s">
        <v>133</v>
      </c>
      <c r="Q45" s="4">
        <f t="shared" si="2"/>
        <v>1.859390243902439</v>
      </c>
      <c r="R45">
        <f t="shared" si="3"/>
        <v>26.998873148744366</v>
      </c>
      <c r="S45" t="str">
        <f t="shared" si="4"/>
        <v>publishing</v>
      </c>
      <c r="T45" t="str">
        <f t="shared" si="5"/>
        <v>radio &amp; podcasts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 s="7">
        <f t="shared" si="0"/>
        <v>43541.208333333328</v>
      </c>
      <c r="L46">
        <v>1552885200</v>
      </c>
      <c r="M46" s="7">
        <f t="shared" si="1"/>
        <v>43542.208333333328</v>
      </c>
      <c r="N46" t="b">
        <v>0</v>
      </c>
      <c r="O46" t="b">
        <v>0</v>
      </c>
      <c r="P46" t="s">
        <v>119</v>
      </c>
      <c r="Q46" s="4">
        <f t="shared" si="2"/>
        <v>6.5881249999999998</v>
      </c>
      <c r="R46">
        <f t="shared" si="3"/>
        <v>107.56122448979592</v>
      </c>
      <c r="S46" t="str">
        <f t="shared" si="4"/>
        <v>publishing</v>
      </c>
      <c r="T46" t="str">
        <f t="shared" si="5"/>
        <v>fiction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 s="7">
        <f t="shared" si="0"/>
        <v>42676.208333333328</v>
      </c>
      <c r="L47">
        <v>1479362400</v>
      </c>
      <c r="M47" s="7">
        <f t="shared" si="1"/>
        <v>42691.25</v>
      </c>
      <c r="N47" t="b">
        <v>0</v>
      </c>
      <c r="O47" t="b">
        <v>1</v>
      </c>
      <c r="P47" t="s">
        <v>33</v>
      </c>
      <c r="Q47" s="4">
        <f t="shared" si="2"/>
        <v>0.4768421052631579</v>
      </c>
      <c r="R47">
        <f t="shared" si="3"/>
        <v>94.375</v>
      </c>
      <c r="S47" t="str">
        <f t="shared" si="4"/>
        <v>theater</v>
      </c>
      <c r="T47" t="str">
        <f t="shared" si="5"/>
        <v>plays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 s="7">
        <f t="shared" si="0"/>
        <v>40367.208333333336</v>
      </c>
      <c r="L48">
        <v>1280552400</v>
      </c>
      <c r="M48" s="7">
        <f t="shared" si="1"/>
        <v>40390.208333333336</v>
      </c>
      <c r="N48" t="b">
        <v>0</v>
      </c>
      <c r="O48" t="b">
        <v>0</v>
      </c>
      <c r="P48" t="s">
        <v>23</v>
      </c>
      <c r="Q48" s="4">
        <f t="shared" si="2"/>
        <v>1.1478378378378378</v>
      </c>
      <c r="R48">
        <f t="shared" si="3"/>
        <v>46.163043478260867</v>
      </c>
      <c r="S48" t="str">
        <f t="shared" si="4"/>
        <v>music</v>
      </c>
      <c r="T48" t="str">
        <f t="shared" si="5"/>
        <v>rock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 s="7">
        <f t="shared" si="0"/>
        <v>41727.208333333336</v>
      </c>
      <c r="L49">
        <v>1398661200</v>
      </c>
      <c r="M49" s="7">
        <f t="shared" si="1"/>
        <v>41757.208333333336</v>
      </c>
      <c r="N49" t="b">
        <v>0</v>
      </c>
      <c r="O49" t="b">
        <v>0</v>
      </c>
      <c r="P49" t="s">
        <v>33</v>
      </c>
      <c r="Q49" s="4">
        <f t="shared" si="2"/>
        <v>4.7526666666666664</v>
      </c>
      <c r="R49">
        <f t="shared" si="3"/>
        <v>47.845637583892618</v>
      </c>
      <c r="S49" t="str">
        <f t="shared" si="4"/>
        <v>theater</v>
      </c>
      <c r="T49" t="str">
        <f t="shared" si="5"/>
        <v>plays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 s="7">
        <f t="shared" si="0"/>
        <v>42180.208333333328</v>
      </c>
      <c r="L50">
        <v>1436245200</v>
      </c>
      <c r="M50" s="7">
        <f t="shared" si="1"/>
        <v>42192.208333333328</v>
      </c>
      <c r="N50" t="b">
        <v>0</v>
      </c>
      <c r="O50" t="b">
        <v>0</v>
      </c>
      <c r="P50" t="s">
        <v>33</v>
      </c>
      <c r="Q50" s="4">
        <f t="shared" si="2"/>
        <v>3.86972972972973</v>
      </c>
      <c r="R50">
        <f t="shared" si="3"/>
        <v>53.007815713698065</v>
      </c>
      <c r="S50" t="str">
        <f t="shared" si="4"/>
        <v>theater</v>
      </c>
      <c r="T50" t="str">
        <f t="shared" si="5"/>
        <v>plays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 s="7">
        <f t="shared" si="0"/>
        <v>43758.208333333328</v>
      </c>
      <c r="L51">
        <v>1575439200</v>
      </c>
      <c r="M51" s="7">
        <f t="shared" si="1"/>
        <v>43803.25</v>
      </c>
      <c r="N51" t="b">
        <v>0</v>
      </c>
      <c r="O51" t="b">
        <v>0</v>
      </c>
      <c r="P51" t="s">
        <v>23</v>
      </c>
      <c r="Q51" s="4">
        <f t="shared" si="2"/>
        <v>1.89625</v>
      </c>
      <c r="R51">
        <f t="shared" si="3"/>
        <v>45.059405940594061</v>
      </c>
      <c r="S51" t="str">
        <f t="shared" si="4"/>
        <v>music</v>
      </c>
      <c r="T51" t="str">
        <f t="shared" si="5"/>
        <v>rock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 s="7">
        <f t="shared" si="0"/>
        <v>41487.208333333336</v>
      </c>
      <c r="L52">
        <v>1377752400</v>
      </c>
      <c r="M52" s="7">
        <f t="shared" si="1"/>
        <v>41515.208333333336</v>
      </c>
      <c r="N52" t="b">
        <v>0</v>
      </c>
      <c r="O52" t="b">
        <v>0</v>
      </c>
      <c r="P52" t="s">
        <v>148</v>
      </c>
      <c r="Q52" s="4">
        <f t="shared" si="2"/>
        <v>0.02</v>
      </c>
      <c r="R52">
        <f t="shared" si="3"/>
        <v>2</v>
      </c>
      <c r="S52" t="str">
        <f t="shared" si="4"/>
        <v>music</v>
      </c>
      <c r="T52" t="str">
        <f t="shared" si="5"/>
        <v>metal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 s="7">
        <f t="shared" si="0"/>
        <v>40995.208333333336</v>
      </c>
      <c r="L53">
        <v>1334206800</v>
      </c>
      <c r="M53" s="7">
        <f t="shared" si="1"/>
        <v>41011.208333333336</v>
      </c>
      <c r="N53" t="b">
        <v>0</v>
      </c>
      <c r="O53" t="b">
        <v>1</v>
      </c>
      <c r="P53" t="s">
        <v>65</v>
      </c>
      <c r="Q53" s="4">
        <f t="shared" si="2"/>
        <v>0.91867805186590767</v>
      </c>
      <c r="R53">
        <f t="shared" si="3"/>
        <v>99.006816632583508</v>
      </c>
      <c r="S53" t="str">
        <f t="shared" si="4"/>
        <v>technology</v>
      </c>
      <c r="T53" t="str">
        <f t="shared" si="5"/>
        <v>wearables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 s="7">
        <f t="shared" si="0"/>
        <v>40436.208333333336</v>
      </c>
      <c r="L54">
        <v>1284872400</v>
      </c>
      <c r="M54" s="7">
        <f t="shared" si="1"/>
        <v>40440.208333333336</v>
      </c>
      <c r="N54" t="b">
        <v>0</v>
      </c>
      <c r="O54" t="b">
        <v>0</v>
      </c>
      <c r="P54" t="s">
        <v>33</v>
      </c>
      <c r="Q54" s="4">
        <f t="shared" si="2"/>
        <v>0.34152777777777776</v>
      </c>
      <c r="R54">
        <f t="shared" si="3"/>
        <v>32.786666666666669</v>
      </c>
      <c r="S54" t="str">
        <f t="shared" si="4"/>
        <v>theater</v>
      </c>
      <c r="T54" t="str">
        <f t="shared" si="5"/>
        <v>plays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 s="7">
        <f t="shared" si="0"/>
        <v>41779.208333333336</v>
      </c>
      <c r="L55">
        <v>1403931600</v>
      </c>
      <c r="M55" s="7">
        <f t="shared" si="1"/>
        <v>41818.208333333336</v>
      </c>
      <c r="N55" t="b">
        <v>0</v>
      </c>
      <c r="O55" t="b">
        <v>0</v>
      </c>
      <c r="P55" t="s">
        <v>53</v>
      </c>
      <c r="Q55" s="4">
        <f t="shared" si="2"/>
        <v>1.4040909090909091</v>
      </c>
      <c r="R55">
        <f t="shared" si="3"/>
        <v>59.119617224880386</v>
      </c>
      <c r="S55" t="str">
        <f t="shared" si="4"/>
        <v>film &amp; video</v>
      </c>
      <c r="T55" t="str">
        <f t="shared" si="5"/>
        <v>drama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 s="7">
        <f t="shared" si="0"/>
        <v>43170.25</v>
      </c>
      <c r="L56">
        <v>1521262800</v>
      </c>
      <c r="M56" s="7">
        <f t="shared" si="1"/>
        <v>43176.208333333328</v>
      </c>
      <c r="N56" t="b">
        <v>0</v>
      </c>
      <c r="O56" t="b">
        <v>0</v>
      </c>
      <c r="P56" t="s">
        <v>65</v>
      </c>
      <c r="Q56" s="4">
        <f t="shared" si="2"/>
        <v>0.89866666666666661</v>
      </c>
      <c r="R56">
        <f t="shared" si="3"/>
        <v>44.93333333333333</v>
      </c>
      <c r="S56" t="str">
        <f t="shared" si="4"/>
        <v>technology</v>
      </c>
      <c r="T56" t="str">
        <f t="shared" si="5"/>
        <v>wearables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 s="7">
        <f t="shared" si="0"/>
        <v>43311.208333333328</v>
      </c>
      <c r="L57">
        <v>1533358800</v>
      </c>
      <c r="M57" s="7">
        <f t="shared" si="1"/>
        <v>43316.208333333328</v>
      </c>
      <c r="N57" t="b">
        <v>0</v>
      </c>
      <c r="O57" t="b">
        <v>0</v>
      </c>
      <c r="P57" t="s">
        <v>159</v>
      </c>
      <c r="Q57" s="4">
        <f t="shared" si="2"/>
        <v>1.7796969696969698</v>
      </c>
      <c r="R57">
        <f t="shared" si="3"/>
        <v>89.664122137404576</v>
      </c>
      <c r="S57" t="str">
        <f t="shared" si="4"/>
        <v>music</v>
      </c>
      <c r="T57" t="str">
        <f t="shared" si="5"/>
        <v>jazz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 s="7">
        <f t="shared" si="0"/>
        <v>42014.25</v>
      </c>
      <c r="L58">
        <v>1421474400</v>
      </c>
      <c r="M58" s="7">
        <f t="shared" si="1"/>
        <v>42021.25</v>
      </c>
      <c r="N58" t="b">
        <v>0</v>
      </c>
      <c r="O58" t="b">
        <v>0</v>
      </c>
      <c r="P58" t="s">
        <v>65</v>
      </c>
      <c r="Q58" s="4">
        <f t="shared" si="2"/>
        <v>1.436625</v>
      </c>
      <c r="R58">
        <f t="shared" si="3"/>
        <v>70.079268292682926</v>
      </c>
      <c r="S58" t="str">
        <f t="shared" si="4"/>
        <v>technology</v>
      </c>
      <c r="T58" t="str">
        <f t="shared" si="5"/>
        <v>wearables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 s="7">
        <f t="shared" si="0"/>
        <v>42979.208333333328</v>
      </c>
      <c r="L59">
        <v>1505278800</v>
      </c>
      <c r="M59" s="7">
        <f t="shared" si="1"/>
        <v>42991.208333333328</v>
      </c>
      <c r="N59" t="b">
        <v>0</v>
      </c>
      <c r="O59" t="b">
        <v>0</v>
      </c>
      <c r="P59" t="s">
        <v>89</v>
      </c>
      <c r="Q59" s="4">
        <f t="shared" si="2"/>
        <v>2.1527586206896552</v>
      </c>
      <c r="R59">
        <f t="shared" si="3"/>
        <v>31.059701492537314</v>
      </c>
      <c r="S59" t="str">
        <f t="shared" si="4"/>
        <v>games</v>
      </c>
      <c r="T59" t="str">
        <f t="shared" si="5"/>
        <v>video games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 s="7">
        <f t="shared" si="0"/>
        <v>42268.208333333328</v>
      </c>
      <c r="L60">
        <v>1443934800</v>
      </c>
      <c r="M60" s="7">
        <f t="shared" si="1"/>
        <v>42281.208333333328</v>
      </c>
      <c r="N60" t="b">
        <v>0</v>
      </c>
      <c r="O60" t="b">
        <v>0</v>
      </c>
      <c r="P60" t="s">
        <v>33</v>
      </c>
      <c r="Q60" s="4">
        <f t="shared" si="2"/>
        <v>2.2711111111111113</v>
      </c>
      <c r="R60">
        <f t="shared" si="3"/>
        <v>29.061611374407583</v>
      </c>
      <c r="S60" t="str">
        <f t="shared" si="4"/>
        <v>theater</v>
      </c>
      <c r="T60" t="str">
        <f t="shared" si="5"/>
        <v>plays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 s="7">
        <f t="shared" si="0"/>
        <v>42898.208333333328</v>
      </c>
      <c r="L61">
        <v>1498539600</v>
      </c>
      <c r="M61" s="7">
        <f t="shared" si="1"/>
        <v>42913.208333333328</v>
      </c>
      <c r="N61" t="b">
        <v>0</v>
      </c>
      <c r="O61" t="b">
        <v>1</v>
      </c>
      <c r="P61" t="s">
        <v>33</v>
      </c>
      <c r="Q61" s="4">
        <f t="shared" si="2"/>
        <v>2.7507142857142859</v>
      </c>
      <c r="R61">
        <f t="shared" si="3"/>
        <v>30.0859375</v>
      </c>
      <c r="S61" t="str">
        <f t="shared" si="4"/>
        <v>theater</v>
      </c>
      <c r="T61" t="str">
        <f t="shared" si="5"/>
        <v>plays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 s="7">
        <f t="shared" si="0"/>
        <v>41107.208333333336</v>
      </c>
      <c r="L62">
        <v>1342760400</v>
      </c>
      <c r="M62" s="7">
        <f t="shared" si="1"/>
        <v>41110.208333333336</v>
      </c>
      <c r="N62" t="b">
        <v>0</v>
      </c>
      <c r="O62" t="b">
        <v>0</v>
      </c>
      <c r="P62" t="s">
        <v>33</v>
      </c>
      <c r="Q62" s="4">
        <f t="shared" si="2"/>
        <v>1.4437048832271762</v>
      </c>
      <c r="R62">
        <f t="shared" si="3"/>
        <v>84.998125000000002</v>
      </c>
      <c r="S62" t="str">
        <f t="shared" si="4"/>
        <v>theater</v>
      </c>
      <c r="T62" t="str">
        <f t="shared" si="5"/>
        <v>plays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 s="7">
        <f t="shared" si="0"/>
        <v>40595.25</v>
      </c>
      <c r="L63">
        <v>1301720400</v>
      </c>
      <c r="M63" s="7">
        <f t="shared" si="1"/>
        <v>40635.208333333336</v>
      </c>
      <c r="N63" t="b">
        <v>0</v>
      </c>
      <c r="O63" t="b">
        <v>0</v>
      </c>
      <c r="P63" t="s">
        <v>33</v>
      </c>
      <c r="Q63" s="4">
        <f t="shared" si="2"/>
        <v>0.92745983935742971</v>
      </c>
      <c r="R63">
        <f t="shared" si="3"/>
        <v>82.001775410563695</v>
      </c>
      <c r="S63" t="str">
        <f t="shared" si="4"/>
        <v>theater</v>
      </c>
      <c r="T63" t="str">
        <f t="shared" si="5"/>
        <v>plays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 s="7">
        <f t="shared" si="0"/>
        <v>42160.208333333328</v>
      </c>
      <c r="L64">
        <v>1433566800</v>
      </c>
      <c r="M64" s="7">
        <f t="shared" si="1"/>
        <v>42161.208333333328</v>
      </c>
      <c r="N64" t="b">
        <v>0</v>
      </c>
      <c r="O64" t="b">
        <v>0</v>
      </c>
      <c r="P64" t="s">
        <v>28</v>
      </c>
      <c r="Q64" s="4">
        <f t="shared" si="2"/>
        <v>7.226</v>
      </c>
      <c r="R64">
        <f t="shared" si="3"/>
        <v>58.040160642570278</v>
      </c>
      <c r="S64" t="str">
        <f t="shared" si="4"/>
        <v>technology</v>
      </c>
      <c r="T64" t="str">
        <f t="shared" si="5"/>
        <v>web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 s="7">
        <f t="shared" si="0"/>
        <v>42853.208333333328</v>
      </c>
      <c r="L65">
        <v>1493874000</v>
      </c>
      <c r="M65" s="7">
        <f t="shared" si="1"/>
        <v>42859.208333333328</v>
      </c>
      <c r="N65" t="b">
        <v>0</v>
      </c>
      <c r="O65" t="b">
        <v>0</v>
      </c>
      <c r="P65" t="s">
        <v>33</v>
      </c>
      <c r="Q65" s="4">
        <f t="shared" si="2"/>
        <v>0.11851063829787234</v>
      </c>
      <c r="R65">
        <f t="shared" si="3"/>
        <v>111.4</v>
      </c>
      <c r="S65" t="str">
        <f t="shared" si="4"/>
        <v>theater</v>
      </c>
      <c r="T65" t="str">
        <f t="shared" si="5"/>
        <v>plays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 s="7">
        <f t="shared" si="0"/>
        <v>43283.208333333328</v>
      </c>
      <c r="L66">
        <v>1531803600</v>
      </c>
      <c r="M66" s="7">
        <f t="shared" si="1"/>
        <v>43298.208333333328</v>
      </c>
      <c r="N66" t="b">
        <v>0</v>
      </c>
      <c r="O66" t="b">
        <v>1</v>
      </c>
      <c r="P66" t="s">
        <v>28</v>
      </c>
      <c r="Q66" s="4">
        <f t="shared" si="2"/>
        <v>0.97642857142857142</v>
      </c>
      <c r="R66">
        <f t="shared" si="3"/>
        <v>71.94736842105263</v>
      </c>
      <c r="S66" t="str">
        <f t="shared" si="4"/>
        <v>technology</v>
      </c>
      <c r="T66" t="str">
        <f t="shared" si="5"/>
        <v>web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 s="7">
        <f t="shared" ref="K67:K130" si="6">(((J67/60)/60)/24) +DATE(1970,1,1)</f>
        <v>40570.25</v>
      </c>
      <c r="L67">
        <v>1296712800</v>
      </c>
      <c r="M67" s="7">
        <f t="shared" ref="M67:M130" si="7">(((L67/60)/60)/24) +DATE(1970,1,1)</f>
        <v>40577.25</v>
      </c>
      <c r="N67" t="b">
        <v>0</v>
      </c>
      <c r="O67" t="b">
        <v>0</v>
      </c>
      <c r="P67" t="s">
        <v>33</v>
      </c>
      <c r="Q67" s="4">
        <f t="shared" ref="Q67:Q130" si="8">E67/D67</f>
        <v>2.3614754098360655</v>
      </c>
      <c r="R67">
        <f t="shared" ref="R67:R130" si="9">IF(G67= 0, "no backers",E67/G67)</f>
        <v>61.038135593220339</v>
      </c>
      <c r="S67" t="str">
        <f t="shared" ref="S67:S130" si="10">_xlfn.TEXTBEFORE(P67, "/")</f>
        <v>theater</v>
      </c>
      <c r="T67" t="str">
        <f t="shared" ref="T67:T130" si="11">_xlfn.TEXTAFTER(P67,"/")</f>
        <v>plays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 s="7">
        <f t="shared" si="6"/>
        <v>42102.208333333328</v>
      </c>
      <c r="L68">
        <v>1428901200</v>
      </c>
      <c r="M68" s="7">
        <f t="shared" si="7"/>
        <v>42107.208333333328</v>
      </c>
      <c r="N68" t="b">
        <v>0</v>
      </c>
      <c r="O68" t="b">
        <v>1</v>
      </c>
      <c r="P68" t="s">
        <v>33</v>
      </c>
      <c r="Q68" s="4">
        <f t="shared" si="8"/>
        <v>0.45068965517241377</v>
      </c>
      <c r="R68">
        <f t="shared" si="9"/>
        <v>108.91666666666667</v>
      </c>
      <c r="S68" t="str">
        <f t="shared" si="10"/>
        <v>theater</v>
      </c>
      <c r="T68" t="str">
        <f t="shared" si="11"/>
        <v>plays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 s="7">
        <f t="shared" si="6"/>
        <v>40203.25</v>
      </c>
      <c r="L69">
        <v>1264831200</v>
      </c>
      <c r="M69" s="7">
        <f t="shared" si="7"/>
        <v>40208.25</v>
      </c>
      <c r="N69" t="b">
        <v>0</v>
      </c>
      <c r="O69" t="b">
        <v>1</v>
      </c>
      <c r="P69" t="s">
        <v>65</v>
      </c>
      <c r="Q69" s="4">
        <f t="shared" si="8"/>
        <v>1.6238567493112948</v>
      </c>
      <c r="R69">
        <f t="shared" si="9"/>
        <v>29.001722017220171</v>
      </c>
      <c r="S69" t="str">
        <f t="shared" si="10"/>
        <v>technology</v>
      </c>
      <c r="T69" t="str">
        <f t="shared" si="11"/>
        <v>wearables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 s="7">
        <f t="shared" si="6"/>
        <v>42943.208333333328</v>
      </c>
      <c r="L70">
        <v>1505192400</v>
      </c>
      <c r="M70" s="7">
        <f t="shared" si="7"/>
        <v>42990.208333333328</v>
      </c>
      <c r="N70" t="b">
        <v>0</v>
      </c>
      <c r="O70" t="b">
        <v>1</v>
      </c>
      <c r="P70" t="s">
        <v>33</v>
      </c>
      <c r="Q70" s="4">
        <f t="shared" si="8"/>
        <v>2.5452631578947367</v>
      </c>
      <c r="R70">
        <f t="shared" si="9"/>
        <v>58.975609756097562</v>
      </c>
      <c r="S70" t="str">
        <f t="shared" si="10"/>
        <v>theater</v>
      </c>
      <c r="T70" t="str">
        <f t="shared" si="11"/>
        <v>plays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 s="7">
        <f t="shared" si="6"/>
        <v>40531.25</v>
      </c>
      <c r="L71">
        <v>1295676000</v>
      </c>
      <c r="M71" s="7">
        <f t="shared" si="7"/>
        <v>40565.25</v>
      </c>
      <c r="N71" t="b">
        <v>0</v>
      </c>
      <c r="O71" t="b">
        <v>0</v>
      </c>
      <c r="P71" t="s">
        <v>33</v>
      </c>
      <c r="Q71" s="4">
        <f t="shared" si="8"/>
        <v>0.24063291139240506</v>
      </c>
      <c r="R71">
        <f t="shared" si="9"/>
        <v>111.82352941176471</v>
      </c>
      <c r="S71" t="str">
        <f t="shared" si="10"/>
        <v>theater</v>
      </c>
      <c r="T71" t="str">
        <f t="shared" si="11"/>
        <v>plays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 s="7">
        <f t="shared" si="6"/>
        <v>40484.208333333336</v>
      </c>
      <c r="L72">
        <v>1292911200</v>
      </c>
      <c r="M72" s="7">
        <f t="shared" si="7"/>
        <v>40533.25</v>
      </c>
      <c r="N72" t="b">
        <v>0</v>
      </c>
      <c r="O72" t="b">
        <v>1</v>
      </c>
      <c r="P72" t="s">
        <v>33</v>
      </c>
      <c r="Q72" s="4">
        <f t="shared" si="8"/>
        <v>1.2374140625000001</v>
      </c>
      <c r="R72">
        <f t="shared" si="9"/>
        <v>63.995555555555555</v>
      </c>
      <c r="S72" t="str">
        <f t="shared" si="10"/>
        <v>theater</v>
      </c>
      <c r="T72" t="str">
        <f t="shared" si="11"/>
        <v>plays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 s="7">
        <f t="shared" si="6"/>
        <v>43799.25</v>
      </c>
      <c r="L73">
        <v>1575439200</v>
      </c>
      <c r="M73" s="7">
        <f t="shared" si="7"/>
        <v>43803.25</v>
      </c>
      <c r="N73" t="b">
        <v>0</v>
      </c>
      <c r="O73" t="b">
        <v>0</v>
      </c>
      <c r="P73" t="s">
        <v>33</v>
      </c>
      <c r="Q73" s="4">
        <f t="shared" si="8"/>
        <v>1.0806666666666667</v>
      </c>
      <c r="R73">
        <f t="shared" si="9"/>
        <v>85.315789473684205</v>
      </c>
      <c r="S73" t="str">
        <f t="shared" si="10"/>
        <v>theater</v>
      </c>
      <c r="T73" t="str">
        <f t="shared" si="11"/>
        <v>plays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 s="7">
        <f t="shared" si="6"/>
        <v>42186.208333333328</v>
      </c>
      <c r="L74">
        <v>1438837200</v>
      </c>
      <c r="M74" s="7">
        <f t="shared" si="7"/>
        <v>42222.208333333328</v>
      </c>
      <c r="N74" t="b">
        <v>0</v>
      </c>
      <c r="O74" t="b">
        <v>0</v>
      </c>
      <c r="P74" t="s">
        <v>71</v>
      </c>
      <c r="Q74" s="4">
        <f t="shared" si="8"/>
        <v>6.7033333333333331</v>
      </c>
      <c r="R74">
        <f t="shared" si="9"/>
        <v>74.481481481481481</v>
      </c>
      <c r="S74" t="str">
        <f t="shared" si="10"/>
        <v>film &amp; video</v>
      </c>
      <c r="T74" t="str">
        <f t="shared" si="11"/>
        <v>animation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 s="7">
        <f t="shared" si="6"/>
        <v>42701.25</v>
      </c>
      <c r="L75">
        <v>1480485600</v>
      </c>
      <c r="M75" s="7">
        <f t="shared" si="7"/>
        <v>42704.25</v>
      </c>
      <c r="N75" t="b">
        <v>0</v>
      </c>
      <c r="O75" t="b">
        <v>0</v>
      </c>
      <c r="P75" t="s">
        <v>159</v>
      </c>
      <c r="Q75" s="4">
        <f t="shared" si="8"/>
        <v>6.609285714285714</v>
      </c>
      <c r="R75">
        <f t="shared" si="9"/>
        <v>105.14772727272727</v>
      </c>
      <c r="S75" t="str">
        <f t="shared" si="10"/>
        <v>music</v>
      </c>
      <c r="T75" t="str">
        <f t="shared" si="11"/>
        <v>jazz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 s="7">
        <f t="shared" si="6"/>
        <v>42456.208333333328</v>
      </c>
      <c r="L76">
        <v>1459141200</v>
      </c>
      <c r="M76" s="7">
        <f t="shared" si="7"/>
        <v>42457.208333333328</v>
      </c>
      <c r="N76" t="b">
        <v>0</v>
      </c>
      <c r="O76" t="b">
        <v>0</v>
      </c>
      <c r="P76" t="s">
        <v>148</v>
      </c>
      <c r="Q76" s="4">
        <f t="shared" si="8"/>
        <v>1.2246153846153847</v>
      </c>
      <c r="R76">
        <f t="shared" si="9"/>
        <v>56.188235294117646</v>
      </c>
      <c r="S76" t="str">
        <f t="shared" si="10"/>
        <v>music</v>
      </c>
      <c r="T76" t="str">
        <f t="shared" si="11"/>
        <v>metal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 s="7">
        <f t="shared" si="6"/>
        <v>43296.208333333328</v>
      </c>
      <c r="L77">
        <v>1532322000</v>
      </c>
      <c r="M77" s="7">
        <f t="shared" si="7"/>
        <v>43304.208333333328</v>
      </c>
      <c r="N77" t="b">
        <v>0</v>
      </c>
      <c r="O77" t="b">
        <v>0</v>
      </c>
      <c r="P77" t="s">
        <v>122</v>
      </c>
      <c r="Q77" s="4">
        <f t="shared" si="8"/>
        <v>1.5057731958762886</v>
      </c>
      <c r="R77">
        <f t="shared" si="9"/>
        <v>85.917647058823533</v>
      </c>
      <c r="S77" t="str">
        <f t="shared" si="10"/>
        <v>photography</v>
      </c>
      <c r="T77" t="str">
        <f t="shared" si="11"/>
        <v>photography books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 s="7">
        <f t="shared" si="6"/>
        <v>42027.25</v>
      </c>
      <c r="L78">
        <v>1426222800</v>
      </c>
      <c r="M78" s="7">
        <f t="shared" si="7"/>
        <v>42076.208333333328</v>
      </c>
      <c r="N78" t="b">
        <v>1</v>
      </c>
      <c r="O78" t="b">
        <v>1</v>
      </c>
      <c r="P78" t="s">
        <v>33</v>
      </c>
      <c r="Q78" s="4">
        <f t="shared" si="8"/>
        <v>0.78106590724165992</v>
      </c>
      <c r="R78">
        <f t="shared" si="9"/>
        <v>57.00296912114014</v>
      </c>
      <c r="S78" t="str">
        <f t="shared" si="10"/>
        <v>theater</v>
      </c>
      <c r="T78" t="str">
        <f t="shared" si="11"/>
        <v>plays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 s="7">
        <f t="shared" si="6"/>
        <v>40448.208333333336</v>
      </c>
      <c r="L79">
        <v>1286773200</v>
      </c>
      <c r="M79" s="7">
        <f t="shared" si="7"/>
        <v>40462.208333333336</v>
      </c>
      <c r="N79" t="b">
        <v>0</v>
      </c>
      <c r="O79" t="b">
        <v>1</v>
      </c>
      <c r="P79" t="s">
        <v>71</v>
      </c>
      <c r="Q79" s="4">
        <f t="shared" si="8"/>
        <v>0.46947368421052632</v>
      </c>
      <c r="R79">
        <f t="shared" si="9"/>
        <v>79.642857142857139</v>
      </c>
      <c r="S79" t="str">
        <f t="shared" si="10"/>
        <v>film &amp; video</v>
      </c>
      <c r="T79" t="str">
        <f t="shared" si="11"/>
        <v>animation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 s="7">
        <f t="shared" si="6"/>
        <v>43206.208333333328</v>
      </c>
      <c r="L80">
        <v>1523941200</v>
      </c>
      <c r="M80" s="7">
        <f t="shared" si="7"/>
        <v>43207.208333333328</v>
      </c>
      <c r="N80" t="b">
        <v>0</v>
      </c>
      <c r="O80" t="b">
        <v>0</v>
      </c>
      <c r="P80" t="s">
        <v>206</v>
      </c>
      <c r="Q80" s="4">
        <f t="shared" si="8"/>
        <v>3.008</v>
      </c>
      <c r="R80">
        <f t="shared" si="9"/>
        <v>41.018181818181816</v>
      </c>
      <c r="S80" t="str">
        <f t="shared" si="10"/>
        <v>publishing</v>
      </c>
      <c r="T80" t="str">
        <f t="shared" si="11"/>
        <v>translations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 s="7">
        <f t="shared" si="6"/>
        <v>43267.208333333328</v>
      </c>
      <c r="L81">
        <v>1529557200</v>
      </c>
      <c r="M81" s="7">
        <f t="shared" si="7"/>
        <v>43272.208333333328</v>
      </c>
      <c r="N81" t="b">
        <v>0</v>
      </c>
      <c r="O81" t="b">
        <v>0</v>
      </c>
      <c r="P81" t="s">
        <v>33</v>
      </c>
      <c r="Q81" s="4">
        <f t="shared" si="8"/>
        <v>0.6959861591695502</v>
      </c>
      <c r="R81">
        <f t="shared" si="9"/>
        <v>48.004773269689736</v>
      </c>
      <c r="S81" t="str">
        <f t="shared" si="10"/>
        <v>theater</v>
      </c>
      <c r="T81" t="str">
        <f t="shared" si="11"/>
        <v>plays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 s="7">
        <f t="shared" si="6"/>
        <v>42976.208333333328</v>
      </c>
      <c r="L82">
        <v>1506574800</v>
      </c>
      <c r="M82" s="7">
        <f t="shared" si="7"/>
        <v>43006.208333333328</v>
      </c>
      <c r="N82" t="b">
        <v>0</v>
      </c>
      <c r="O82" t="b">
        <v>0</v>
      </c>
      <c r="P82" t="s">
        <v>89</v>
      </c>
      <c r="Q82" s="4">
        <f t="shared" si="8"/>
        <v>6.374545454545455</v>
      </c>
      <c r="R82">
        <f t="shared" si="9"/>
        <v>55.212598425196852</v>
      </c>
      <c r="S82" t="str">
        <f t="shared" si="10"/>
        <v>games</v>
      </c>
      <c r="T82" t="str">
        <f t="shared" si="11"/>
        <v>video games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 s="7">
        <f t="shared" si="6"/>
        <v>43062.25</v>
      </c>
      <c r="L83">
        <v>1513576800</v>
      </c>
      <c r="M83" s="7">
        <f t="shared" si="7"/>
        <v>43087.25</v>
      </c>
      <c r="N83" t="b">
        <v>0</v>
      </c>
      <c r="O83" t="b">
        <v>0</v>
      </c>
      <c r="P83" t="s">
        <v>23</v>
      </c>
      <c r="Q83" s="4">
        <f t="shared" si="8"/>
        <v>2.253392857142857</v>
      </c>
      <c r="R83">
        <f t="shared" si="9"/>
        <v>92.109489051094897</v>
      </c>
      <c r="S83" t="str">
        <f t="shared" si="10"/>
        <v>music</v>
      </c>
      <c r="T83" t="str">
        <f t="shared" si="11"/>
        <v>rock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 s="7">
        <f t="shared" si="6"/>
        <v>43482.25</v>
      </c>
      <c r="L84">
        <v>1548309600</v>
      </c>
      <c r="M84" s="7">
        <f t="shared" si="7"/>
        <v>43489.25</v>
      </c>
      <c r="N84" t="b">
        <v>0</v>
      </c>
      <c r="O84" t="b">
        <v>1</v>
      </c>
      <c r="P84" t="s">
        <v>89</v>
      </c>
      <c r="Q84" s="4">
        <f t="shared" si="8"/>
        <v>14.973000000000001</v>
      </c>
      <c r="R84">
        <f t="shared" si="9"/>
        <v>83.183333333333337</v>
      </c>
      <c r="S84" t="str">
        <f t="shared" si="10"/>
        <v>games</v>
      </c>
      <c r="T84" t="str">
        <f t="shared" si="11"/>
        <v>video games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 s="7">
        <f t="shared" si="6"/>
        <v>42579.208333333328</v>
      </c>
      <c r="L85">
        <v>1471582800</v>
      </c>
      <c r="M85" s="7">
        <f t="shared" si="7"/>
        <v>42601.208333333328</v>
      </c>
      <c r="N85" t="b">
        <v>0</v>
      </c>
      <c r="O85" t="b">
        <v>0</v>
      </c>
      <c r="P85" t="s">
        <v>50</v>
      </c>
      <c r="Q85" s="4">
        <f t="shared" si="8"/>
        <v>0.37590225563909774</v>
      </c>
      <c r="R85">
        <f t="shared" si="9"/>
        <v>39.996000000000002</v>
      </c>
      <c r="S85" t="str">
        <f t="shared" si="10"/>
        <v>music</v>
      </c>
      <c r="T85" t="str">
        <f t="shared" si="11"/>
        <v>electric music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 s="7">
        <f t="shared" si="6"/>
        <v>41118.208333333336</v>
      </c>
      <c r="L86">
        <v>1344315600</v>
      </c>
      <c r="M86" s="7">
        <f t="shared" si="7"/>
        <v>41128.208333333336</v>
      </c>
      <c r="N86" t="b">
        <v>0</v>
      </c>
      <c r="O86" t="b">
        <v>0</v>
      </c>
      <c r="P86" t="s">
        <v>65</v>
      </c>
      <c r="Q86" s="4">
        <f t="shared" si="8"/>
        <v>1.3236942675159236</v>
      </c>
      <c r="R86">
        <f t="shared" si="9"/>
        <v>111.1336898395722</v>
      </c>
      <c r="S86" t="str">
        <f t="shared" si="10"/>
        <v>technology</v>
      </c>
      <c r="T86" t="str">
        <f t="shared" si="11"/>
        <v>wearables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 s="7">
        <f t="shared" si="6"/>
        <v>40797.208333333336</v>
      </c>
      <c r="L87">
        <v>1316408400</v>
      </c>
      <c r="M87" s="7">
        <f t="shared" si="7"/>
        <v>40805.208333333336</v>
      </c>
      <c r="N87" t="b">
        <v>0</v>
      </c>
      <c r="O87" t="b">
        <v>0</v>
      </c>
      <c r="P87" t="s">
        <v>60</v>
      </c>
      <c r="Q87" s="4">
        <f t="shared" si="8"/>
        <v>1.3122448979591836</v>
      </c>
      <c r="R87">
        <f t="shared" si="9"/>
        <v>90.563380281690144</v>
      </c>
      <c r="S87" t="str">
        <f t="shared" si="10"/>
        <v>music</v>
      </c>
      <c r="T87" t="str">
        <f t="shared" si="11"/>
        <v>indie rock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 s="7">
        <f t="shared" si="6"/>
        <v>42128.208333333328</v>
      </c>
      <c r="L88">
        <v>1431838800</v>
      </c>
      <c r="M88" s="7">
        <f t="shared" si="7"/>
        <v>42141.208333333328</v>
      </c>
      <c r="N88" t="b">
        <v>1</v>
      </c>
      <c r="O88" t="b">
        <v>0</v>
      </c>
      <c r="P88" t="s">
        <v>33</v>
      </c>
      <c r="Q88" s="4">
        <f t="shared" si="8"/>
        <v>1.6763513513513513</v>
      </c>
      <c r="R88">
        <f t="shared" si="9"/>
        <v>61.108374384236456</v>
      </c>
      <c r="S88" t="str">
        <f t="shared" si="10"/>
        <v>theater</v>
      </c>
      <c r="T88" t="str">
        <f t="shared" si="11"/>
        <v>plays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 s="7">
        <f t="shared" si="6"/>
        <v>40610.25</v>
      </c>
      <c r="L89">
        <v>1300510800</v>
      </c>
      <c r="M89" s="7">
        <f t="shared" si="7"/>
        <v>40621.208333333336</v>
      </c>
      <c r="N89" t="b">
        <v>0</v>
      </c>
      <c r="O89" t="b">
        <v>1</v>
      </c>
      <c r="P89" t="s">
        <v>23</v>
      </c>
      <c r="Q89" s="4">
        <f t="shared" si="8"/>
        <v>0.6198488664987406</v>
      </c>
      <c r="R89">
        <f t="shared" si="9"/>
        <v>83.022941970310384</v>
      </c>
      <c r="S89" t="str">
        <f t="shared" si="10"/>
        <v>music</v>
      </c>
      <c r="T89" t="str">
        <f t="shared" si="11"/>
        <v>rock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 s="7">
        <f t="shared" si="6"/>
        <v>42110.208333333328</v>
      </c>
      <c r="L90">
        <v>1431061200</v>
      </c>
      <c r="M90" s="7">
        <f t="shared" si="7"/>
        <v>42132.208333333328</v>
      </c>
      <c r="N90" t="b">
        <v>0</v>
      </c>
      <c r="O90" t="b">
        <v>0</v>
      </c>
      <c r="P90" t="s">
        <v>206</v>
      </c>
      <c r="Q90" s="4">
        <f t="shared" si="8"/>
        <v>2.6074999999999999</v>
      </c>
      <c r="R90">
        <f t="shared" si="9"/>
        <v>110.76106194690266</v>
      </c>
      <c r="S90" t="str">
        <f t="shared" si="10"/>
        <v>publishing</v>
      </c>
      <c r="T90" t="str">
        <f t="shared" si="11"/>
        <v>translations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 s="7">
        <f t="shared" si="6"/>
        <v>40283.208333333336</v>
      </c>
      <c r="L91">
        <v>1271480400</v>
      </c>
      <c r="M91" s="7">
        <f t="shared" si="7"/>
        <v>40285.208333333336</v>
      </c>
      <c r="N91" t="b">
        <v>0</v>
      </c>
      <c r="O91" t="b">
        <v>0</v>
      </c>
      <c r="P91" t="s">
        <v>33</v>
      </c>
      <c r="Q91" s="4">
        <f t="shared" si="8"/>
        <v>2.5258823529411765</v>
      </c>
      <c r="R91">
        <f t="shared" si="9"/>
        <v>89.458333333333329</v>
      </c>
      <c r="S91" t="str">
        <f t="shared" si="10"/>
        <v>theater</v>
      </c>
      <c r="T91" t="str">
        <f t="shared" si="11"/>
        <v>plays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 s="7">
        <f t="shared" si="6"/>
        <v>42425.25</v>
      </c>
      <c r="L92">
        <v>1456380000</v>
      </c>
      <c r="M92" s="7">
        <f t="shared" si="7"/>
        <v>42425.25</v>
      </c>
      <c r="N92" t="b">
        <v>0</v>
      </c>
      <c r="O92" t="b">
        <v>1</v>
      </c>
      <c r="P92" t="s">
        <v>33</v>
      </c>
      <c r="Q92" s="4">
        <f t="shared" si="8"/>
        <v>0.7861538461538462</v>
      </c>
      <c r="R92">
        <f t="shared" si="9"/>
        <v>57.849056603773583</v>
      </c>
      <c r="S92" t="str">
        <f t="shared" si="10"/>
        <v>theater</v>
      </c>
      <c r="T92" t="str">
        <f t="shared" si="11"/>
        <v>plays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 s="7">
        <f t="shared" si="6"/>
        <v>42588.208333333328</v>
      </c>
      <c r="L93">
        <v>1472878800</v>
      </c>
      <c r="M93" s="7">
        <f t="shared" si="7"/>
        <v>42616.208333333328</v>
      </c>
      <c r="N93" t="b">
        <v>0</v>
      </c>
      <c r="O93" t="b">
        <v>0</v>
      </c>
      <c r="P93" t="s">
        <v>206</v>
      </c>
      <c r="Q93" s="4">
        <f t="shared" si="8"/>
        <v>0.48404406999351912</v>
      </c>
      <c r="R93">
        <f t="shared" si="9"/>
        <v>109.99705449189985</v>
      </c>
      <c r="S93" t="str">
        <f t="shared" si="10"/>
        <v>publishing</v>
      </c>
      <c r="T93" t="str">
        <f t="shared" si="11"/>
        <v>translations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 s="7">
        <f t="shared" si="6"/>
        <v>40352.208333333336</v>
      </c>
      <c r="L94">
        <v>1277355600</v>
      </c>
      <c r="M94" s="7">
        <f t="shared" si="7"/>
        <v>40353.208333333336</v>
      </c>
      <c r="N94" t="b">
        <v>0</v>
      </c>
      <c r="O94" t="b">
        <v>1</v>
      </c>
      <c r="P94" t="s">
        <v>89</v>
      </c>
      <c r="Q94" s="4">
        <f t="shared" si="8"/>
        <v>2.5887500000000001</v>
      </c>
      <c r="R94">
        <f t="shared" si="9"/>
        <v>103.96586345381526</v>
      </c>
      <c r="S94" t="str">
        <f t="shared" si="10"/>
        <v>games</v>
      </c>
      <c r="T94" t="str">
        <f t="shared" si="11"/>
        <v>video games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 s="7">
        <f t="shared" si="6"/>
        <v>41202.208333333336</v>
      </c>
      <c r="L95">
        <v>1351054800</v>
      </c>
      <c r="M95" s="7">
        <f t="shared" si="7"/>
        <v>41206.208333333336</v>
      </c>
      <c r="N95" t="b">
        <v>0</v>
      </c>
      <c r="O95" t="b">
        <v>1</v>
      </c>
      <c r="P95" t="s">
        <v>33</v>
      </c>
      <c r="Q95" s="4">
        <f t="shared" si="8"/>
        <v>0.60548713235294116</v>
      </c>
      <c r="R95">
        <f t="shared" si="9"/>
        <v>107.99508196721311</v>
      </c>
      <c r="S95" t="str">
        <f t="shared" si="10"/>
        <v>theater</v>
      </c>
      <c r="T95" t="str">
        <f t="shared" si="11"/>
        <v>plays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 s="7">
        <f t="shared" si="6"/>
        <v>43562.208333333328</v>
      </c>
      <c r="L96">
        <v>1555563600</v>
      </c>
      <c r="M96" s="7">
        <f t="shared" si="7"/>
        <v>43573.208333333328</v>
      </c>
      <c r="N96" t="b">
        <v>0</v>
      </c>
      <c r="O96" t="b">
        <v>0</v>
      </c>
      <c r="P96" t="s">
        <v>28</v>
      </c>
      <c r="Q96" s="4">
        <f t="shared" si="8"/>
        <v>3.036896551724138</v>
      </c>
      <c r="R96">
        <f t="shared" si="9"/>
        <v>48.927777777777777</v>
      </c>
      <c r="S96" t="str">
        <f t="shared" si="10"/>
        <v>technology</v>
      </c>
      <c r="T96" t="str">
        <f t="shared" si="11"/>
        <v>web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 s="7">
        <f t="shared" si="6"/>
        <v>43752.208333333328</v>
      </c>
      <c r="L97">
        <v>1571634000</v>
      </c>
      <c r="M97" s="7">
        <f t="shared" si="7"/>
        <v>43759.208333333328</v>
      </c>
      <c r="N97" t="b">
        <v>0</v>
      </c>
      <c r="O97" t="b">
        <v>0</v>
      </c>
      <c r="P97" t="s">
        <v>42</v>
      </c>
      <c r="Q97" s="4">
        <f t="shared" si="8"/>
        <v>1.1299999999999999</v>
      </c>
      <c r="R97">
        <f t="shared" si="9"/>
        <v>37.666666666666664</v>
      </c>
      <c r="S97" t="str">
        <f t="shared" si="10"/>
        <v>film &amp; video</v>
      </c>
      <c r="T97" t="str">
        <f t="shared" si="11"/>
        <v>documentary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 s="7">
        <f t="shared" si="6"/>
        <v>40612.25</v>
      </c>
      <c r="L98">
        <v>1300856400</v>
      </c>
      <c r="M98" s="7">
        <f t="shared" si="7"/>
        <v>40625.208333333336</v>
      </c>
      <c r="N98" t="b">
        <v>0</v>
      </c>
      <c r="O98" t="b">
        <v>0</v>
      </c>
      <c r="P98" t="s">
        <v>33</v>
      </c>
      <c r="Q98" s="4">
        <f t="shared" si="8"/>
        <v>2.1737876614060259</v>
      </c>
      <c r="R98">
        <f t="shared" si="9"/>
        <v>64.999141999141997</v>
      </c>
      <c r="S98" t="str">
        <f t="shared" si="10"/>
        <v>theater</v>
      </c>
      <c r="T98" t="str">
        <f t="shared" si="11"/>
        <v>plays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 s="7">
        <f t="shared" si="6"/>
        <v>42180.208333333328</v>
      </c>
      <c r="L99">
        <v>1439874000</v>
      </c>
      <c r="M99" s="7">
        <f t="shared" si="7"/>
        <v>42234.208333333328</v>
      </c>
      <c r="N99" t="b">
        <v>0</v>
      </c>
      <c r="O99" t="b">
        <v>0</v>
      </c>
      <c r="P99" t="s">
        <v>17</v>
      </c>
      <c r="Q99" s="4">
        <f t="shared" si="8"/>
        <v>9.2669230769230762</v>
      </c>
      <c r="R99">
        <f t="shared" si="9"/>
        <v>106.61061946902655</v>
      </c>
      <c r="S99" t="str">
        <f t="shared" si="10"/>
        <v>food</v>
      </c>
      <c r="T99" t="str">
        <f t="shared" si="11"/>
        <v>food trucks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 s="7">
        <f t="shared" si="6"/>
        <v>42212.208333333328</v>
      </c>
      <c r="L100">
        <v>1438318800</v>
      </c>
      <c r="M100" s="7">
        <f t="shared" si="7"/>
        <v>42216.208333333328</v>
      </c>
      <c r="N100" t="b">
        <v>0</v>
      </c>
      <c r="O100" t="b">
        <v>0</v>
      </c>
      <c r="P100" t="s">
        <v>89</v>
      </c>
      <c r="Q100" s="4">
        <f t="shared" si="8"/>
        <v>0.33692229038854804</v>
      </c>
      <c r="R100">
        <f t="shared" si="9"/>
        <v>27.009016393442622</v>
      </c>
      <c r="S100" t="str">
        <f t="shared" si="10"/>
        <v>games</v>
      </c>
      <c r="T100" t="str">
        <f t="shared" si="11"/>
        <v>video games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 s="7">
        <f t="shared" si="6"/>
        <v>41968.25</v>
      </c>
      <c r="L101">
        <v>1419400800</v>
      </c>
      <c r="M101" s="7">
        <f t="shared" si="7"/>
        <v>41997.25</v>
      </c>
      <c r="N101" t="b">
        <v>0</v>
      </c>
      <c r="O101" t="b">
        <v>0</v>
      </c>
      <c r="P101" t="s">
        <v>33</v>
      </c>
      <c r="Q101" s="4">
        <f t="shared" si="8"/>
        <v>1.9672368421052631</v>
      </c>
      <c r="R101">
        <f t="shared" si="9"/>
        <v>91.16463414634147</v>
      </c>
      <c r="S101" t="str">
        <f t="shared" si="10"/>
        <v>theater</v>
      </c>
      <c r="T101" t="str">
        <f t="shared" si="11"/>
        <v>plays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 s="7">
        <f t="shared" si="6"/>
        <v>40835.208333333336</v>
      </c>
      <c r="L102">
        <v>1320555600</v>
      </c>
      <c r="M102" s="7">
        <f t="shared" si="7"/>
        <v>40853.208333333336</v>
      </c>
      <c r="N102" t="b">
        <v>0</v>
      </c>
      <c r="O102" t="b">
        <v>0</v>
      </c>
      <c r="P102" t="s">
        <v>33</v>
      </c>
      <c r="Q102" s="4">
        <f t="shared" si="8"/>
        <v>0.01</v>
      </c>
      <c r="R102">
        <f t="shared" si="9"/>
        <v>1</v>
      </c>
      <c r="S102" t="str">
        <f t="shared" si="10"/>
        <v>theater</v>
      </c>
      <c r="T102" t="str">
        <f t="shared" si="11"/>
        <v>plays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 s="7">
        <f t="shared" si="6"/>
        <v>42056.25</v>
      </c>
      <c r="L103">
        <v>1425103200</v>
      </c>
      <c r="M103" s="7">
        <f t="shared" si="7"/>
        <v>42063.25</v>
      </c>
      <c r="N103" t="b">
        <v>0</v>
      </c>
      <c r="O103" t="b">
        <v>1</v>
      </c>
      <c r="P103" t="s">
        <v>50</v>
      </c>
      <c r="Q103" s="4">
        <f t="shared" si="8"/>
        <v>10.214444444444444</v>
      </c>
      <c r="R103">
        <f t="shared" si="9"/>
        <v>56.054878048780488</v>
      </c>
      <c r="S103" t="str">
        <f t="shared" si="10"/>
        <v>music</v>
      </c>
      <c r="T103" t="str">
        <f t="shared" si="11"/>
        <v>electric music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 s="7">
        <f t="shared" si="6"/>
        <v>43234.208333333328</v>
      </c>
      <c r="L104">
        <v>1526878800</v>
      </c>
      <c r="M104" s="7">
        <f t="shared" si="7"/>
        <v>43241.208333333328</v>
      </c>
      <c r="N104" t="b">
        <v>0</v>
      </c>
      <c r="O104" t="b">
        <v>1</v>
      </c>
      <c r="P104" t="s">
        <v>65</v>
      </c>
      <c r="Q104" s="4">
        <f t="shared" si="8"/>
        <v>2.8167567567567566</v>
      </c>
      <c r="R104">
        <f t="shared" si="9"/>
        <v>31.017857142857142</v>
      </c>
      <c r="S104" t="str">
        <f t="shared" si="10"/>
        <v>technology</v>
      </c>
      <c r="T104" t="str">
        <f t="shared" si="11"/>
        <v>wearables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 s="7">
        <f t="shared" si="6"/>
        <v>40475.208333333336</v>
      </c>
      <c r="L105">
        <v>1288674000</v>
      </c>
      <c r="M105" s="7">
        <f t="shared" si="7"/>
        <v>40484.208333333336</v>
      </c>
      <c r="N105" t="b">
        <v>0</v>
      </c>
      <c r="O105" t="b">
        <v>0</v>
      </c>
      <c r="P105" t="s">
        <v>50</v>
      </c>
      <c r="Q105" s="4">
        <f t="shared" si="8"/>
        <v>0.24610000000000001</v>
      </c>
      <c r="R105">
        <f t="shared" si="9"/>
        <v>66.513513513513516</v>
      </c>
      <c r="S105" t="str">
        <f t="shared" si="10"/>
        <v>music</v>
      </c>
      <c r="T105" t="str">
        <f t="shared" si="11"/>
        <v>electric music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 s="7">
        <f t="shared" si="6"/>
        <v>42878.208333333328</v>
      </c>
      <c r="L106">
        <v>1495602000</v>
      </c>
      <c r="M106" s="7">
        <f t="shared" si="7"/>
        <v>42879.208333333328</v>
      </c>
      <c r="N106" t="b">
        <v>0</v>
      </c>
      <c r="O106" t="b">
        <v>0</v>
      </c>
      <c r="P106" t="s">
        <v>60</v>
      </c>
      <c r="Q106" s="4">
        <f t="shared" si="8"/>
        <v>1.4314010067114094</v>
      </c>
      <c r="R106">
        <f t="shared" si="9"/>
        <v>89.005216484089729</v>
      </c>
      <c r="S106" t="str">
        <f t="shared" si="10"/>
        <v>music</v>
      </c>
      <c r="T106" t="str">
        <f t="shared" si="11"/>
        <v>indie rock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 s="7">
        <f t="shared" si="6"/>
        <v>41366.208333333336</v>
      </c>
      <c r="L107">
        <v>1366434000</v>
      </c>
      <c r="M107" s="7">
        <f t="shared" si="7"/>
        <v>41384.208333333336</v>
      </c>
      <c r="N107" t="b">
        <v>0</v>
      </c>
      <c r="O107" t="b">
        <v>0</v>
      </c>
      <c r="P107" t="s">
        <v>28</v>
      </c>
      <c r="Q107" s="4">
        <f t="shared" si="8"/>
        <v>1.4454411764705883</v>
      </c>
      <c r="R107">
        <f t="shared" si="9"/>
        <v>103.46315789473684</v>
      </c>
      <c r="S107" t="str">
        <f t="shared" si="10"/>
        <v>technology</v>
      </c>
      <c r="T107" t="str">
        <f t="shared" si="11"/>
        <v>web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 s="7">
        <f t="shared" si="6"/>
        <v>43716.208333333328</v>
      </c>
      <c r="L108">
        <v>1568350800</v>
      </c>
      <c r="M108" s="7">
        <f t="shared" si="7"/>
        <v>43721.208333333328</v>
      </c>
      <c r="N108" t="b">
        <v>0</v>
      </c>
      <c r="O108" t="b">
        <v>0</v>
      </c>
      <c r="P108" t="s">
        <v>33</v>
      </c>
      <c r="Q108" s="4">
        <f t="shared" si="8"/>
        <v>3.5912820512820511</v>
      </c>
      <c r="R108">
        <f t="shared" si="9"/>
        <v>95.278911564625844</v>
      </c>
      <c r="S108" t="str">
        <f t="shared" si="10"/>
        <v>theater</v>
      </c>
      <c r="T108" t="str">
        <f t="shared" si="11"/>
        <v>plays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 s="7">
        <f t="shared" si="6"/>
        <v>43213.208333333328</v>
      </c>
      <c r="L109">
        <v>1525928400</v>
      </c>
      <c r="M109" s="7">
        <f t="shared" si="7"/>
        <v>43230.208333333328</v>
      </c>
      <c r="N109" t="b">
        <v>0</v>
      </c>
      <c r="O109" t="b">
        <v>1</v>
      </c>
      <c r="P109" t="s">
        <v>33</v>
      </c>
      <c r="Q109" s="4">
        <f t="shared" si="8"/>
        <v>1.8648571428571428</v>
      </c>
      <c r="R109">
        <f t="shared" si="9"/>
        <v>75.895348837209298</v>
      </c>
      <c r="S109" t="str">
        <f t="shared" si="10"/>
        <v>theater</v>
      </c>
      <c r="T109" t="str">
        <f t="shared" si="11"/>
        <v>plays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 s="7">
        <f t="shared" si="6"/>
        <v>41005.208333333336</v>
      </c>
      <c r="L110">
        <v>1336885200</v>
      </c>
      <c r="M110" s="7">
        <f t="shared" si="7"/>
        <v>41042.208333333336</v>
      </c>
      <c r="N110" t="b">
        <v>0</v>
      </c>
      <c r="O110" t="b">
        <v>0</v>
      </c>
      <c r="P110" t="s">
        <v>42</v>
      </c>
      <c r="Q110" s="4">
        <f t="shared" si="8"/>
        <v>5.9526666666666666</v>
      </c>
      <c r="R110">
        <f t="shared" si="9"/>
        <v>107.57831325301204</v>
      </c>
      <c r="S110" t="str">
        <f t="shared" si="10"/>
        <v>film &amp; video</v>
      </c>
      <c r="T110" t="str">
        <f t="shared" si="11"/>
        <v>documentary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 s="7">
        <f t="shared" si="6"/>
        <v>41651.25</v>
      </c>
      <c r="L111">
        <v>1389679200</v>
      </c>
      <c r="M111" s="7">
        <f t="shared" si="7"/>
        <v>41653.25</v>
      </c>
      <c r="N111" t="b">
        <v>0</v>
      </c>
      <c r="O111" t="b">
        <v>0</v>
      </c>
      <c r="P111" t="s">
        <v>269</v>
      </c>
      <c r="Q111" s="4">
        <f t="shared" si="8"/>
        <v>0.5921153846153846</v>
      </c>
      <c r="R111">
        <f t="shared" si="9"/>
        <v>51.31666666666667</v>
      </c>
      <c r="S111" t="str">
        <f t="shared" si="10"/>
        <v>film &amp; video</v>
      </c>
      <c r="T111" t="str">
        <f t="shared" si="11"/>
        <v>television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 s="7">
        <f t="shared" si="6"/>
        <v>43354.208333333328</v>
      </c>
      <c r="L112">
        <v>1538283600</v>
      </c>
      <c r="M112" s="7">
        <f t="shared" si="7"/>
        <v>43373.208333333328</v>
      </c>
      <c r="N112" t="b">
        <v>0</v>
      </c>
      <c r="O112" t="b">
        <v>0</v>
      </c>
      <c r="P112" t="s">
        <v>17</v>
      </c>
      <c r="Q112" s="4">
        <f t="shared" si="8"/>
        <v>0.14962780898876404</v>
      </c>
      <c r="R112">
        <f t="shared" si="9"/>
        <v>71.983108108108112</v>
      </c>
      <c r="S112" t="str">
        <f t="shared" si="10"/>
        <v>food</v>
      </c>
      <c r="T112" t="str">
        <f t="shared" si="11"/>
        <v>food trucks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 s="7">
        <f t="shared" si="6"/>
        <v>41174.208333333336</v>
      </c>
      <c r="L113">
        <v>1348808400</v>
      </c>
      <c r="M113" s="7">
        <f t="shared" si="7"/>
        <v>41180.208333333336</v>
      </c>
      <c r="N113" t="b">
        <v>0</v>
      </c>
      <c r="O113" t="b">
        <v>0</v>
      </c>
      <c r="P113" t="s">
        <v>133</v>
      </c>
      <c r="Q113" s="4">
        <f t="shared" si="8"/>
        <v>1.1995602605863191</v>
      </c>
      <c r="R113">
        <f t="shared" si="9"/>
        <v>108.95414201183432</v>
      </c>
      <c r="S113" t="str">
        <f t="shared" si="10"/>
        <v>publishing</v>
      </c>
      <c r="T113" t="str">
        <f t="shared" si="11"/>
        <v>radio &amp; podcasts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 s="7">
        <f t="shared" si="6"/>
        <v>41875.208333333336</v>
      </c>
      <c r="L114">
        <v>1410152400</v>
      </c>
      <c r="M114" s="7">
        <f t="shared" si="7"/>
        <v>41890.208333333336</v>
      </c>
      <c r="N114" t="b">
        <v>0</v>
      </c>
      <c r="O114" t="b">
        <v>0</v>
      </c>
      <c r="P114" t="s">
        <v>28</v>
      </c>
      <c r="Q114" s="4">
        <f t="shared" si="8"/>
        <v>2.6882978723404256</v>
      </c>
      <c r="R114">
        <f t="shared" si="9"/>
        <v>35</v>
      </c>
      <c r="S114" t="str">
        <f t="shared" si="10"/>
        <v>technology</v>
      </c>
      <c r="T114" t="str">
        <f t="shared" si="11"/>
        <v>web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 s="7">
        <f t="shared" si="6"/>
        <v>42990.208333333328</v>
      </c>
      <c r="L115">
        <v>1505797200</v>
      </c>
      <c r="M115" s="7">
        <f t="shared" si="7"/>
        <v>42997.208333333328</v>
      </c>
      <c r="N115" t="b">
        <v>0</v>
      </c>
      <c r="O115" t="b">
        <v>0</v>
      </c>
      <c r="P115" t="s">
        <v>17</v>
      </c>
      <c r="Q115" s="4">
        <f t="shared" si="8"/>
        <v>3.7687878787878786</v>
      </c>
      <c r="R115">
        <f t="shared" si="9"/>
        <v>94.938931297709928</v>
      </c>
      <c r="S115" t="str">
        <f t="shared" si="10"/>
        <v>food</v>
      </c>
      <c r="T115" t="str">
        <f t="shared" si="11"/>
        <v>food trucks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 s="7">
        <f t="shared" si="6"/>
        <v>43564.208333333328</v>
      </c>
      <c r="L116">
        <v>1554872400</v>
      </c>
      <c r="M116" s="7">
        <f t="shared" si="7"/>
        <v>43565.208333333328</v>
      </c>
      <c r="N116" t="b">
        <v>0</v>
      </c>
      <c r="O116" t="b">
        <v>1</v>
      </c>
      <c r="P116" t="s">
        <v>65</v>
      </c>
      <c r="Q116" s="4">
        <f t="shared" si="8"/>
        <v>7.2715789473684209</v>
      </c>
      <c r="R116">
        <f t="shared" si="9"/>
        <v>109.65079365079364</v>
      </c>
      <c r="S116" t="str">
        <f t="shared" si="10"/>
        <v>technology</v>
      </c>
      <c r="T116" t="str">
        <f t="shared" si="11"/>
        <v>wearables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 s="7">
        <f t="shared" si="6"/>
        <v>43056.25</v>
      </c>
      <c r="L117">
        <v>1513922400</v>
      </c>
      <c r="M117" s="7">
        <f t="shared" si="7"/>
        <v>43091.25</v>
      </c>
      <c r="N117" t="b">
        <v>0</v>
      </c>
      <c r="O117" t="b">
        <v>0</v>
      </c>
      <c r="P117" t="s">
        <v>119</v>
      </c>
      <c r="Q117" s="4">
        <f t="shared" si="8"/>
        <v>0.87211757648470301</v>
      </c>
      <c r="R117">
        <f t="shared" si="9"/>
        <v>44.001815980629537</v>
      </c>
      <c r="S117" t="str">
        <f t="shared" si="10"/>
        <v>publishing</v>
      </c>
      <c r="T117" t="str">
        <f t="shared" si="11"/>
        <v>fiction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 s="7">
        <f t="shared" si="6"/>
        <v>42265.208333333328</v>
      </c>
      <c r="L118">
        <v>1442638800</v>
      </c>
      <c r="M118" s="7">
        <f t="shared" si="7"/>
        <v>42266.208333333328</v>
      </c>
      <c r="N118" t="b">
        <v>0</v>
      </c>
      <c r="O118" t="b">
        <v>0</v>
      </c>
      <c r="P118" t="s">
        <v>33</v>
      </c>
      <c r="Q118" s="4">
        <f t="shared" si="8"/>
        <v>0.88</v>
      </c>
      <c r="R118">
        <f t="shared" si="9"/>
        <v>86.794520547945211</v>
      </c>
      <c r="S118" t="str">
        <f t="shared" si="10"/>
        <v>theater</v>
      </c>
      <c r="T118" t="str">
        <f t="shared" si="11"/>
        <v>plays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 s="7">
        <f t="shared" si="6"/>
        <v>40808.208333333336</v>
      </c>
      <c r="L119">
        <v>1317186000</v>
      </c>
      <c r="M119" s="7">
        <f t="shared" si="7"/>
        <v>40814.208333333336</v>
      </c>
      <c r="N119" t="b">
        <v>0</v>
      </c>
      <c r="O119" t="b">
        <v>0</v>
      </c>
      <c r="P119" t="s">
        <v>269</v>
      </c>
      <c r="Q119" s="4">
        <f t="shared" si="8"/>
        <v>1.7393877551020409</v>
      </c>
      <c r="R119">
        <f t="shared" si="9"/>
        <v>30.992727272727272</v>
      </c>
      <c r="S119" t="str">
        <f t="shared" si="10"/>
        <v>film &amp; video</v>
      </c>
      <c r="T119" t="str">
        <f t="shared" si="11"/>
        <v>television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 s="7">
        <f t="shared" si="6"/>
        <v>41665.25</v>
      </c>
      <c r="L120">
        <v>1391234400</v>
      </c>
      <c r="M120" s="7">
        <f t="shared" si="7"/>
        <v>41671.25</v>
      </c>
      <c r="N120" t="b">
        <v>0</v>
      </c>
      <c r="O120" t="b">
        <v>0</v>
      </c>
      <c r="P120" t="s">
        <v>122</v>
      </c>
      <c r="Q120" s="4">
        <f t="shared" si="8"/>
        <v>1.1761111111111111</v>
      </c>
      <c r="R120">
        <f t="shared" si="9"/>
        <v>94.791044776119406</v>
      </c>
      <c r="S120" t="str">
        <f t="shared" si="10"/>
        <v>photography</v>
      </c>
      <c r="T120" t="str">
        <f t="shared" si="11"/>
        <v>photography books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 s="7">
        <f t="shared" si="6"/>
        <v>41806.208333333336</v>
      </c>
      <c r="L121">
        <v>1404363600</v>
      </c>
      <c r="M121" s="7">
        <f t="shared" si="7"/>
        <v>41823.208333333336</v>
      </c>
      <c r="N121" t="b">
        <v>0</v>
      </c>
      <c r="O121" t="b">
        <v>1</v>
      </c>
      <c r="P121" t="s">
        <v>42</v>
      </c>
      <c r="Q121" s="4">
        <f t="shared" si="8"/>
        <v>2.1496</v>
      </c>
      <c r="R121">
        <f t="shared" si="9"/>
        <v>69.79220779220779</v>
      </c>
      <c r="S121" t="str">
        <f t="shared" si="10"/>
        <v>film &amp; video</v>
      </c>
      <c r="T121" t="str">
        <f t="shared" si="11"/>
        <v>documentary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 s="7">
        <f t="shared" si="6"/>
        <v>42111.208333333328</v>
      </c>
      <c r="L122">
        <v>1429592400</v>
      </c>
      <c r="M122" s="7">
        <f t="shared" si="7"/>
        <v>42115.208333333328</v>
      </c>
      <c r="N122" t="b">
        <v>0</v>
      </c>
      <c r="O122" t="b">
        <v>1</v>
      </c>
      <c r="P122" t="s">
        <v>292</v>
      </c>
      <c r="Q122" s="4">
        <f t="shared" si="8"/>
        <v>1.4949667110519307</v>
      </c>
      <c r="R122">
        <f t="shared" si="9"/>
        <v>63.003367003367003</v>
      </c>
      <c r="S122" t="str">
        <f t="shared" si="10"/>
        <v>games</v>
      </c>
      <c r="T122" t="str">
        <f t="shared" si="11"/>
        <v>mobile games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 s="7">
        <f t="shared" si="6"/>
        <v>41917.208333333336</v>
      </c>
      <c r="L123">
        <v>1413608400</v>
      </c>
      <c r="M123" s="7">
        <f t="shared" si="7"/>
        <v>41930.208333333336</v>
      </c>
      <c r="N123" t="b">
        <v>0</v>
      </c>
      <c r="O123" t="b">
        <v>0</v>
      </c>
      <c r="P123" t="s">
        <v>89</v>
      </c>
      <c r="Q123" s="4">
        <f t="shared" si="8"/>
        <v>2.1933995584988963</v>
      </c>
      <c r="R123">
        <f t="shared" si="9"/>
        <v>110.0343300110742</v>
      </c>
      <c r="S123" t="str">
        <f t="shared" si="10"/>
        <v>games</v>
      </c>
      <c r="T123" t="str">
        <f t="shared" si="11"/>
        <v>video games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 s="7">
        <f t="shared" si="6"/>
        <v>41970.25</v>
      </c>
      <c r="L124">
        <v>1419400800</v>
      </c>
      <c r="M124" s="7">
        <f t="shared" si="7"/>
        <v>41997.25</v>
      </c>
      <c r="N124" t="b">
        <v>0</v>
      </c>
      <c r="O124" t="b">
        <v>0</v>
      </c>
      <c r="P124" t="s">
        <v>119</v>
      </c>
      <c r="Q124" s="4">
        <f t="shared" si="8"/>
        <v>0.64367690058479532</v>
      </c>
      <c r="R124">
        <f t="shared" si="9"/>
        <v>25.997933274284026</v>
      </c>
      <c r="S124" t="str">
        <f t="shared" si="10"/>
        <v>publishing</v>
      </c>
      <c r="T124" t="str">
        <f t="shared" si="11"/>
        <v>fiction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 s="7">
        <f t="shared" si="6"/>
        <v>42332.25</v>
      </c>
      <c r="L125">
        <v>1448604000</v>
      </c>
      <c r="M125" s="7">
        <f t="shared" si="7"/>
        <v>42335.25</v>
      </c>
      <c r="N125" t="b">
        <v>1</v>
      </c>
      <c r="O125" t="b">
        <v>0</v>
      </c>
      <c r="P125" t="s">
        <v>33</v>
      </c>
      <c r="Q125" s="4">
        <f t="shared" si="8"/>
        <v>0.18622397298818233</v>
      </c>
      <c r="R125">
        <f t="shared" si="9"/>
        <v>49.987915407854985</v>
      </c>
      <c r="S125" t="str">
        <f t="shared" si="10"/>
        <v>theater</v>
      </c>
      <c r="T125" t="str">
        <f t="shared" si="11"/>
        <v>plays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 s="7">
        <f t="shared" si="6"/>
        <v>43598.208333333328</v>
      </c>
      <c r="L126">
        <v>1562302800</v>
      </c>
      <c r="M126" s="7">
        <f t="shared" si="7"/>
        <v>43651.208333333328</v>
      </c>
      <c r="N126" t="b">
        <v>0</v>
      </c>
      <c r="O126" t="b">
        <v>0</v>
      </c>
      <c r="P126" t="s">
        <v>122</v>
      </c>
      <c r="Q126" s="4">
        <f t="shared" si="8"/>
        <v>3.6776923076923076</v>
      </c>
      <c r="R126">
        <f t="shared" si="9"/>
        <v>101.72340425531915</v>
      </c>
      <c r="S126" t="str">
        <f t="shared" si="10"/>
        <v>photography</v>
      </c>
      <c r="T126" t="str">
        <f t="shared" si="11"/>
        <v>photography books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 s="7">
        <f t="shared" si="6"/>
        <v>43362.208333333328</v>
      </c>
      <c r="L127">
        <v>1537678800</v>
      </c>
      <c r="M127" s="7">
        <f t="shared" si="7"/>
        <v>43366.208333333328</v>
      </c>
      <c r="N127" t="b">
        <v>0</v>
      </c>
      <c r="O127" t="b">
        <v>0</v>
      </c>
      <c r="P127" t="s">
        <v>33</v>
      </c>
      <c r="Q127" s="4">
        <f t="shared" si="8"/>
        <v>1.5990566037735849</v>
      </c>
      <c r="R127">
        <f t="shared" si="9"/>
        <v>47.083333333333336</v>
      </c>
      <c r="S127" t="str">
        <f t="shared" si="10"/>
        <v>theater</v>
      </c>
      <c r="T127" t="str">
        <f t="shared" si="11"/>
        <v>plays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 s="7">
        <f t="shared" si="6"/>
        <v>42596.208333333328</v>
      </c>
      <c r="L128">
        <v>1473570000</v>
      </c>
      <c r="M128" s="7">
        <f t="shared" si="7"/>
        <v>42624.208333333328</v>
      </c>
      <c r="N128" t="b">
        <v>0</v>
      </c>
      <c r="O128" t="b">
        <v>1</v>
      </c>
      <c r="P128" t="s">
        <v>33</v>
      </c>
      <c r="Q128" s="4">
        <f t="shared" si="8"/>
        <v>0.38633185349611543</v>
      </c>
      <c r="R128">
        <f t="shared" si="9"/>
        <v>89.944444444444443</v>
      </c>
      <c r="S128" t="str">
        <f t="shared" si="10"/>
        <v>theater</v>
      </c>
      <c r="T128" t="str">
        <f t="shared" si="11"/>
        <v>plays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 s="7">
        <f t="shared" si="6"/>
        <v>40310.208333333336</v>
      </c>
      <c r="L129">
        <v>1273899600</v>
      </c>
      <c r="M129" s="7">
        <f t="shared" si="7"/>
        <v>40313.208333333336</v>
      </c>
      <c r="N129" t="b">
        <v>0</v>
      </c>
      <c r="O129" t="b">
        <v>0</v>
      </c>
      <c r="P129" t="s">
        <v>33</v>
      </c>
      <c r="Q129" s="4">
        <f t="shared" si="8"/>
        <v>0.51421511627906979</v>
      </c>
      <c r="R129">
        <f t="shared" si="9"/>
        <v>78.96875</v>
      </c>
      <c r="S129" t="str">
        <f t="shared" si="10"/>
        <v>theater</v>
      </c>
      <c r="T129" t="str">
        <f t="shared" si="11"/>
        <v>plays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 s="7">
        <f t="shared" si="6"/>
        <v>40417.208333333336</v>
      </c>
      <c r="L130">
        <v>1284008400</v>
      </c>
      <c r="M130" s="7">
        <f t="shared" si="7"/>
        <v>40430.208333333336</v>
      </c>
      <c r="N130" t="b">
        <v>0</v>
      </c>
      <c r="O130" t="b">
        <v>0</v>
      </c>
      <c r="P130" t="s">
        <v>23</v>
      </c>
      <c r="Q130" s="4">
        <f t="shared" si="8"/>
        <v>0.60334277620396604</v>
      </c>
      <c r="R130">
        <f t="shared" si="9"/>
        <v>80.067669172932327</v>
      </c>
      <c r="S130" t="str">
        <f t="shared" si="10"/>
        <v>music</v>
      </c>
      <c r="T130" t="str">
        <f t="shared" si="11"/>
        <v>rock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 s="7">
        <f t="shared" ref="K131:K194" si="12">(((J131/60)/60)/24) +DATE(1970,1,1)</f>
        <v>42038.25</v>
      </c>
      <c r="L131">
        <v>1425103200</v>
      </c>
      <c r="M131" s="7">
        <f t="shared" ref="M131:M194" si="13">(((L131/60)/60)/24) +DATE(1970,1,1)</f>
        <v>42063.25</v>
      </c>
      <c r="N131" t="b">
        <v>0</v>
      </c>
      <c r="O131" t="b">
        <v>0</v>
      </c>
      <c r="P131" t="s">
        <v>17</v>
      </c>
      <c r="Q131" s="4">
        <f t="shared" ref="Q131:Q194" si="14">E131/D131</f>
        <v>3.2026936026936029E-2</v>
      </c>
      <c r="R131">
        <f t="shared" ref="R131:R194" si="15">IF(G131= 0, "no backers",E131/G131)</f>
        <v>86.472727272727269</v>
      </c>
      <c r="S131" t="str">
        <f t="shared" ref="S131:S194" si="16">_xlfn.TEXTBEFORE(P131, "/")</f>
        <v>food</v>
      </c>
      <c r="T131" t="str">
        <f t="shared" ref="T131:T194" si="17">_xlfn.TEXTAFTER(P131,"/")</f>
        <v>food trucks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 s="7">
        <f t="shared" si="12"/>
        <v>40842.208333333336</v>
      </c>
      <c r="L132">
        <v>1320991200</v>
      </c>
      <c r="M132" s="7">
        <f t="shared" si="13"/>
        <v>40858.25</v>
      </c>
      <c r="N132" t="b">
        <v>0</v>
      </c>
      <c r="O132" t="b">
        <v>0</v>
      </c>
      <c r="P132" t="s">
        <v>53</v>
      </c>
      <c r="Q132" s="4">
        <f t="shared" si="14"/>
        <v>1.5546875</v>
      </c>
      <c r="R132">
        <f t="shared" si="15"/>
        <v>28.001876172607879</v>
      </c>
      <c r="S132" t="str">
        <f t="shared" si="16"/>
        <v>film &amp; video</v>
      </c>
      <c r="T132" t="str">
        <f t="shared" si="17"/>
        <v>drama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 s="7">
        <f t="shared" si="12"/>
        <v>41607.25</v>
      </c>
      <c r="L133">
        <v>1386828000</v>
      </c>
      <c r="M133" s="7">
        <f t="shared" si="13"/>
        <v>41620.25</v>
      </c>
      <c r="N133" t="b">
        <v>0</v>
      </c>
      <c r="O133" t="b">
        <v>0</v>
      </c>
      <c r="P133" t="s">
        <v>28</v>
      </c>
      <c r="Q133" s="4">
        <f t="shared" si="14"/>
        <v>1.0085974499089254</v>
      </c>
      <c r="R133">
        <f t="shared" si="15"/>
        <v>67.996725337699544</v>
      </c>
      <c r="S133" t="str">
        <f t="shared" si="16"/>
        <v>technology</v>
      </c>
      <c r="T133" t="str">
        <f t="shared" si="17"/>
        <v>web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 s="7">
        <f t="shared" si="12"/>
        <v>43112.25</v>
      </c>
      <c r="L134">
        <v>1517119200</v>
      </c>
      <c r="M134" s="7">
        <f t="shared" si="13"/>
        <v>43128.25</v>
      </c>
      <c r="N134" t="b">
        <v>0</v>
      </c>
      <c r="O134" t="b">
        <v>1</v>
      </c>
      <c r="P134" t="s">
        <v>33</v>
      </c>
      <c r="Q134" s="4">
        <f t="shared" si="14"/>
        <v>1.1618181818181819</v>
      </c>
      <c r="R134">
        <f t="shared" si="15"/>
        <v>43.078651685393261</v>
      </c>
      <c r="S134" t="str">
        <f t="shared" si="16"/>
        <v>theater</v>
      </c>
      <c r="T134" t="str">
        <f t="shared" si="17"/>
        <v>plays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 s="7">
        <f t="shared" si="12"/>
        <v>40767.208333333336</v>
      </c>
      <c r="L135">
        <v>1315026000</v>
      </c>
      <c r="M135" s="7">
        <f t="shared" si="13"/>
        <v>40789.208333333336</v>
      </c>
      <c r="N135" t="b">
        <v>0</v>
      </c>
      <c r="O135" t="b">
        <v>0</v>
      </c>
      <c r="P135" t="s">
        <v>319</v>
      </c>
      <c r="Q135" s="4">
        <f t="shared" si="14"/>
        <v>3.1077777777777778</v>
      </c>
      <c r="R135">
        <f t="shared" si="15"/>
        <v>87.95597484276729</v>
      </c>
      <c r="S135" t="str">
        <f t="shared" si="16"/>
        <v>music</v>
      </c>
      <c r="T135" t="str">
        <f t="shared" si="17"/>
        <v>world music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 s="7">
        <f t="shared" si="12"/>
        <v>40713.208333333336</v>
      </c>
      <c r="L136">
        <v>1312693200</v>
      </c>
      <c r="M136" s="7">
        <f t="shared" si="13"/>
        <v>40762.208333333336</v>
      </c>
      <c r="N136" t="b">
        <v>0</v>
      </c>
      <c r="O136" t="b">
        <v>1</v>
      </c>
      <c r="P136" t="s">
        <v>42</v>
      </c>
      <c r="Q136" s="4">
        <f t="shared" si="14"/>
        <v>0.89736683417085428</v>
      </c>
      <c r="R136">
        <f t="shared" si="15"/>
        <v>94.987234042553197</v>
      </c>
      <c r="S136" t="str">
        <f t="shared" si="16"/>
        <v>film &amp; video</v>
      </c>
      <c r="T136" t="str">
        <f t="shared" si="17"/>
        <v>documentary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 s="7">
        <f t="shared" si="12"/>
        <v>41340.25</v>
      </c>
      <c r="L137">
        <v>1363064400</v>
      </c>
      <c r="M137" s="7">
        <f t="shared" si="13"/>
        <v>41345.208333333336</v>
      </c>
      <c r="N137" t="b">
        <v>0</v>
      </c>
      <c r="O137" t="b">
        <v>1</v>
      </c>
      <c r="P137" t="s">
        <v>33</v>
      </c>
      <c r="Q137" s="4">
        <f t="shared" si="14"/>
        <v>0.71272727272727276</v>
      </c>
      <c r="R137">
        <f t="shared" si="15"/>
        <v>46.905982905982903</v>
      </c>
      <c r="S137" t="str">
        <f t="shared" si="16"/>
        <v>theater</v>
      </c>
      <c r="T137" t="str">
        <f t="shared" si="17"/>
        <v>plays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 s="7">
        <f t="shared" si="12"/>
        <v>41797.208333333336</v>
      </c>
      <c r="L138">
        <v>1403154000</v>
      </c>
      <c r="M138" s="7">
        <f t="shared" si="13"/>
        <v>41809.208333333336</v>
      </c>
      <c r="N138" t="b">
        <v>0</v>
      </c>
      <c r="O138" t="b">
        <v>1</v>
      </c>
      <c r="P138" t="s">
        <v>53</v>
      </c>
      <c r="Q138" s="4">
        <f t="shared" si="14"/>
        <v>3.2862318840579711E-2</v>
      </c>
      <c r="R138">
        <f t="shared" si="15"/>
        <v>46.913793103448278</v>
      </c>
      <c r="S138" t="str">
        <f t="shared" si="16"/>
        <v>film &amp; video</v>
      </c>
      <c r="T138" t="str">
        <f t="shared" si="17"/>
        <v>drama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 s="7">
        <f t="shared" si="12"/>
        <v>40457.208333333336</v>
      </c>
      <c r="L139">
        <v>1286859600</v>
      </c>
      <c r="M139" s="7">
        <f t="shared" si="13"/>
        <v>40463.208333333336</v>
      </c>
      <c r="N139" t="b">
        <v>0</v>
      </c>
      <c r="O139" t="b">
        <v>0</v>
      </c>
      <c r="P139" t="s">
        <v>68</v>
      </c>
      <c r="Q139" s="4">
        <f t="shared" si="14"/>
        <v>2.617777777777778</v>
      </c>
      <c r="R139">
        <f t="shared" si="15"/>
        <v>94.24</v>
      </c>
      <c r="S139" t="str">
        <f t="shared" si="16"/>
        <v>publishing</v>
      </c>
      <c r="T139" t="str">
        <f t="shared" si="17"/>
        <v>nonfiction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 s="7">
        <f t="shared" si="12"/>
        <v>41180.208333333336</v>
      </c>
      <c r="L140">
        <v>1349326800</v>
      </c>
      <c r="M140" s="7">
        <f t="shared" si="13"/>
        <v>41186.208333333336</v>
      </c>
      <c r="N140" t="b">
        <v>0</v>
      </c>
      <c r="O140" t="b">
        <v>0</v>
      </c>
      <c r="P140" t="s">
        <v>292</v>
      </c>
      <c r="Q140" s="4">
        <f t="shared" si="14"/>
        <v>0.96</v>
      </c>
      <c r="R140">
        <f t="shared" si="15"/>
        <v>80.139130434782615</v>
      </c>
      <c r="S140" t="str">
        <f t="shared" si="16"/>
        <v>games</v>
      </c>
      <c r="T140" t="str">
        <f t="shared" si="17"/>
        <v>mobile games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 s="7">
        <f t="shared" si="12"/>
        <v>42115.208333333328</v>
      </c>
      <c r="L141">
        <v>1430974800</v>
      </c>
      <c r="M141" s="7">
        <f t="shared" si="13"/>
        <v>42131.208333333328</v>
      </c>
      <c r="N141" t="b">
        <v>0</v>
      </c>
      <c r="O141" t="b">
        <v>1</v>
      </c>
      <c r="P141" t="s">
        <v>65</v>
      </c>
      <c r="Q141" s="4">
        <f t="shared" si="14"/>
        <v>0.20896851248642778</v>
      </c>
      <c r="R141">
        <f t="shared" si="15"/>
        <v>59.036809815950917</v>
      </c>
      <c r="S141" t="str">
        <f t="shared" si="16"/>
        <v>technology</v>
      </c>
      <c r="T141" t="str">
        <f t="shared" si="17"/>
        <v>wearables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 s="7">
        <f t="shared" si="12"/>
        <v>43156.25</v>
      </c>
      <c r="L142">
        <v>1519970400</v>
      </c>
      <c r="M142" s="7">
        <f t="shared" si="13"/>
        <v>43161.25</v>
      </c>
      <c r="N142" t="b">
        <v>0</v>
      </c>
      <c r="O142" t="b">
        <v>0</v>
      </c>
      <c r="P142" t="s">
        <v>42</v>
      </c>
      <c r="Q142" s="4">
        <f t="shared" si="14"/>
        <v>2.2316363636363636</v>
      </c>
      <c r="R142">
        <f t="shared" si="15"/>
        <v>65.989247311827953</v>
      </c>
      <c r="S142" t="str">
        <f t="shared" si="16"/>
        <v>film &amp; video</v>
      </c>
      <c r="T142" t="str">
        <f t="shared" si="17"/>
        <v>documentary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 s="7">
        <f t="shared" si="12"/>
        <v>42167.208333333328</v>
      </c>
      <c r="L143">
        <v>1434603600</v>
      </c>
      <c r="M143" s="7">
        <f t="shared" si="13"/>
        <v>42173.208333333328</v>
      </c>
      <c r="N143" t="b">
        <v>0</v>
      </c>
      <c r="O143" t="b">
        <v>0</v>
      </c>
      <c r="P143" t="s">
        <v>28</v>
      </c>
      <c r="Q143" s="4">
        <f t="shared" si="14"/>
        <v>1.0159097978227061</v>
      </c>
      <c r="R143">
        <f t="shared" si="15"/>
        <v>60.992530345471522</v>
      </c>
      <c r="S143" t="str">
        <f t="shared" si="16"/>
        <v>technology</v>
      </c>
      <c r="T143" t="str">
        <f t="shared" si="17"/>
        <v>web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 s="7">
        <f t="shared" si="12"/>
        <v>41005.208333333336</v>
      </c>
      <c r="L144">
        <v>1337230800</v>
      </c>
      <c r="M144" s="7">
        <f t="shared" si="13"/>
        <v>41046.208333333336</v>
      </c>
      <c r="N144" t="b">
        <v>0</v>
      </c>
      <c r="O144" t="b">
        <v>0</v>
      </c>
      <c r="P144" t="s">
        <v>28</v>
      </c>
      <c r="Q144" s="4">
        <f t="shared" si="14"/>
        <v>2.3003999999999998</v>
      </c>
      <c r="R144">
        <f t="shared" si="15"/>
        <v>98.307692307692307</v>
      </c>
      <c r="S144" t="str">
        <f t="shared" si="16"/>
        <v>technology</v>
      </c>
      <c r="T144" t="str">
        <f t="shared" si="17"/>
        <v>web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 s="7">
        <f t="shared" si="12"/>
        <v>40357.208333333336</v>
      </c>
      <c r="L145">
        <v>1279429200</v>
      </c>
      <c r="M145" s="7">
        <f t="shared" si="13"/>
        <v>40377.208333333336</v>
      </c>
      <c r="N145" t="b">
        <v>0</v>
      </c>
      <c r="O145" t="b">
        <v>0</v>
      </c>
      <c r="P145" t="s">
        <v>60</v>
      </c>
      <c r="Q145" s="4">
        <f t="shared" si="14"/>
        <v>1.355925925925926</v>
      </c>
      <c r="R145">
        <f t="shared" si="15"/>
        <v>104.6</v>
      </c>
      <c r="S145" t="str">
        <f t="shared" si="16"/>
        <v>music</v>
      </c>
      <c r="T145" t="str">
        <f t="shared" si="17"/>
        <v>indie rock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 s="7">
        <f t="shared" si="12"/>
        <v>43633.208333333328</v>
      </c>
      <c r="L146">
        <v>1561438800</v>
      </c>
      <c r="M146" s="7">
        <f t="shared" si="13"/>
        <v>43641.208333333328</v>
      </c>
      <c r="N146" t="b">
        <v>0</v>
      </c>
      <c r="O146" t="b">
        <v>0</v>
      </c>
      <c r="P146" t="s">
        <v>33</v>
      </c>
      <c r="Q146" s="4">
        <f t="shared" si="14"/>
        <v>1.2909999999999999</v>
      </c>
      <c r="R146">
        <f t="shared" si="15"/>
        <v>86.066666666666663</v>
      </c>
      <c r="S146" t="str">
        <f t="shared" si="16"/>
        <v>theater</v>
      </c>
      <c r="T146" t="str">
        <f t="shared" si="17"/>
        <v>plays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 s="7">
        <f t="shared" si="12"/>
        <v>41889.208333333336</v>
      </c>
      <c r="L147">
        <v>1410498000</v>
      </c>
      <c r="M147" s="7">
        <f t="shared" si="13"/>
        <v>41894.208333333336</v>
      </c>
      <c r="N147" t="b">
        <v>0</v>
      </c>
      <c r="O147" t="b">
        <v>0</v>
      </c>
      <c r="P147" t="s">
        <v>65</v>
      </c>
      <c r="Q147" s="4">
        <f t="shared" si="14"/>
        <v>2.3651200000000001</v>
      </c>
      <c r="R147">
        <f t="shared" si="15"/>
        <v>76.989583333333329</v>
      </c>
      <c r="S147" t="str">
        <f t="shared" si="16"/>
        <v>technology</v>
      </c>
      <c r="T147" t="str">
        <f t="shared" si="17"/>
        <v>wearables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 s="7">
        <f t="shared" si="12"/>
        <v>40855.25</v>
      </c>
      <c r="L148">
        <v>1322460000</v>
      </c>
      <c r="M148" s="7">
        <f t="shared" si="13"/>
        <v>40875.25</v>
      </c>
      <c r="N148" t="b">
        <v>0</v>
      </c>
      <c r="O148" t="b">
        <v>0</v>
      </c>
      <c r="P148" t="s">
        <v>33</v>
      </c>
      <c r="Q148" s="4">
        <f t="shared" si="14"/>
        <v>0.17249999999999999</v>
      </c>
      <c r="R148">
        <f t="shared" si="15"/>
        <v>29.764705882352942</v>
      </c>
      <c r="S148" t="str">
        <f t="shared" si="16"/>
        <v>theater</v>
      </c>
      <c r="T148" t="str">
        <f t="shared" si="17"/>
        <v>plays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 s="7">
        <f t="shared" si="12"/>
        <v>42534.208333333328</v>
      </c>
      <c r="L149">
        <v>1466312400</v>
      </c>
      <c r="M149" s="7">
        <f t="shared" si="13"/>
        <v>42540.208333333328</v>
      </c>
      <c r="N149" t="b">
        <v>0</v>
      </c>
      <c r="O149" t="b">
        <v>1</v>
      </c>
      <c r="P149" t="s">
        <v>33</v>
      </c>
      <c r="Q149" s="4">
        <f t="shared" si="14"/>
        <v>1.1249397590361445</v>
      </c>
      <c r="R149">
        <f t="shared" si="15"/>
        <v>46.91959798994975</v>
      </c>
      <c r="S149" t="str">
        <f t="shared" si="16"/>
        <v>theater</v>
      </c>
      <c r="T149" t="str">
        <f t="shared" si="17"/>
        <v>plays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 s="7">
        <f t="shared" si="12"/>
        <v>42941.208333333328</v>
      </c>
      <c r="L150">
        <v>1501736400</v>
      </c>
      <c r="M150" s="7">
        <f t="shared" si="13"/>
        <v>42950.208333333328</v>
      </c>
      <c r="N150" t="b">
        <v>0</v>
      </c>
      <c r="O150" t="b">
        <v>0</v>
      </c>
      <c r="P150" t="s">
        <v>65</v>
      </c>
      <c r="Q150" s="4">
        <f t="shared" si="14"/>
        <v>1.2102150537634409</v>
      </c>
      <c r="R150">
        <f t="shared" si="15"/>
        <v>105.18691588785046</v>
      </c>
      <c r="S150" t="str">
        <f t="shared" si="16"/>
        <v>technology</v>
      </c>
      <c r="T150" t="str">
        <f t="shared" si="17"/>
        <v>wearables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 s="7">
        <f t="shared" si="12"/>
        <v>41275.25</v>
      </c>
      <c r="L151">
        <v>1361512800</v>
      </c>
      <c r="M151" s="7">
        <f t="shared" si="13"/>
        <v>41327.25</v>
      </c>
      <c r="N151" t="b">
        <v>0</v>
      </c>
      <c r="O151" t="b">
        <v>0</v>
      </c>
      <c r="P151" t="s">
        <v>60</v>
      </c>
      <c r="Q151" s="4">
        <f t="shared" si="14"/>
        <v>2.1987096774193549</v>
      </c>
      <c r="R151">
        <f t="shared" si="15"/>
        <v>69.907692307692301</v>
      </c>
      <c r="S151" t="str">
        <f t="shared" si="16"/>
        <v>music</v>
      </c>
      <c r="T151" t="str">
        <f t="shared" si="17"/>
        <v>indie rock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 s="7">
        <f t="shared" si="12"/>
        <v>43450.25</v>
      </c>
      <c r="L152">
        <v>1545026400</v>
      </c>
      <c r="M152" s="7">
        <f t="shared" si="13"/>
        <v>43451.25</v>
      </c>
      <c r="N152" t="b">
        <v>0</v>
      </c>
      <c r="O152" t="b">
        <v>0</v>
      </c>
      <c r="P152" t="s">
        <v>23</v>
      </c>
      <c r="Q152" s="4">
        <f t="shared" si="14"/>
        <v>0.01</v>
      </c>
      <c r="R152">
        <f t="shared" si="15"/>
        <v>1</v>
      </c>
      <c r="S152" t="str">
        <f t="shared" si="16"/>
        <v>music</v>
      </c>
      <c r="T152" t="str">
        <f t="shared" si="17"/>
        <v>rock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 s="7">
        <f t="shared" si="12"/>
        <v>41799.208333333336</v>
      </c>
      <c r="L153">
        <v>1406696400</v>
      </c>
      <c r="M153" s="7">
        <f t="shared" si="13"/>
        <v>41850.208333333336</v>
      </c>
      <c r="N153" t="b">
        <v>0</v>
      </c>
      <c r="O153" t="b">
        <v>0</v>
      </c>
      <c r="P153" t="s">
        <v>50</v>
      </c>
      <c r="Q153" s="4">
        <f t="shared" si="14"/>
        <v>0.64166909620991253</v>
      </c>
      <c r="R153">
        <f t="shared" si="15"/>
        <v>60.011588275391958</v>
      </c>
      <c r="S153" t="str">
        <f t="shared" si="16"/>
        <v>music</v>
      </c>
      <c r="T153" t="str">
        <f t="shared" si="17"/>
        <v>electric music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 s="7">
        <f t="shared" si="12"/>
        <v>42783.25</v>
      </c>
      <c r="L154">
        <v>1487916000</v>
      </c>
      <c r="M154" s="7">
        <f t="shared" si="13"/>
        <v>42790.25</v>
      </c>
      <c r="N154" t="b">
        <v>0</v>
      </c>
      <c r="O154" t="b">
        <v>0</v>
      </c>
      <c r="P154" t="s">
        <v>60</v>
      </c>
      <c r="Q154" s="4">
        <f t="shared" si="14"/>
        <v>4.2306746987951804</v>
      </c>
      <c r="R154">
        <f t="shared" si="15"/>
        <v>52.006220379146917</v>
      </c>
      <c r="S154" t="str">
        <f t="shared" si="16"/>
        <v>music</v>
      </c>
      <c r="T154" t="str">
        <f t="shared" si="17"/>
        <v>indie rock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 s="7">
        <f t="shared" si="12"/>
        <v>41201.208333333336</v>
      </c>
      <c r="L155">
        <v>1351141200</v>
      </c>
      <c r="M155" s="7">
        <f t="shared" si="13"/>
        <v>41207.208333333336</v>
      </c>
      <c r="N155" t="b">
        <v>0</v>
      </c>
      <c r="O155" t="b">
        <v>0</v>
      </c>
      <c r="P155" t="s">
        <v>33</v>
      </c>
      <c r="Q155" s="4">
        <f t="shared" si="14"/>
        <v>0.92984160506863778</v>
      </c>
      <c r="R155">
        <f t="shared" si="15"/>
        <v>31.000176025347649</v>
      </c>
      <c r="S155" t="str">
        <f t="shared" si="16"/>
        <v>theater</v>
      </c>
      <c r="T155" t="str">
        <f t="shared" si="17"/>
        <v>plays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 s="7">
        <f t="shared" si="12"/>
        <v>42502.208333333328</v>
      </c>
      <c r="L156">
        <v>1465016400</v>
      </c>
      <c r="M156" s="7">
        <f t="shared" si="13"/>
        <v>42525.208333333328</v>
      </c>
      <c r="N156" t="b">
        <v>0</v>
      </c>
      <c r="O156" t="b">
        <v>1</v>
      </c>
      <c r="P156" t="s">
        <v>60</v>
      </c>
      <c r="Q156" s="4">
        <f t="shared" si="14"/>
        <v>0.58756567425569173</v>
      </c>
      <c r="R156">
        <f t="shared" si="15"/>
        <v>95.042492917847028</v>
      </c>
      <c r="S156" t="str">
        <f t="shared" si="16"/>
        <v>music</v>
      </c>
      <c r="T156" t="str">
        <f t="shared" si="17"/>
        <v>indie rock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 s="7">
        <f t="shared" si="12"/>
        <v>40262.208333333336</v>
      </c>
      <c r="L157">
        <v>1270789200</v>
      </c>
      <c r="M157" s="7">
        <f t="shared" si="13"/>
        <v>40277.208333333336</v>
      </c>
      <c r="N157" t="b">
        <v>0</v>
      </c>
      <c r="O157" t="b">
        <v>0</v>
      </c>
      <c r="P157" t="s">
        <v>33</v>
      </c>
      <c r="Q157" s="4">
        <f t="shared" si="14"/>
        <v>0.65022222222222226</v>
      </c>
      <c r="R157">
        <f t="shared" si="15"/>
        <v>75.968174204355108</v>
      </c>
      <c r="S157" t="str">
        <f t="shared" si="16"/>
        <v>theater</v>
      </c>
      <c r="T157" t="str">
        <f t="shared" si="17"/>
        <v>plays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 s="7">
        <f t="shared" si="12"/>
        <v>43743.208333333328</v>
      </c>
      <c r="L158">
        <v>1572325200</v>
      </c>
      <c r="M158" s="7">
        <f t="shared" si="13"/>
        <v>43767.208333333328</v>
      </c>
      <c r="N158" t="b">
        <v>0</v>
      </c>
      <c r="O158" t="b">
        <v>0</v>
      </c>
      <c r="P158" t="s">
        <v>23</v>
      </c>
      <c r="Q158" s="4">
        <f t="shared" si="14"/>
        <v>0.73939560439560437</v>
      </c>
      <c r="R158">
        <f t="shared" si="15"/>
        <v>71.013192612137203</v>
      </c>
      <c r="S158" t="str">
        <f t="shared" si="16"/>
        <v>music</v>
      </c>
      <c r="T158" t="str">
        <f t="shared" si="17"/>
        <v>rock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 s="7">
        <f t="shared" si="12"/>
        <v>41638.25</v>
      </c>
      <c r="L159">
        <v>1389420000</v>
      </c>
      <c r="M159" s="7">
        <f t="shared" si="13"/>
        <v>41650.25</v>
      </c>
      <c r="N159" t="b">
        <v>0</v>
      </c>
      <c r="O159" t="b">
        <v>0</v>
      </c>
      <c r="P159" t="s">
        <v>122</v>
      </c>
      <c r="Q159" s="4">
        <f t="shared" si="14"/>
        <v>0.52666666666666662</v>
      </c>
      <c r="R159">
        <f t="shared" si="15"/>
        <v>73.733333333333334</v>
      </c>
      <c r="S159" t="str">
        <f t="shared" si="16"/>
        <v>photography</v>
      </c>
      <c r="T159" t="str">
        <f t="shared" si="17"/>
        <v>photography books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 s="7">
        <f t="shared" si="12"/>
        <v>42346.25</v>
      </c>
      <c r="L160">
        <v>1449640800</v>
      </c>
      <c r="M160" s="7">
        <f t="shared" si="13"/>
        <v>42347.25</v>
      </c>
      <c r="N160" t="b">
        <v>0</v>
      </c>
      <c r="O160" t="b">
        <v>0</v>
      </c>
      <c r="P160" t="s">
        <v>23</v>
      </c>
      <c r="Q160" s="4">
        <f t="shared" si="14"/>
        <v>2.2095238095238097</v>
      </c>
      <c r="R160">
        <f t="shared" si="15"/>
        <v>113.17073170731707</v>
      </c>
      <c r="S160" t="str">
        <f t="shared" si="16"/>
        <v>music</v>
      </c>
      <c r="T160" t="str">
        <f t="shared" si="17"/>
        <v>rock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 s="7">
        <f t="shared" si="12"/>
        <v>43551.208333333328</v>
      </c>
      <c r="L161">
        <v>1555218000</v>
      </c>
      <c r="M161" s="7">
        <f t="shared" si="13"/>
        <v>43569.208333333328</v>
      </c>
      <c r="N161" t="b">
        <v>0</v>
      </c>
      <c r="O161" t="b">
        <v>1</v>
      </c>
      <c r="P161" t="s">
        <v>33</v>
      </c>
      <c r="Q161" s="4">
        <f t="shared" si="14"/>
        <v>1.0001150627615063</v>
      </c>
      <c r="R161">
        <f t="shared" si="15"/>
        <v>105.00933552992861</v>
      </c>
      <c r="S161" t="str">
        <f t="shared" si="16"/>
        <v>theater</v>
      </c>
      <c r="T161" t="str">
        <f t="shared" si="17"/>
        <v>plays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 s="7">
        <f t="shared" si="12"/>
        <v>43582.208333333328</v>
      </c>
      <c r="L162">
        <v>1557723600</v>
      </c>
      <c r="M162" s="7">
        <f t="shared" si="13"/>
        <v>43598.208333333328</v>
      </c>
      <c r="N162" t="b">
        <v>0</v>
      </c>
      <c r="O162" t="b">
        <v>0</v>
      </c>
      <c r="P162" t="s">
        <v>65</v>
      </c>
      <c r="Q162" s="4">
        <f t="shared" si="14"/>
        <v>1.6231249999999999</v>
      </c>
      <c r="R162">
        <f t="shared" si="15"/>
        <v>79.176829268292678</v>
      </c>
      <c r="S162" t="str">
        <f t="shared" si="16"/>
        <v>technology</v>
      </c>
      <c r="T162" t="str">
        <f t="shared" si="17"/>
        <v>wearables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 s="7">
        <f t="shared" si="12"/>
        <v>42270.208333333328</v>
      </c>
      <c r="L163">
        <v>1443502800</v>
      </c>
      <c r="M163" s="7">
        <f t="shared" si="13"/>
        <v>42276.208333333328</v>
      </c>
      <c r="N163" t="b">
        <v>0</v>
      </c>
      <c r="O163" t="b">
        <v>1</v>
      </c>
      <c r="P163" t="s">
        <v>28</v>
      </c>
      <c r="Q163" s="4">
        <f t="shared" si="14"/>
        <v>0.78181818181818186</v>
      </c>
      <c r="R163">
        <f t="shared" si="15"/>
        <v>57.333333333333336</v>
      </c>
      <c r="S163" t="str">
        <f t="shared" si="16"/>
        <v>technology</v>
      </c>
      <c r="T163" t="str">
        <f t="shared" si="17"/>
        <v>web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 s="7">
        <f t="shared" si="12"/>
        <v>43442.25</v>
      </c>
      <c r="L164">
        <v>1546840800</v>
      </c>
      <c r="M164" s="7">
        <f t="shared" si="13"/>
        <v>43472.25</v>
      </c>
      <c r="N164" t="b">
        <v>0</v>
      </c>
      <c r="O164" t="b">
        <v>0</v>
      </c>
      <c r="P164" t="s">
        <v>23</v>
      </c>
      <c r="Q164" s="4">
        <f t="shared" si="14"/>
        <v>1.4973770491803278</v>
      </c>
      <c r="R164">
        <f t="shared" si="15"/>
        <v>58.178343949044589</v>
      </c>
      <c r="S164" t="str">
        <f t="shared" si="16"/>
        <v>music</v>
      </c>
      <c r="T164" t="str">
        <f t="shared" si="17"/>
        <v>rock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 s="7">
        <f t="shared" si="12"/>
        <v>43028.208333333328</v>
      </c>
      <c r="L165">
        <v>1512712800</v>
      </c>
      <c r="M165" s="7">
        <f t="shared" si="13"/>
        <v>43077.25</v>
      </c>
      <c r="N165" t="b">
        <v>0</v>
      </c>
      <c r="O165" t="b">
        <v>1</v>
      </c>
      <c r="P165" t="s">
        <v>122</v>
      </c>
      <c r="Q165" s="4">
        <f t="shared" si="14"/>
        <v>2.5325714285714285</v>
      </c>
      <c r="R165">
        <f t="shared" si="15"/>
        <v>36.032520325203251</v>
      </c>
      <c r="S165" t="str">
        <f t="shared" si="16"/>
        <v>photography</v>
      </c>
      <c r="T165" t="str">
        <f t="shared" si="17"/>
        <v>photography books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 s="7">
        <f t="shared" si="12"/>
        <v>43016.208333333328</v>
      </c>
      <c r="L166">
        <v>1507525200</v>
      </c>
      <c r="M166" s="7">
        <f t="shared" si="13"/>
        <v>43017.208333333328</v>
      </c>
      <c r="N166" t="b">
        <v>0</v>
      </c>
      <c r="O166" t="b">
        <v>0</v>
      </c>
      <c r="P166" t="s">
        <v>33</v>
      </c>
      <c r="Q166" s="4">
        <f t="shared" si="14"/>
        <v>1.0016943521594683</v>
      </c>
      <c r="R166">
        <f t="shared" si="15"/>
        <v>107.99068767908309</v>
      </c>
      <c r="S166" t="str">
        <f t="shared" si="16"/>
        <v>theater</v>
      </c>
      <c r="T166" t="str">
        <f t="shared" si="17"/>
        <v>plays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 s="7">
        <f t="shared" si="12"/>
        <v>42948.208333333328</v>
      </c>
      <c r="L167">
        <v>1504328400</v>
      </c>
      <c r="M167" s="7">
        <f t="shared" si="13"/>
        <v>42980.208333333328</v>
      </c>
      <c r="N167" t="b">
        <v>0</v>
      </c>
      <c r="O167" t="b">
        <v>0</v>
      </c>
      <c r="P167" t="s">
        <v>28</v>
      </c>
      <c r="Q167" s="4">
        <f t="shared" si="14"/>
        <v>1.2199004424778761</v>
      </c>
      <c r="R167">
        <f t="shared" si="15"/>
        <v>44.005985634477256</v>
      </c>
      <c r="S167" t="str">
        <f t="shared" si="16"/>
        <v>technology</v>
      </c>
      <c r="T167" t="str">
        <f t="shared" si="17"/>
        <v>web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 s="7">
        <f t="shared" si="12"/>
        <v>40534.25</v>
      </c>
      <c r="L168">
        <v>1293343200</v>
      </c>
      <c r="M168" s="7">
        <f t="shared" si="13"/>
        <v>40538.25</v>
      </c>
      <c r="N168" t="b">
        <v>0</v>
      </c>
      <c r="O168" t="b">
        <v>0</v>
      </c>
      <c r="P168" t="s">
        <v>122</v>
      </c>
      <c r="Q168" s="4">
        <f t="shared" si="14"/>
        <v>1.3713265306122449</v>
      </c>
      <c r="R168">
        <f t="shared" si="15"/>
        <v>55.077868852459019</v>
      </c>
      <c r="S168" t="str">
        <f t="shared" si="16"/>
        <v>photography</v>
      </c>
      <c r="T168" t="str">
        <f t="shared" si="17"/>
        <v>photography books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 s="7">
        <f t="shared" si="12"/>
        <v>41435.208333333336</v>
      </c>
      <c r="L169">
        <v>1371704400</v>
      </c>
      <c r="M169" s="7">
        <f t="shared" si="13"/>
        <v>41445.208333333336</v>
      </c>
      <c r="N169" t="b">
        <v>0</v>
      </c>
      <c r="O169" t="b">
        <v>0</v>
      </c>
      <c r="P169" t="s">
        <v>33</v>
      </c>
      <c r="Q169" s="4">
        <f t="shared" si="14"/>
        <v>4.155384615384615</v>
      </c>
      <c r="R169">
        <f t="shared" si="15"/>
        <v>74</v>
      </c>
      <c r="S169" t="str">
        <f t="shared" si="16"/>
        <v>theater</v>
      </c>
      <c r="T169" t="str">
        <f t="shared" si="17"/>
        <v>plays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 s="7">
        <f t="shared" si="12"/>
        <v>43518.25</v>
      </c>
      <c r="L170">
        <v>1552798800</v>
      </c>
      <c r="M170" s="7">
        <f t="shared" si="13"/>
        <v>43541.208333333328</v>
      </c>
      <c r="N170" t="b">
        <v>0</v>
      </c>
      <c r="O170" t="b">
        <v>1</v>
      </c>
      <c r="P170" t="s">
        <v>60</v>
      </c>
      <c r="Q170" s="4">
        <f t="shared" si="14"/>
        <v>0.3130913348946136</v>
      </c>
      <c r="R170">
        <f t="shared" si="15"/>
        <v>41.996858638743454</v>
      </c>
      <c r="S170" t="str">
        <f t="shared" si="16"/>
        <v>music</v>
      </c>
      <c r="T170" t="str">
        <f t="shared" si="17"/>
        <v>indie rock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 s="7">
        <f t="shared" si="12"/>
        <v>41077.208333333336</v>
      </c>
      <c r="L171">
        <v>1342328400</v>
      </c>
      <c r="M171" s="7">
        <f t="shared" si="13"/>
        <v>41105.208333333336</v>
      </c>
      <c r="N171" t="b">
        <v>0</v>
      </c>
      <c r="O171" t="b">
        <v>1</v>
      </c>
      <c r="P171" t="s">
        <v>100</v>
      </c>
      <c r="Q171" s="4">
        <f t="shared" si="14"/>
        <v>4.240815450643777</v>
      </c>
      <c r="R171">
        <f t="shared" si="15"/>
        <v>77.988161010260455</v>
      </c>
      <c r="S171" t="str">
        <f t="shared" si="16"/>
        <v>film &amp; video</v>
      </c>
      <c r="T171" t="str">
        <f t="shared" si="17"/>
        <v>shorts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 s="7">
        <f t="shared" si="12"/>
        <v>42950.208333333328</v>
      </c>
      <c r="L172">
        <v>1502341200</v>
      </c>
      <c r="M172" s="7">
        <f t="shared" si="13"/>
        <v>42957.208333333328</v>
      </c>
      <c r="N172" t="b">
        <v>0</v>
      </c>
      <c r="O172" t="b">
        <v>0</v>
      </c>
      <c r="P172" t="s">
        <v>60</v>
      </c>
      <c r="Q172" s="4">
        <f t="shared" si="14"/>
        <v>2.9388623072833599E-2</v>
      </c>
      <c r="R172">
        <f t="shared" si="15"/>
        <v>82.507462686567166</v>
      </c>
      <c r="S172" t="str">
        <f t="shared" si="16"/>
        <v>music</v>
      </c>
      <c r="T172" t="str">
        <f t="shared" si="17"/>
        <v>indie rock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 s="7">
        <f t="shared" si="12"/>
        <v>41718.208333333336</v>
      </c>
      <c r="L173">
        <v>1397192400</v>
      </c>
      <c r="M173" s="7">
        <f t="shared" si="13"/>
        <v>41740.208333333336</v>
      </c>
      <c r="N173" t="b">
        <v>0</v>
      </c>
      <c r="O173" t="b">
        <v>0</v>
      </c>
      <c r="P173" t="s">
        <v>206</v>
      </c>
      <c r="Q173" s="4">
        <f t="shared" si="14"/>
        <v>0.1063265306122449</v>
      </c>
      <c r="R173">
        <f t="shared" si="15"/>
        <v>104.2</v>
      </c>
      <c r="S173" t="str">
        <f t="shared" si="16"/>
        <v>publishing</v>
      </c>
      <c r="T173" t="str">
        <f t="shared" si="17"/>
        <v>translations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 s="7">
        <f t="shared" si="12"/>
        <v>41839.208333333336</v>
      </c>
      <c r="L174">
        <v>1407042000</v>
      </c>
      <c r="M174" s="7">
        <f t="shared" si="13"/>
        <v>41854.208333333336</v>
      </c>
      <c r="N174" t="b">
        <v>0</v>
      </c>
      <c r="O174" t="b">
        <v>1</v>
      </c>
      <c r="P174" t="s">
        <v>42</v>
      </c>
      <c r="Q174" s="4">
        <f t="shared" si="14"/>
        <v>0.82874999999999999</v>
      </c>
      <c r="R174">
        <f t="shared" si="15"/>
        <v>25.5</v>
      </c>
      <c r="S174" t="str">
        <f t="shared" si="16"/>
        <v>film &amp; video</v>
      </c>
      <c r="T174" t="str">
        <f t="shared" si="17"/>
        <v>documentary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 s="7">
        <f t="shared" si="12"/>
        <v>41412.208333333336</v>
      </c>
      <c r="L175">
        <v>1369371600</v>
      </c>
      <c r="M175" s="7">
        <f t="shared" si="13"/>
        <v>41418.208333333336</v>
      </c>
      <c r="N175" t="b">
        <v>0</v>
      </c>
      <c r="O175" t="b">
        <v>0</v>
      </c>
      <c r="P175" t="s">
        <v>33</v>
      </c>
      <c r="Q175" s="4">
        <f t="shared" si="14"/>
        <v>1.6301447776628748</v>
      </c>
      <c r="R175">
        <f t="shared" si="15"/>
        <v>100.98334401024984</v>
      </c>
      <c r="S175" t="str">
        <f t="shared" si="16"/>
        <v>theater</v>
      </c>
      <c r="T175" t="str">
        <f t="shared" si="17"/>
        <v>plays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 s="7">
        <f t="shared" si="12"/>
        <v>42282.208333333328</v>
      </c>
      <c r="L176">
        <v>1444107600</v>
      </c>
      <c r="M176" s="7">
        <f t="shared" si="13"/>
        <v>42283.208333333328</v>
      </c>
      <c r="N176" t="b">
        <v>0</v>
      </c>
      <c r="O176" t="b">
        <v>1</v>
      </c>
      <c r="P176" t="s">
        <v>65</v>
      </c>
      <c r="Q176" s="4">
        <f t="shared" si="14"/>
        <v>8.9466666666666672</v>
      </c>
      <c r="R176">
        <f t="shared" si="15"/>
        <v>111.83333333333333</v>
      </c>
      <c r="S176" t="str">
        <f t="shared" si="16"/>
        <v>technology</v>
      </c>
      <c r="T176" t="str">
        <f t="shared" si="17"/>
        <v>wearables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 s="7">
        <f t="shared" si="12"/>
        <v>42613.208333333328</v>
      </c>
      <c r="L177">
        <v>1474261200</v>
      </c>
      <c r="M177" s="7">
        <f t="shared" si="13"/>
        <v>42632.208333333328</v>
      </c>
      <c r="N177" t="b">
        <v>0</v>
      </c>
      <c r="O177" t="b">
        <v>0</v>
      </c>
      <c r="P177" t="s">
        <v>33</v>
      </c>
      <c r="Q177" s="4">
        <f t="shared" si="14"/>
        <v>0.26191501103752757</v>
      </c>
      <c r="R177">
        <f t="shared" si="15"/>
        <v>41.999115044247787</v>
      </c>
      <c r="S177" t="str">
        <f t="shared" si="16"/>
        <v>theater</v>
      </c>
      <c r="T177" t="str">
        <f t="shared" si="17"/>
        <v>plays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 s="7">
        <f t="shared" si="12"/>
        <v>42616.208333333328</v>
      </c>
      <c r="L178">
        <v>1473656400</v>
      </c>
      <c r="M178" s="7">
        <f t="shared" si="13"/>
        <v>42625.208333333328</v>
      </c>
      <c r="N178" t="b">
        <v>0</v>
      </c>
      <c r="O178" t="b">
        <v>0</v>
      </c>
      <c r="P178" t="s">
        <v>33</v>
      </c>
      <c r="Q178" s="4">
        <f t="shared" si="14"/>
        <v>0.74834782608695649</v>
      </c>
      <c r="R178">
        <f t="shared" si="15"/>
        <v>110.05115089514067</v>
      </c>
      <c r="S178" t="str">
        <f t="shared" si="16"/>
        <v>theater</v>
      </c>
      <c r="T178" t="str">
        <f t="shared" si="17"/>
        <v>plays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 s="7">
        <f t="shared" si="12"/>
        <v>40497.25</v>
      </c>
      <c r="L179">
        <v>1291960800</v>
      </c>
      <c r="M179" s="7">
        <f t="shared" si="13"/>
        <v>40522.25</v>
      </c>
      <c r="N179" t="b">
        <v>0</v>
      </c>
      <c r="O179" t="b">
        <v>0</v>
      </c>
      <c r="P179" t="s">
        <v>33</v>
      </c>
      <c r="Q179" s="4">
        <f t="shared" si="14"/>
        <v>4.1647680412371137</v>
      </c>
      <c r="R179">
        <f t="shared" si="15"/>
        <v>58.997079225994888</v>
      </c>
      <c r="S179" t="str">
        <f t="shared" si="16"/>
        <v>theater</v>
      </c>
      <c r="T179" t="str">
        <f t="shared" si="17"/>
        <v>plays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 s="7">
        <f t="shared" si="12"/>
        <v>42999.208333333328</v>
      </c>
      <c r="L180">
        <v>1506747600</v>
      </c>
      <c r="M180" s="7">
        <f t="shared" si="13"/>
        <v>43008.208333333328</v>
      </c>
      <c r="N180" t="b">
        <v>0</v>
      </c>
      <c r="O180" t="b">
        <v>0</v>
      </c>
      <c r="P180" t="s">
        <v>17</v>
      </c>
      <c r="Q180" s="4">
        <f t="shared" si="14"/>
        <v>0.96208333333333329</v>
      </c>
      <c r="R180">
        <f t="shared" si="15"/>
        <v>32.985714285714288</v>
      </c>
      <c r="S180" t="str">
        <f t="shared" si="16"/>
        <v>food</v>
      </c>
      <c r="T180" t="str">
        <f t="shared" si="17"/>
        <v>food trucks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 s="7">
        <f t="shared" si="12"/>
        <v>41350.208333333336</v>
      </c>
      <c r="L181">
        <v>1363582800</v>
      </c>
      <c r="M181" s="7">
        <f t="shared" si="13"/>
        <v>41351.208333333336</v>
      </c>
      <c r="N181" t="b">
        <v>0</v>
      </c>
      <c r="O181" t="b">
        <v>1</v>
      </c>
      <c r="P181" t="s">
        <v>33</v>
      </c>
      <c r="Q181" s="4">
        <f t="shared" si="14"/>
        <v>3.5771910112359548</v>
      </c>
      <c r="R181">
        <f t="shared" si="15"/>
        <v>45.005654509471306</v>
      </c>
      <c r="S181" t="str">
        <f t="shared" si="16"/>
        <v>theater</v>
      </c>
      <c r="T181" t="str">
        <f t="shared" si="17"/>
        <v>plays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 s="7">
        <f t="shared" si="12"/>
        <v>40259.208333333336</v>
      </c>
      <c r="L182">
        <v>1269666000</v>
      </c>
      <c r="M182" s="7">
        <f t="shared" si="13"/>
        <v>40264.208333333336</v>
      </c>
      <c r="N182" t="b">
        <v>0</v>
      </c>
      <c r="O182" t="b">
        <v>0</v>
      </c>
      <c r="P182" t="s">
        <v>65</v>
      </c>
      <c r="Q182" s="4">
        <f t="shared" si="14"/>
        <v>3.0845714285714285</v>
      </c>
      <c r="R182">
        <f t="shared" si="15"/>
        <v>81.98196487897485</v>
      </c>
      <c r="S182" t="str">
        <f t="shared" si="16"/>
        <v>technology</v>
      </c>
      <c r="T182" t="str">
        <f t="shared" si="17"/>
        <v>wearables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 s="7">
        <f t="shared" si="12"/>
        <v>43012.208333333328</v>
      </c>
      <c r="L183">
        <v>1508648400</v>
      </c>
      <c r="M183" s="7">
        <f t="shared" si="13"/>
        <v>43030.208333333328</v>
      </c>
      <c r="N183" t="b">
        <v>0</v>
      </c>
      <c r="O183" t="b">
        <v>0</v>
      </c>
      <c r="P183" t="s">
        <v>28</v>
      </c>
      <c r="Q183" s="4">
        <f t="shared" si="14"/>
        <v>0.61802325581395345</v>
      </c>
      <c r="R183">
        <f t="shared" si="15"/>
        <v>39.080882352941174</v>
      </c>
      <c r="S183" t="str">
        <f t="shared" si="16"/>
        <v>technology</v>
      </c>
      <c r="T183" t="str">
        <f t="shared" si="17"/>
        <v>web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 s="7">
        <f t="shared" si="12"/>
        <v>43631.208333333328</v>
      </c>
      <c r="L184">
        <v>1561957200</v>
      </c>
      <c r="M184" s="7">
        <f t="shared" si="13"/>
        <v>43647.208333333328</v>
      </c>
      <c r="N184" t="b">
        <v>0</v>
      </c>
      <c r="O184" t="b">
        <v>0</v>
      </c>
      <c r="P184" t="s">
        <v>33</v>
      </c>
      <c r="Q184" s="4">
        <f t="shared" si="14"/>
        <v>7.2232472324723247</v>
      </c>
      <c r="R184">
        <f t="shared" si="15"/>
        <v>58.996383363471971</v>
      </c>
      <c r="S184" t="str">
        <f t="shared" si="16"/>
        <v>theater</v>
      </c>
      <c r="T184" t="str">
        <f t="shared" si="17"/>
        <v>plays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 s="7">
        <f t="shared" si="12"/>
        <v>40430.208333333336</v>
      </c>
      <c r="L185">
        <v>1285131600</v>
      </c>
      <c r="M185" s="7">
        <f t="shared" si="13"/>
        <v>40443.208333333336</v>
      </c>
      <c r="N185" t="b">
        <v>0</v>
      </c>
      <c r="O185" t="b">
        <v>0</v>
      </c>
      <c r="P185" t="s">
        <v>23</v>
      </c>
      <c r="Q185" s="4">
        <f t="shared" si="14"/>
        <v>0.69117647058823528</v>
      </c>
      <c r="R185">
        <f t="shared" si="15"/>
        <v>40.988372093023258</v>
      </c>
      <c r="S185" t="str">
        <f t="shared" si="16"/>
        <v>music</v>
      </c>
      <c r="T185" t="str">
        <f t="shared" si="17"/>
        <v>rock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 s="7">
        <f t="shared" si="12"/>
        <v>43588.208333333328</v>
      </c>
      <c r="L186">
        <v>1556946000</v>
      </c>
      <c r="M186" s="7">
        <f t="shared" si="13"/>
        <v>43589.208333333328</v>
      </c>
      <c r="N186" t="b">
        <v>0</v>
      </c>
      <c r="O186" t="b">
        <v>0</v>
      </c>
      <c r="P186" t="s">
        <v>33</v>
      </c>
      <c r="Q186" s="4">
        <f t="shared" si="14"/>
        <v>2.9305555555555554</v>
      </c>
      <c r="R186">
        <f t="shared" si="15"/>
        <v>31.029411764705884</v>
      </c>
      <c r="S186" t="str">
        <f t="shared" si="16"/>
        <v>theater</v>
      </c>
      <c r="T186" t="str">
        <f t="shared" si="17"/>
        <v>plays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 s="7">
        <f t="shared" si="12"/>
        <v>43233.208333333328</v>
      </c>
      <c r="L187">
        <v>1527138000</v>
      </c>
      <c r="M187" s="7">
        <f t="shared" si="13"/>
        <v>43244.208333333328</v>
      </c>
      <c r="N187" t="b">
        <v>0</v>
      </c>
      <c r="O187" t="b">
        <v>0</v>
      </c>
      <c r="P187" t="s">
        <v>269</v>
      </c>
      <c r="Q187" s="4">
        <f t="shared" si="14"/>
        <v>0.71799999999999997</v>
      </c>
      <c r="R187">
        <f t="shared" si="15"/>
        <v>37.789473684210527</v>
      </c>
      <c r="S187" t="str">
        <f t="shared" si="16"/>
        <v>film &amp; video</v>
      </c>
      <c r="T187" t="str">
        <f t="shared" si="17"/>
        <v>television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 s="7">
        <f t="shared" si="12"/>
        <v>41782.208333333336</v>
      </c>
      <c r="L188">
        <v>1402117200</v>
      </c>
      <c r="M188" s="7">
        <f t="shared" si="13"/>
        <v>41797.208333333336</v>
      </c>
      <c r="N188" t="b">
        <v>0</v>
      </c>
      <c r="O188" t="b">
        <v>0</v>
      </c>
      <c r="P188" t="s">
        <v>33</v>
      </c>
      <c r="Q188" s="4">
        <f t="shared" si="14"/>
        <v>0.31934684684684683</v>
      </c>
      <c r="R188">
        <f t="shared" si="15"/>
        <v>32.006772009029348</v>
      </c>
      <c r="S188" t="str">
        <f t="shared" si="16"/>
        <v>theater</v>
      </c>
      <c r="T188" t="str">
        <f t="shared" si="17"/>
        <v>plays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 s="7">
        <f t="shared" si="12"/>
        <v>41328.25</v>
      </c>
      <c r="L189">
        <v>1364014800</v>
      </c>
      <c r="M189" s="7">
        <f t="shared" si="13"/>
        <v>41356.208333333336</v>
      </c>
      <c r="N189" t="b">
        <v>0</v>
      </c>
      <c r="O189" t="b">
        <v>1</v>
      </c>
      <c r="P189" t="s">
        <v>100</v>
      </c>
      <c r="Q189" s="4">
        <f t="shared" si="14"/>
        <v>2.2987375415282392</v>
      </c>
      <c r="R189">
        <f t="shared" si="15"/>
        <v>95.966712898751737</v>
      </c>
      <c r="S189" t="str">
        <f t="shared" si="16"/>
        <v>film &amp; video</v>
      </c>
      <c r="T189" t="str">
        <f t="shared" si="17"/>
        <v>shorts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 s="7">
        <f t="shared" si="12"/>
        <v>41975.25</v>
      </c>
      <c r="L190">
        <v>1417586400</v>
      </c>
      <c r="M190" s="7">
        <f t="shared" si="13"/>
        <v>41976.25</v>
      </c>
      <c r="N190" t="b">
        <v>0</v>
      </c>
      <c r="O190" t="b">
        <v>0</v>
      </c>
      <c r="P190" t="s">
        <v>33</v>
      </c>
      <c r="Q190" s="4">
        <f t="shared" si="14"/>
        <v>0.3201219512195122</v>
      </c>
      <c r="R190">
        <f t="shared" si="15"/>
        <v>75</v>
      </c>
      <c r="S190" t="str">
        <f t="shared" si="16"/>
        <v>theater</v>
      </c>
      <c r="T190" t="str">
        <f t="shared" si="17"/>
        <v>plays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 s="7">
        <f t="shared" si="12"/>
        <v>42433.25</v>
      </c>
      <c r="L191">
        <v>1457071200</v>
      </c>
      <c r="M191" s="7">
        <f t="shared" si="13"/>
        <v>42433.25</v>
      </c>
      <c r="N191" t="b">
        <v>0</v>
      </c>
      <c r="O191" t="b">
        <v>0</v>
      </c>
      <c r="P191" t="s">
        <v>33</v>
      </c>
      <c r="Q191" s="4">
        <f t="shared" si="14"/>
        <v>0.23525352848928385</v>
      </c>
      <c r="R191">
        <f t="shared" si="15"/>
        <v>102.0498866213152</v>
      </c>
      <c r="S191" t="str">
        <f t="shared" si="16"/>
        <v>theater</v>
      </c>
      <c r="T191" t="str">
        <f t="shared" si="17"/>
        <v>plays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 s="7">
        <f t="shared" si="12"/>
        <v>41429.208333333336</v>
      </c>
      <c r="L192">
        <v>1370408400</v>
      </c>
      <c r="M192" s="7">
        <f t="shared" si="13"/>
        <v>41430.208333333336</v>
      </c>
      <c r="N192" t="b">
        <v>0</v>
      </c>
      <c r="O192" t="b">
        <v>1</v>
      </c>
      <c r="P192" t="s">
        <v>33</v>
      </c>
      <c r="Q192" s="4">
        <f t="shared" si="14"/>
        <v>0.68594594594594593</v>
      </c>
      <c r="R192">
        <f t="shared" si="15"/>
        <v>105.75</v>
      </c>
      <c r="S192" t="str">
        <f t="shared" si="16"/>
        <v>theater</v>
      </c>
      <c r="T192" t="str">
        <f t="shared" si="17"/>
        <v>plays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 s="7">
        <f t="shared" si="12"/>
        <v>43536.208333333328</v>
      </c>
      <c r="L193">
        <v>1552626000</v>
      </c>
      <c r="M193" s="7">
        <f t="shared" si="13"/>
        <v>43539.208333333328</v>
      </c>
      <c r="N193" t="b">
        <v>0</v>
      </c>
      <c r="O193" t="b">
        <v>0</v>
      </c>
      <c r="P193" t="s">
        <v>33</v>
      </c>
      <c r="Q193" s="4">
        <f t="shared" si="14"/>
        <v>0.37952380952380954</v>
      </c>
      <c r="R193">
        <f t="shared" si="15"/>
        <v>37.069767441860463</v>
      </c>
      <c r="S193" t="str">
        <f t="shared" si="16"/>
        <v>theater</v>
      </c>
      <c r="T193" t="str">
        <f t="shared" si="17"/>
        <v>plays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 s="7">
        <f t="shared" si="12"/>
        <v>41817.208333333336</v>
      </c>
      <c r="L194">
        <v>1404190800</v>
      </c>
      <c r="M194" s="7">
        <f t="shared" si="13"/>
        <v>41821.208333333336</v>
      </c>
      <c r="N194" t="b">
        <v>0</v>
      </c>
      <c r="O194" t="b">
        <v>0</v>
      </c>
      <c r="P194" t="s">
        <v>23</v>
      </c>
      <c r="Q194" s="4">
        <f t="shared" si="14"/>
        <v>0.19992957746478873</v>
      </c>
      <c r="R194">
        <f t="shared" si="15"/>
        <v>35.049382716049379</v>
      </c>
      <c r="S194" t="str">
        <f t="shared" si="16"/>
        <v>music</v>
      </c>
      <c r="T194" t="str">
        <f t="shared" si="17"/>
        <v>rock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 s="7">
        <f t="shared" ref="K195:K258" si="18">(((J195/60)/60)/24) +DATE(1970,1,1)</f>
        <v>43198.208333333328</v>
      </c>
      <c r="L195">
        <v>1523509200</v>
      </c>
      <c r="M195" s="7">
        <f t="shared" ref="M195:M258" si="19">(((L195/60)/60)/24) +DATE(1970,1,1)</f>
        <v>43202.208333333328</v>
      </c>
      <c r="N195" t="b">
        <v>1</v>
      </c>
      <c r="O195" t="b">
        <v>0</v>
      </c>
      <c r="P195" t="s">
        <v>60</v>
      </c>
      <c r="Q195" s="4">
        <f t="shared" ref="Q195:Q258" si="20">E195/D195</f>
        <v>0.45636363636363636</v>
      </c>
      <c r="R195">
        <f t="shared" ref="R195:R258" si="21">IF(G195= 0, "no backers",E195/G195)</f>
        <v>46.338461538461537</v>
      </c>
      <c r="S195" t="str">
        <f t="shared" ref="S195:S258" si="22">_xlfn.TEXTBEFORE(P195, "/")</f>
        <v>music</v>
      </c>
      <c r="T195" t="str">
        <f t="shared" ref="T195:T258" si="23">_xlfn.TEXTAFTER(P195,"/")</f>
        <v>indie rock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 s="7">
        <f t="shared" si="18"/>
        <v>42261.208333333328</v>
      </c>
      <c r="L196">
        <v>1443589200</v>
      </c>
      <c r="M196" s="7">
        <f t="shared" si="19"/>
        <v>42277.208333333328</v>
      </c>
      <c r="N196" t="b">
        <v>0</v>
      </c>
      <c r="O196" t="b">
        <v>0</v>
      </c>
      <c r="P196" t="s">
        <v>148</v>
      </c>
      <c r="Q196" s="4">
        <f t="shared" si="20"/>
        <v>1.227605633802817</v>
      </c>
      <c r="R196">
        <f t="shared" si="21"/>
        <v>69.174603174603178</v>
      </c>
      <c r="S196" t="str">
        <f t="shared" si="22"/>
        <v>music</v>
      </c>
      <c r="T196" t="str">
        <f t="shared" si="23"/>
        <v>metal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 s="7">
        <f t="shared" si="18"/>
        <v>43310.208333333328</v>
      </c>
      <c r="L197">
        <v>1533445200</v>
      </c>
      <c r="M197" s="7">
        <f t="shared" si="19"/>
        <v>43317.208333333328</v>
      </c>
      <c r="N197" t="b">
        <v>0</v>
      </c>
      <c r="O197" t="b">
        <v>0</v>
      </c>
      <c r="P197" t="s">
        <v>50</v>
      </c>
      <c r="Q197" s="4">
        <f t="shared" si="20"/>
        <v>3.61753164556962</v>
      </c>
      <c r="R197">
        <f t="shared" si="21"/>
        <v>109.07824427480917</v>
      </c>
      <c r="S197" t="str">
        <f t="shared" si="22"/>
        <v>music</v>
      </c>
      <c r="T197" t="str">
        <f t="shared" si="23"/>
        <v>electric music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 s="7">
        <f t="shared" si="18"/>
        <v>42616.208333333328</v>
      </c>
      <c r="L198">
        <v>1474520400</v>
      </c>
      <c r="M198" s="7">
        <f t="shared" si="19"/>
        <v>42635.208333333328</v>
      </c>
      <c r="N198" t="b">
        <v>0</v>
      </c>
      <c r="O198" t="b">
        <v>0</v>
      </c>
      <c r="P198" t="s">
        <v>65</v>
      </c>
      <c r="Q198" s="4">
        <f t="shared" si="20"/>
        <v>0.63146341463414635</v>
      </c>
      <c r="R198">
        <f t="shared" si="21"/>
        <v>51.78</v>
      </c>
      <c r="S198" t="str">
        <f t="shared" si="22"/>
        <v>technology</v>
      </c>
      <c r="T198" t="str">
        <f t="shared" si="23"/>
        <v>wearables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 s="7">
        <f t="shared" si="18"/>
        <v>42909.208333333328</v>
      </c>
      <c r="L199">
        <v>1499403600</v>
      </c>
      <c r="M199" s="7">
        <f t="shared" si="19"/>
        <v>42923.208333333328</v>
      </c>
      <c r="N199" t="b">
        <v>0</v>
      </c>
      <c r="O199" t="b">
        <v>0</v>
      </c>
      <c r="P199" t="s">
        <v>53</v>
      </c>
      <c r="Q199" s="4">
        <f t="shared" si="20"/>
        <v>2.9820475319926874</v>
      </c>
      <c r="R199">
        <f t="shared" si="21"/>
        <v>82.010055304172951</v>
      </c>
      <c r="S199" t="str">
        <f t="shared" si="22"/>
        <v>film &amp; video</v>
      </c>
      <c r="T199" t="str">
        <f t="shared" si="23"/>
        <v>drama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 s="7">
        <f t="shared" si="18"/>
        <v>40396.208333333336</v>
      </c>
      <c r="L200">
        <v>1283576400</v>
      </c>
      <c r="M200" s="7">
        <f t="shared" si="19"/>
        <v>40425.208333333336</v>
      </c>
      <c r="N200" t="b">
        <v>0</v>
      </c>
      <c r="O200" t="b">
        <v>0</v>
      </c>
      <c r="P200" t="s">
        <v>50</v>
      </c>
      <c r="Q200" s="4">
        <f t="shared" si="20"/>
        <v>9.5585443037974685E-2</v>
      </c>
      <c r="R200">
        <f t="shared" si="21"/>
        <v>35.958333333333336</v>
      </c>
      <c r="S200" t="str">
        <f t="shared" si="22"/>
        <v>music</v>
      </c>
      <c r="T200" t="str">
        <f t="shared" si="23"/>
        <v>electric music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 s="7">
        <f t="shared" si="18"/>
        <v>42192.208333333328</v>
      </c>
      <c r="L201">
        <v>1436590800</v>
      </c>
      <c r="M201" s="7">
        <f t="shared" si="19"/>
        <v>42196.208333333328</v>
      </c>
      <c r="N201" t="b">
        <v>0</v>
      </c>
      <c r="O201" t="b">
        <v>0</v>
      </c>
      <c r="P201" t="s">
        <v>23</v>
      </c>
      <c r="Q201" s="4">
        <f t="shared" si="20"/>
        <v>0.5377777777777778</v>
      </c>
      <c r="R201">
        <f t="shared" si="21"/>
        <v>74.461538461538467</v>
      </c>
      <c r="S201" t="str">
        <f t="shared" si="22"/>
        <v>music</v>
      </c>
      <c r="T201" t="str">
        <f t="shared" si="23"/>
        <v>rock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 s="7">
        <f t="shared" si="18"/>
        <v>40262.208333333336</v>
      </c>
      <c r="L202">
        <v>1270443600</v>
      </c>
      <c r="M202" s="7">
        <f t="shared" si="19"/>
        <v>40273.208333333336</v>
      </c>
      <c r="N202" t="b">
        <v>0</v>
      </c>
      <c r="O202" t="b">
        <v>0</v>
      </c>
      <c r="P202" t="s">
        <v>33</v>
      </c>
      <c r="Q202" s="4">
        <f t="shared" si="20"/>
        <v>0.02</v>
      </c>
      <c r="R202">
        <f t="shared" si="21"/>
        <v>2</v>
      </c>
      <c r="S202" t="str">
        <f t="shared" si="22"/>
        <v>theater</v>
      </c>
      <c r="T202" t="str">
        <f t="shared" si="23"/>
        <v>plays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 s="7">
        <f t="shared" si="18"/>
        <v>41845.208333333336</v>
      </c>
      <c r="L203">
        <v>1407819600</v>
      </c>
      <c r="M203" s="7">
        <f t="shared" si="19"/>
        <v>41863.208333333336</v>
      </c>
      <c r="N203" t="b">
        <v>0</v>
      </c>
      <c r="O203" t="b">
        <v>0</v>
      </c>
      <c r="P203" t="s">
        <v>28</v>
      </c>
      <c r="Q203" s="4">
        <f t="shared" si="20"/>
        <v>6.8119047619047617</v>
      </c>
      <c r="R203">
        <f t="shared" si="21"/>
        <v>91.114649681528661</v>
      </c>
      <c r="S203" t="str">
        <f t="shared" si="22"/>
        <v>technology</v>
      </c>
      <c r="T203" t="str">
        <f t="shared" si="23"/>
        <v>web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 s="7">
        <f t="shared" si="18"/>
        <v>40818.208333333336</v>
      </c>
      <c r="L204">
        <v>1317877200</v>
      </c>
      <c r="M204" s="7">
        <f t="shared" si="19"/>
        <v>40822.208333333336</v>
      </c>
      <c r="N204" t="b">
        <v>0</v>
      </c>
      <c r="O204" t="b">
        <v>0</v>
      </c>
      <c r="P204" t="s">
        <v>17</v>
      </c>
      <c r="Q204" s="4">
        <f t="shared" si="20"/>
        <v>0.78831325301204824</v>
      </c>
      <c r="R204">
        <f t="shared" si="21"/>
        <v>79.792682926829272</v>
      </c>
      <c r="S204" t="str">
        <f t="shared" si="22"/>
        <v>food</v>
      </c>
      <c r="T204" t="str">
        <f t="shared" si="23"/>
        <v>food trucks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 s="7">
        <f t="shared" si="18"/>
        <v>42752.25</v>
      </c>
      <c r="L205">
        <v>1484805600</v>
      </c>
      <c r="M205" s="7">
        <f t="shared" si="19"/>
        <v>42754.25</v>
      </c>
      <c r="N205" t="b">
        <v>0</v>
      </c>
      <c r="O205" t="b">
        <v>0</v>
      </c>
      <c r="P205" t="s">
        <v>33</v>
      </c>
      <c r="Q205" s="4">
        <f t="shared" si="20"/>
        <v>1.3440792216817234</v>
      </c>
      <c r="R205">
        <f t="shared" si="21"/>
        <v>42.999777678968428</v>
      </c>
      <c r="S205" t="str">
        <f t="shared" si="22"/>
        <v>theater</v>
      </c>
      <c r="T205" t="str">
        <f t="shared" si="23"/>
        <v>plays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 s="7">
        <f t="shared" si="18"/>
        <v>40636.208333333336</v>
      </c>
      <c r="L206">
        <v>1302670800</v>
      </c>
      <c r="M206" s="7">
        <f t="shared" si="19"/>
        <v>40646.208333333336</v>
      </c>
      <c r="N206" t="b">
        <v>0</v>
      </c>
      <c r="O206" t="b">
        <v>0</v>
      </c>
      <c r="P206" t="s">
        <v>159</v>
      </c>
      <c r="Q206" s="4">
        <f t="shared" si="20"/>
        <v>3.372E-2</v>
      </c>
      <c r="R206">
        <f t="shared" si="21"/>
        <v>63.225000000000001</v>
      </c>
      <c r="S206" t="str">
        <f t="shared" si="22"/>
        <v>music</v>
      </c>
      <c r="T206" t="str">
        <f t="shared" si="23"/>
        <v>jazz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 s="7">
        <f t="shared" si="18"/>
        <v>43390.208333333328</v>
      </c>
      <c r="L207">
        <v>1540789200</v>
      </c>
      <c r="M207" s="7">
        <f t="shared" si="19"/>
        <v>43402.208333333328</v>
      </c>
      <c r="N207" t="b">
        <v>1</v>
      </c>
      <c r="O207" t="b">
        <v>0</v>
      </c>
      <c r="P207" t="s">
        <v>33</v>
      </c>
      <c r="Q207" s="4">
        <f t="shared" si="20"/>
        <v>4.3184615384615386</v>
      </c>
      <c r="R207">
        <f t="shared" si="21"/>
        <v>70.174999999999997</v>
      </c>
      <c r="S207" t="str">
        <f t="shared" si="22"/>
        <v>theater</v>
      </c>
      <c r="T207" t="str">
        <f t="shared" si="23"/>
        <v>plays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 s="7">
        <f t="shared" si="18"/>
        <v>40236.25</v>
      </c>
      <c r="L208">
        <v>1268028000</v>
      </c>
      <c r="M208" s="7">
        <f t="shared" si="19"/>
        <v>40245.25</v>
      </c>
      <c r="N208" t="b">
        <v>0</v>
      </c>
      <c r="O208" t="b">
        <v>0</v>
      </c>
      <c r="P208" t="s">
        <v>119</v>
      </c>
      <c r="Q208" s="4">
        <f t="shared" si="20"/>
        <v>0.38844444444444443</v>
      </c>
      <c r="R208">
        <f t="shared" si="21"/>
        <v>61.333333333333336</v>
      </c>
      <c r="S208" t="str">
        <f t="shared" si="22"/>
        <v>publishing</v>
      </c>
      <c r="T208" t="str">
        <f t="shared" si="23"/>
        <v>fiction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 s="7">
        <f t="shared" si="18"/>
        <v>43340.208333333328</v>
      </c>
      <c r="L209">
        <v>1537160400</v>
      </c>
      <c r="M209" s="7">
        <f t="shared" si="19"/>
        <v>43360.208333333328</v>
      </c>
      <c r="N209" t="b">
        <v>0</v>
      </c>
      <c r="O209" t="b">
        <v>1</v>
      </c>
      <c r="P209" t="s">
        <v>23</v>
      </c>
      <c r="Q209" s="4">
        <f t="shared" si="20"/>
        <v>4.2569999999999997</v>
      </c>
      <c r="R209">
        <f t="shared" si="21"/>
        <v>99</v>
      </c>
      <c r="S209" t="str">
        <f t="shared" si="22"/>
        <v>music</v>
      </c>
      <c r="T209" t="str">
        <f t="shared" si="23"/>
        <v>rock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 s="7">
        <f t="shared" si="18"/>
        <v>43048.25</v>
      </c>
      <c r="L210">
        <v>1512280800</v>
      </c>
      <c r="M210" s="7">
        <f t="shared" si="19"/>
        <v>43072.25</v>
      </c>
      <c r="N210" t="b">
        <v>0</v>
      </c>
      <c r="O210" t="b">
        <v>0</v>
      </c>
      <c r="P210" t="s">
        <v>42</v>
      </c>
      <c r="Q210" s="4">
        <f t="shared" si="20"/>
        <v>1.0112239715591671</v>
      </c>
      <c r="R210">
        <f t="shared" si="21"/>
        <v>96.984900146127615</v>
      </c>
      <c r="S210" t="str">
        <f t="shared" si="22"/>
        <v>film &amp; video</v>
      </c>
      <c r="T210" t="str">
        <f t="shared" si="23"/>
        <v>documentary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 s="7">
        <f t="shared" si="18"/>
        <v>42496.208333333328</v>
      </c>
      <c r="L211">
        <v>1463115600</v>
      </c>
      <c r="M211" s="7">
        <f t="shared" si="19"/>
        <v>42503.208333333328</v>
      </c>
      <c r="N211" t="b">
        <v>0</v>
      </c>
      <c r="O211" t="b">
        <v>0</v>
      </c>
      <c r="P211" t="s">
        <v>42</v>
      </c>
      <c r="Q211" s="4">
        <f t="shared" si="20"/>
        <v>0.21188688946015424</v>
      </c>
      <c r="R211">
        <f t="shared" si="21"/>
        <v>51.004950495049506</v>
      </c>
      <c r="S211" t="str">
        <f t="shared" si="22"/>
        <v>film &amp; video</v>
      </c>
      <c r="T211" t="str">
        <f t="shared" si="23"/>
        <v>documentary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 s="7">
        <f t="shared" si="18"/>
        <v>42797.25</v>
      </c>
      <c r="L212">
        <v>1490850000</v>
      </c>
      <c r="M212" s="7">
        <f t="shared" si="19"/>
        <v>42824.208333333328</v>
      </c>
      <c r="N212" t="b">
        <v>0</v>
      </c>
      <c r="O212" t="b">
        <v>0</v>
      </c>
      <c r="P212" t="s">
        <v>474</v>
      </c>
      <c r="Q212" s="4">
        <f t="shared" si="20"/>
        <v>0.67425531914893622</v>
      </c>
      <c r="R212">
        <f t="shared" si="21"/>
        <v>28.044247787610619</v>
      </c>
      <c r="S212" t="str">
        <f t="shared" si="22"/>
        <v>film &amp; video</v>
      </c>
      <c r="T212" t="str">
        <f t="shared" si="23"/>
        <v>science fiction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 s="7">
        <f t="shared" si="18"/>
        <v>41513.208333333336</v>
      </c>
      <c r="L213">
        <v>1379653200</v>
      </c>
      <c r="M213" s="7">
        <f t="shared" si="19"/>
        <v>41537.208333333336</v>
      </c>
      <c r="N213" t="b">
        <v>0</v>
      </c>
      <c r="O213" t="b">
        <v>0</v>
      </c>
      <c r="P213" t="s">
        <v>33</v>
      </c>
      <c r="Q213" s="4">
        <f t="shared" si="20"/>
        <v>0.9492337164750958</v>
      </c>
      <c r="R213">
        <f t="shared" si="21"/>
        <v>60.984615384615381</v>
      </c>
      <c r="S213" t="str">
        <f t="shared" si="22"/>
        <v>theater</v>
      </c>
      <c r="T213" t="str">
        <f t="shared" si="23"/>
        <v>plays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 s="7">
        <f t="shared" si="18"/>
        <v>43814.25</v>
      </c>
      <c r="L214">
        <v>1580364000</v>
      </c>
      <c r="M214" s="7">
        <f t="shared" si="19"/>
        <v>43860.25</v>
      </c>
      <c r="N214" t="b">
        <v>0</v>
      </c>
      <c r="O214" t="b">
        <v>0</v>
      </c>
      <c r="P214" t="s">
        <v>33</v>
      </c>
      <c r="Q214" s="4">
        <f t="shared" si="20"/>
        <v>1.5185185185185186</v>
      </c>
      <c r="R214">
        <f t="shared" si="21"/>
        <v>73.214285714285708</v>
      </c>
      <c r="S214" t="str">
        <f t="shared" si="22"/>
        <v>theater</v>
      </c>
      <c r="T214" t="str">
        <f t="shared" si="23"/>
        <v>plays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 s="7">
        <f t="shared" si="18"/>
        <v>40488.208333333336</v>
      </c>
      <c r="L215">
        <v>1289714400</v>
      </c>
      <c r="M215" s="7">
        <f t="shared" si="19"/>
        <v>40496.25</v>
      </c>
      <c r="N215" t="b">
        <v>0</v>
      </c>
      <c r="O215" t="b">
        <v>1</v>
      </c>
      <c r="P215" t="s">
        <v>60</v>
      </c>
      <c r="Q215" s="4">
        <f t="shared" si="20"/>
        <v>1.9516382252559727</v>
      </c>
      <c r="R215">
        <f t="shared" si="21"/>
        <v>39.997435299603637</v>
      </c>
      <c r="S215" t="str">
        <f t="shared" si="22"/>
        <v>music</v>
      </c>
      <c r="T215" t="str">
        <f t="shared" si="23"/>
        <v>indie rock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 s="7">
        <f t="shared" si="18"/>
        <v>40409.208333333336</v>
      </c>
      <c r="L216">
        <v>1282712400</v>
      </c>
      <c r="M216" s="7">
        <f t="shared" si="19"/>
        <v>40415.208333333336</v>
      </c>
      <c r="N216" t="b">
        <v>0</v>
      </c>
      <c r="O216" t="b">
        <v>0</v>
      </c>
      <c r="P216" t="s">
        <v>23</v>
      </c>
      <c r="Q216" s="4">
        <f t="shared" si="20"/>
        <v>10.231428571428571</v>
      </c>
      <c r="R216">
        <f t="shared" si="21"/>
        <v>86.812121212121212</v>
      </c>
      <c r="S216" t="str">
        <f t="shared" si="22"/>
        <v>music</v>
      </c>
      <c r="T216" t="str">
        <f t="shared" si="23"/>
        <v>rock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 s="7">
        <f t="shared" si="18"/>
        <v>43509.25</v>
      </c>
      <c r="L217">
        <v>1550210400</v>
      </c>
      <c r="M217" s="7">
        <f t="shared" si="19"/>
        <v>43511.25</v>
      </c>
      <c r="N217" t="b">
        <v>0</v>
      </c>
      <c r="O217" t="b">
        <v>0</v>
      </c>
      <c r="P217" t="s">
        <v>33</v>
      </c>
      <c r="Q217" s="4">
        <f t="shared" si="20"/>
        <v>3.8418367346938778E-2</v>
      </c>
      <c r="R217">
        <f t="shared" si="21"/>
        <v>42.125874125874127</v>
      </c>
      <c r="S217" t="str">
        <f t="shared" si="22"/>
        <v>theater</v>
      </c>
      <c r="T217" t="str">
        <f t="shared" si="23"/>
        <v>plays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 s="7">
        <f t="shared" si="18"/>
        <v>40869.25</v>
      </c>
      <c r="L218">
        <v>1322114400</v>
      </c>
      <c r="M218" s="7">
        <f t="shared" si="19"/>
        <v>40871.25</v>
      </c>
      <c r="N218" t="b">
        <v>0</v>
      </c>
      <c r="O218" t="b">
        <v>0</v>
      </c>
      <c r="P218" t="s">
        <v>33</v>
      </c>
      <c r="Q218" s="4">
        <f t="shared" si="20"/>
        <v>1.5507066557107643</v>
      </c>
      <c r="R218">
        <f t="shared" si="21"/>
        <v>103.97851239669421</v>
      </c>
      <c r="S218" t="str">
        <f t="shared" si="22"/>
        <v>theater</v>
      </c>
      <c r="T218" t="str">
        <f t="shared" si="23"/>
        <v>plays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 s="7">
        <f t="shared" si="18"/>
        <v>43583.208333333328</v>
      </c>
      <c r="L219">
        <v>1557205200</v>
      </c>
      <c r="M219" s="7">
        <f t="shared" si="19"/>
        <v>43592.208333333328</v>
      </c>
      <c r="N219" t="b">
        <v>0</v>
      </c>
      <c r="O219" t="b">
        <v>0</v>
      </c>
      <c r="P219" t="s">
        <v>474</v>
      </c>
      <c r="Q219" s="4">
        <f t="shared" si="20"/>
        <v>0.44753477588871715</v>
      </c>
      <c r="R219">
        <f t="shared" si="21"/>
        <v>62.003211991434689</v>
      </c>
      <c r="S219" t="str">
        <f t="shared" si="22"/>
        <v>film &amp; video</v>
      </c>
      <c r="T219" t="str">
        <f t="shared" si="23"/>
        <v>science fiction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 s="7">
        <f t="shared" si="18"/>
        <v>40858.25</v>
      </c>
      <c r="L220">
        <v>1323928800</v>
      </c>
      <c r="M220" s="7">
        <f t="shared" si="19"/>
        <v>40892.25</v>
      </c>
      <c r="N220" t="b">
        <v>0</v>
      </c>
      <c r="O220" t="b">
        <v>1</v>
      </c>
      <c r="P220" t="s">
        <v>100</v>
      </c>
      <c r="Q220" s="4">
        <f t="shared" si="20"/>
        <v>2.1594736842105262</v>
      </c>
      <c r="R220">
        <f t="shared" si="21"/>
        <v>31.005037783375315</v>
      </c>
      <c r="S220" t="str">
        <f t="shared" si="22"/>
        <v>film &amp; video</v>
      </c>
      <c r="T220" t="str">
        <f t="shared" si="23"/>
        <v>shorts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 s="7">
        <f t="shared" si="18"/>
        <v>41137.208333333336</v>
      </c>
      <c r="L221">
        <v>1346130000</v>
      </c>
      <c r="M221" s="7">
        <f t="shared" si="19"/>
        <v>41149.208333333336</v>
      </c>
      <c r="N221" t="b">
        <v>0</v>
      </c>
      <c r="O221" t="b">
        <v>0</v>
      </c>
      <c r="P221" t="s">
        <v>71</v>
      </c>
      <c r="Q221" s="4">
        <f t="shared" si="20"/>
        <v>3.3212709832134291</v>
      </c>
      <c r="R221">
        <f t="shared" si="21"/>
        <v>89.991552956465242</v>
      </c>
      <c r="S221" t="str">
        <f t="shared" si="22"/>
        <v>film &amp; video</v>
      </c>
      <c r="T221" t="str">
        <f t="shared" si="23"/>
        <v>animation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 s="7">
        <f t="shared" si="18"/>
        <v>40725.208333333336</v>
      </c>
      <c r="L222">
        <v>1311051600</v>
      </c>
      <c r="M222" s="7">
        <f t="shared" si="19"/>
        <v>40743.208333333336</v>
      </c>
      <c r="N222" t="b">
        <v>1</v>
      </c>
      <c r="O222" t="b">
        <v>0</v>
      </c>
      <c r="P222" t="s">
        <v>33</v>
      </c>
      <c r="Q222" s="4">
        <f t="shared" si="20"/>
        <v>8.4430379746835441E-2</v>
      </c>
      <c r="R222">
        <f t="shared" si="21"/>
        <v>39.235294117647058</v>
      </c>
      <c r="S222" t="str">
        <f t="shared" si="22"/>
        <v>theater</v>
      </c>
      <c r="T222" t="str">
        <f t="shared" si="23"/>
        <v>plays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 s="7">
        <f t="shared" si="18"/>
        <v>41081.208333333336</v>
      </c>
      <c r="L223">
        <v>1340427600</v>
      </c>
      <c r="M223" s="7">
        <f t="shared" si="19"/>
        <v>41083.208333333336</v>
      </c>
      <c r="N223" t="b">
        <v>1</v>
      </c>
      <c r="O223" t="b">
        <v>0</v>
      </c>
      <c r="P223" t="s">
        <v>17</v>
      </c>
      <c r="Q223" s="4">
        <f t="shared" si="20"/>
        <v>0.9862551440329218</v>
      </c>
      <c r="R223">
        <f t="shared" si="21"/>
        <v>54.993116108306566</v>
      </c>
      <c r="S223" t="str">
        <f t="shared" si="22"/>
        <v>food</v>
      </c>
      <c r="T223" t="str">
        <f t="shared" si="23"/>
        <v>food trucks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 s="7">
        <f t="shared" si="18"/>
        <v>41914.208333333336</v>
      </c>
      <c r="L224">
        <v>1412312400</v>
      </c>
      <c r="M224" s="7">
        <f t="shared" si="19"/>
        <v>41915.208333333336</v>
      </c>
      <c r="N224" t="b">
        <v>0</v>
      </c>
      <c r="O224" t="b">
        <v>0</v>
      </c>
      <c r="P224" t="s">
        <v>122</v>
      </c>
      <c r="Q224" s="4">
        <f t="shared" si="20"/>
        <v>1.3797916666666667</v>
      </c>
      <c r="R224">
        <f t="shared" si="21"/>
        <v>47.992753623188406</v>
      </c>
      <c r="S224" t="str">
        <f t="shared" si="22"/>
        <v>photography</v>
      </c>
      <c r="T224" t="str">
        <f t="shared" si="23"/>
        <v>photography books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 s="7">
        <f t="shared" si="18"/>
        <v>42445.208333333328</v>
      </c>
      <c r="L225">
        <v>1459314000</v>
      </c>
      <c r="M225" s="7">
        <f t="shared" si="19"/>
        <v>42459.208333333328</v>
      </c>
      <c r="N225" t="b">
        <v>0</v>
      </c>
      <c r="O225" t="b">
        <v>0</v>
      </c>
      <c r="P225" t="s">
        <v>33</v>
      </c>
      <c r="Q225" s="4">
        <f t="shared" si="20"/>
        <v>0.93810996563573879</v>
      </c>
      <c r="R225">
        <f t="shared" si="21"/>
        <v>87.966702470461868</v>
      </c>
      <c r="S225" t="str">
        <f t="shared" si="22"/>
        <v>theater</v>
      </c>
      <c r="T225" t="str">
        <f t="shared" si="23"/>
        <v>plays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 s="7">
        <f t="shared" si="18"/>
        <v>41906.208333333336</v>
      </c>
      <c r="L226">
        <v>1415426400</v>
      </c>
      <c r="M226" s="7">
        <f t="shared" si="19"/>
        <v>41951.25</v>
      </c>
      <c r="N226" t="b">
        <v>0</v>
      </c>
      <c r="O226" t="b">
        <v>0</v>
      </c>
      <c r="P226" t="s">
        <v>474</v>
      </c>
      <c r="Q226" s="4">
        <f t="shared" si="20"/>
        <v>4.0363930885529156</v>
      </c>
      <c r="R226">
        <f t="shared" si="21"/>
        <v>51.999165275459099</v>
      </c>
      <c r="S226" t="str">
        <f t="shared" si="22"/>
        <v>film &amp; video</v>
      </c>
      <c r="T226" t="str">
        <f t="shared" si="23"/>
        <v>science fiction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 s="7">
        <f t="shared" si="18"/>
        <v>41762.208333333336</v>
      </c>
      <c r="L227">
        <v>1399093200</v>
      </c>
      <c r="M227" s="7">
        <f t="shared" si="19"/>
        <v>41762.208333333336</v>
      </c>
      <c r="N227" t="b">
        <v>1</v>
      </c>
      <c r="O227" t="b">
        <v>0</v>
      </c>
      <c r="P227" t="s">
        <v>23</v>
      </c>
      <c r="Q227" s="4">
        <f t="shared" si="20"/>
        <v>2.6017404129793511</v>
      </c>
      <c r="R227">
        <f t="shared" si="21"/>
        <v>29.999659863945578</v>
      </c>
      <c r="S227" t="str">
        <f t="shared" si="22"/>
        <v>music</v>
      </c>
      <c r="T227" t="str">
        <f t="shared" si="23"/>
        <v>rock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 s="7">
        <f t="shared" si="18"/>
        <v>40276.208333333336</v>
      </c>
      <c r="L228">
        <v>1273899600</v>
      </c>
      <c r="M228" s="7">
        <f t="shared" si="19"/>
        <v>40313.208333333336</v>
      </c>
      <c r="N228" t="b">
        <v>0</v>
      </c>
      <c r="O228" t="b">
        <v>0</v>
      </c>
      <c r="P228" t="s">
        <v>122</v>
      </c>
      <c r="Q228" s="4">
        <f t="shared" si="20"/>
        <v>3.6663333333333332</v>
      </c>
      <c r="R228">
        <f t="shared" si="21"/>
        <v>98.205357142857139</v>
      </c>
      <c r="S228" t="str">
        <f t="shared" si="22"/>
        <v>photography</v>
      </c>
      <c r="T228" t="str">
        <f t="shared" si="23"/>
        <v>photography books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 s="7">
        <f t="shared" si="18"/>
        <v>42139.208333333328</v>
      </c>
      <c r="L229">
        <v>1432184400</v>
      </c>
      <c r="M229" s="7">
        <f t="shared" si="19"/>
        <v>42145.208333333328</v>
      </c>
      <c r="N229" t="b">
        <v>0</v>
      </c>
      <c r="O229" t="b">
        <v>0</v>
      </c>
      <c r="P229" t="s">
        <v>292</v>
      </c>
      <c r="Q229" s="4">
        <f t="shared" si="20"/>
        <v>1.687208538587849</v>
      </c>
      <c r="R229">
        <f t="shared" si="21"/>
        <v>108.96182396606575</v>
      </c>
      <c r="S229" t="str">
        <f t="shared" si="22"/>
        <v>games</v>
      </c>
      <c r="T229" t="str">
        <f t="shared" si="23"/>
        <v>mobile games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 s="7">
        <f t="shared" si="18"/>
        <v>42613.208333333328</v>
      </c>
      <c r="L230">
        <v>1474779600</v>
      </c>
      <c r="M230" s="7">
        <f t="shared" si="19"/>
        <v>42638.208333333328</v>
      </c>
      <c r="N230" t="b">
        <v>0</v>
      </c>
      <c r="O230" t="b">
        <v>0</v>
      </c>
      <c r="P230" t="s">
        <v>71</v>
      </c>
      <c r="Q230" s="4">
        <f t="shared" si="20"/>
        <v>1.1990717911530093</v>
      </c>
      <c r="R230">
        <f t="shared" si="21"/>
        <v>66.998379254457049</v>
      </c>
      <c r="S230" t="str">
        <f t="shared" si="22"/>
        <v>film &amp; video</v>
      </c>
      <c r="T230" t="str">
        <f t="shared" si="23"/>
        <v>animation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 s="7">
        <f t="shared" si="18"/>
        <v>42887.208333333328</v>
      </c>
      <c r="L231">
        <v>1500440400</v>
      </c>
      <c r="M231" s="7">
        <f t="shared" si="19"/>
        <v>42935.208333333328</v>
      </c>
      <c r="N231" t="b">
        <v>0</v>
      </c>
      <c r="O231" t="b">
        <v>1</v>
      </c>
      <c r="P231" t="s">
        <v>292</v>
      </c>
      <c r="Q231" s="4">
        <f t="shared" si="20"/>
        <v>1.936892523364486</v>
      </c>
      <c r="R231">
        <f t="shared" si="21"/>
        <v>64.99333594668758</v>
      </c>
      <c r="S231" t="str">
        <f t="shared" si="22"/>
        <v>games</v>
      </c>
      <c r="T231" t="str">
        <f t="shared" si="23"/>
        <v>mobile games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 s="7">
        <f t="shared" si="18"/>
        <v>43805.25</v>
      </c>
      <c r="L232">
        <v>1575612000</v>
      </c>
      <c r="M232" s="7">
        <f t="shared" si="19"/>
        <v>43805.25</v>
      </c>
      <c r="N232" t="b">
        <v>0</v>
      </c>
      <c r="O232" t="b">
        <v>0</v>
      </c>
      <c r="P232" t="s">
        <v>89</v>
      </c>
      <c r="Q232" s="4">
        <f t="shared" si="20"/>
        <v>4.2016666666666671</v>
      </c>
      <c r="R232">
        <f t="shared" si="21"/>
        <v>99.841584158415841</v>
      </c>
      <c r="S232" t="str">
        <f t="shared" si="22"/>
        <v>games</v>
      </c>
      <c r="T232" t="str">
        <f t="shared" si="23"/>
        <v>video games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 s="7">
        <f t="shared" si="18"/>
        <v>41415.208333333336</v>
      </c>
      <c r="L233">
        <v>1374123600</v>
      </c>
      <c r="M233" s="7">
        <f t="shared" si="19"/>
        <v>41473.208333333336</v>
      </c>
      <c r="N233" t="b">
        <v>0</v>
      </c>
      <c r="O233" t="b">
        <v>0</v>
      </c>
      <c r="P233" t="s">
        <v>33</v>
      </c>
      <c r="Q233" s="4">
        <f t="shared" si="20"/>
        <v>0.76708333333333334</v>
      </c>
      <c r="R233">
        <f t="shared" si="21"/>
        <v>82.432835820895519</v>
      </c>
      <c r="S233" t="str">
        <f t="shared" si="22"/>
        <v>theater</v>
      </c>
      <c r="T233" t="str">
        <f t="shared" si="23"/>
        <v>plays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 s="7">
        <f t="shared" si="18"/>
        <v>42576.208333333328</v>
      </c>
      <c r="L234">
        <v>1469509200</v>
      </c>
      <c r="M234" s="7">
        <f t="shared" si="19"/>
        <v>42577.208333333328</v>
      </c>
      <c r="N234" t="b">
        <v>0</v>
      </c>
      <c r="O234" t="b">
        <v>0</v>
      </c>
      <c r="P234" t="s">
        <v>33</v>
      </c>
      <c r="Q234" s="4">
        <f t="shared" si="20"/>
        <v>1.7126470588235294</v>
      </c>
      <c r="R234">
        <f t="shared" si="21"/>
        <v>63.293478260869563</v>
      </c>
      <c r="S234" t="str">
        <f t="shared" si="22"/>
        <v>theater</v>
      </c>
      <c r="T234" t="str">
        <f t="shared" si="23"/>
        <v>plays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 s="7">
        <f t="shared" si="18"/>
        <v>40706.208333333336</v>
      </c>
      <c r="L235">
        <v>1309237200</v>
      </c>
      <c r="M235" s="7">
        <f t="shared" si="19"/>
        <v>40722.208333333336</v>
      </c>
      <c r="N235" t="b">
        <v>0</v>
      </c>
      <c r="O235" t="b">
        <v>0</v>
      </c>
      <c r="P235" t="s">
        <v>71</v>
      </c>
      <c r="Q235" s="4">
        <f t="shared" si="20"/>
        <v>1.5789473684210527</v>
      </c>
      <c r="R235">
        <f t="shared" si="21"/>
        <v>96.774193548387103</v>
      </c>
      <c r="S235" t="str">
        <f t="shared" si="22"/>
        <v>film &amp; video</v>
      </c>
      <c r="T235" t="str">
        <f t="shared" si="23"/>
        <v>animation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 s="7">
        <f t="shared" si="18"/>
        <v>42969.208333333328</v>
      </c>
      <c r="L236">
        <v>1503982800</v>
      </c>
      <c r="M236" s="7">
        <f t="shared" si="19"/>
        <v>42976.208333333328</v>
      </c>
      <c r="N236" t="b">
        <v>0</v>
      </c>
      <c r="O236" t="b">
        <v>1</v>
      </c>
      <c r="P236" t="s">
        <v>89</v>
      </c>
      <c r="Q236" s="4">
        <f t="shared" si="20"/>
        <v>1.0908</v>
      </c>
      <c r="R236">
        <f t="shared" si="21"/>
        <v>54.906040268456373</v>
      </c>
      <c r="S236" t="str">
        <f t="shared" si="22"/>
        <v>games</v>
      </c>
      <c r="T236" t="str">
        <f t="shared" si="23"/>
        <v>video games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 s="7">
        <f t="shared" si="18"/>
        <v>42779.25</v>
      </c>
      <c r="L237">
        <v>1487397600</v>
      </c>
      <c r="M237" s="7">
        <f t="shared" si="19"/>
        <v>42784.25</v>
      </c>
      <c r="N237" t="b">
        <v>0</v>
      </c>
      <c r="O237" t="b">
        <v>0</v>
      </c>
      <c r="P237" t="s">
        <v>71</v>
      </c>
      <c r="Q237" s="4">
        <f t="shared" si="20"/>
        <v>0.41732558139534881</v>
      </c>
      <c r="R237">
        <f t="shared" si="21"/>
        <v>39.010869565217391</v>
      </c>
      <c r="S237" t="str">
        <f t="shared" si="22"/>
        <v>film &amp; video</v>
      </c>
      <c r="T237" t="str">
        <f t="shared" si="23"/>
        <v>animation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 s="7">
        <f t="shared" si="18"/>
        <v>43641.208333333328</v>
      </c>
      <c r="L238">
        <v>1562043600</v>
      </c>
      <c r="M238" s="7">
        <f t="shared" si="19"/>
        <v>43648.208333333328</v>
      </c>
      <c r="N238" t="b">
        <v>0</v>
      </c>
      <c r="O238" t="b">
        <v>1</v>
      </c>
      <c r="P238" t="s">
        <v>23</v>
      </c>
      <c r="Q238" s="4">
        <f t="shared" si="20"/>
        <v>0.10944303797468355</v>
      </c>
      <c r="R238">
        <f t="shared" si="21"/>
        <v>75.84210526315789</v>
      </c>
      <c r="S238" t="str">
        <f t="shared" si="22"/>
        <v>music</v>
      </c>
      <c r="T238" t="str">
        <f t="shared" si="23"/>
        <v>rock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 s="7">
        <f t="shared" si="18"/>
        <v>41754.208333333336</v>
      </c>
      <c r="L239">
        <v>1398574800</v>
      </c>
      <c r="M239" s="7">
        <f t="shared" si="19"/>
        <v>41756.208333333336</v>
      </c>
      <c r="N239" t="b">
        <v>0</v>
      </c>
      <c r="O239" t="b">
        <v>0</v>
      </c>
      <c r="P239" t="s">
        <v>71</v>
      </c>
      <c r="Q239" s="4">
        <f t="shared" si="20"/>
        <v>1.593763440860215</v>
      </c>
      <c r="R239">
        <f t="shared" si="21"/>
        <v>45.051671732522799</v>
      </c>
      <c r="S239" t="str">
        <f t="shared" si="22"/>
        <v>film &amp; video</v>
      </c>
      <c r="T239" t="str">
        <f t="shared" si="23"/>
        <v>animation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 s="7">
        <f t="shared" si="18"/>
        <v>43083.25</v>
      </c>
      <c r="L240">
        <v>1515391200</v>
      </c>
      <c r="M240" s="7">
        <f t="shared" si="19"/>
        <v>43108.25</v>
      </c>
      <c r="N240" t="b">
        <v>0</v>
      </c>
      <c r="O240" t="b">
        <v>1</v>
      </c>
      <c r="P240" t="s">
        <v>33</v>
      </c>
      <c r="Q240" s="4">
        <f t="shared" si="20"/>
        <v>4.2241666666666671</v>
      </c>
      <c r="R240">
        <f t="shared" si="21"/>
        <v>104.51546391752578</v>
      </c>
      <c r="S240" t="str">
        <f t="shared" si="22"/>
        <v>theater</v>
      </c>
      <c r="T240" t="str">
        <f t="shared" si="23"/>
        <v>plays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 s="7">
        <f t="shared" si="18"/>
        <v>42245.208333333328</v>
      </c>
      <c r="L241">
        <v>1441170000</v>
      </c>
      <c r="M241" s="7">
        <f t="shared" si="19"/>
        <v>42249.208333333328</v>
      </c>
      <c r="N241" t="b">
        <v>0</v>
      </c>
      <c r="O241" t="b">
        <v>0</v>
      </c>
      <c r="P241" t="s">
        <v>65</v>
      </c>
      <c r="Q241" s="4">
        <f t="shared" si="20"/>
        <v>0.97718749999999999</v>
      </c>
      <c r="R241">
        <f t="shared" si="21"/>
        <v>76.268292682926827</v>
      </c>
      <c r="S241" t="str">
        <f t="shared" si="22"/>
        <v>technology</v>
      </c>
      <c r="T241" t="str">
        <f t="shared" si="23"/>
        <v>wearables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 s="7">
        <f t="shared" si="18"/>
        <v>40396.208333333336</v>
      </c>
      <c r="L242">
        <v>1281157200</v>
      </c>
      <c r="M242" s="7">
        <f t="shared" si="19"/>
        <v>40397.208333333336</v>
      </c>
      <c r="N242" t="b">
        <v>0</v>
      </c>
      <c r="O242" t="b">
        <v>0</v>
      </c>
      <c r="P242" t="s">
        <v>33</v>
      </c>
      <c r="Q242" s="4">
        <f t="shared" si="20"/>
        <v>4.1878911564625847</v>
      </c>
      <c r="R242">
        <f t="shared" si="21"/>
        <v>69.015695067264573</v>
      </c>
      <c r="S242" t="str">
        <f t="shared" si="22"/>
        <v>theater</v>
      </c>
      <c r="T242" t="str">
        <f t="shared" si="23"/>
        <v>plays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 s="7">
        <f t="shared" si="18"/>
        <v>41742.208333333336</v>
      </c>
      <c r="L243">
        <v>1398229200</v>
      </c>
      <c r="M243" s="7">
        <f t="shared" si="19"/>
        <v>41752.208333333336</v>
      </c>
      <c r="N243" t="b">
        <v>0</v>
      </c>
      <c r="O243" t="b">
        <v>1</v>
      </c>
      <c r="P243" t="s">
        <v>68</v>
      </c>
      <c r="Q243" s="4">
        <f t="shared" si="20"/>
        <v>1.0191632047477746</v>
      </c>
      <c r="R243">
        <f t="shared" si="21"/>
        <v>101.97684085510689</v>
      </c>
      <c r="S243" t="str">
        <f t="shared" si="22"/>
        <v>publishing</v>
      </c>
      <c r="T243" t="str">
        <f t="shared" si="23"/>
        <v>nonfiction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 s="7">
        <f t="shared" si="18"/>
        <v>42865.208333333328</v>
      </c>
      <c r="L244">
        <v>1495256400</v>
      </c>
      <c r="M244" s="7">
        <f t="shared" si="19"/>
        <v>42875.208333333328</v>
      </c>
      <c r="N244" t="b">
        <v>0</v>
      </c>
      <c r="O244" t="b">
        <v>1</v>
      </c>
      <c r="P244" t="s">
        <v>23</v>
      </c>
      <c r="Q244" s="4">
        <f t="shared" si="20"/>
        <v>1.2772619047619047</v>
      </c>
      <c r="R244">
        <f t="shared" si="21"/>
        <v>42.915999999999997</v>
      </c>
      <c r="S244" t="str">
        <f t="shared" si="22"/>
        <v>music</v>
      </c>
      <c r="T244" t="str">
        <f t="shared" si="23"/>
        <v>rock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 s="7">
        <f t="shared" si="18"/>
        <v>43163.25</v>
      </c>
      <c r="L245">
        <v>1520402400</v>
      </c>
      <c r="M245" s="7">
        <f t="shared" si="19"/>
        <v>43166.25</v>
      </c>
      <c r="N245" t="b">
        <v>0</v>
      </c>
      <c r="O245" t="b">
        <v>0</v>
      </c>
      <c r="P245" t="s">
        <v>33</v>
      </c>
      <c r="Q245" s="4">
        <f t="shared" si="20"/>
        <v>4.4521739130434783</v>
      </c>
      <c r="R245">
        <f t="shared" si="21"/>
        <v>43.025210084033617</v>
      </c>
      <c r="S245" t="str">
        <f t="shared" si="22"/>
        <v>theater</v>
      </c>
      <c r="T245" t="str">
        <f t="shared" si="23"/>
        <v>plays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 s="7">
        <f t="shared" si="18"/>
        <v>41834.208333333336</v>
      </c>
      <c r="L246">
        <v>1409806800</v>
      </c>
      <c r="M246" s="7">
        <f t="shared" si="19"/>
        <v>41886.208333333336</v>
      </c>
      <c r="N246" t="b">
        <v>0</v>
      </c>
      <c r="O246" t="b">
        <v>0</v>
      </c>
      <c r="P246" t="s">
        <v>33</v>
      </c>
      <c r="Q246" s="4">
        <f t="shared" si="20"/>
        <v>5.6971428571428575</v>
      </c>
      <c r="R246">
        <f t="shared" si="21"/>
        <v>75.245283018867923</v>
      </c>
      <c r="S246" t="str">
        <f t="shared" si="22"/>
        <v>theater</v>
      </c>
      <c r="T246" t="str">
        <f t="shared" si="23"/>
        <v>plays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 s="7">
        <f t="shared" si="18"/>
        <v>41736.208333333336</v>
      </c>
      <c r="L247">
        <v>1396933200</v>
      </c>
      <c r="M247" s="7">
        <f t="shared" si="19"/>
        <v>41737.208333333336</v>
      </c>
      <c r="N247" t="b">
        <v>0</v>
      </c>
      <c r="O247" t="b">
        <v>0</v>
      </c>
      <c r="P247" t="s">
        <v>33</v>
      </c>
      <c r="Q247" s="4">
        <f t="shared" si="20"/>
        <v>5.0934482758620687</v>
      </c>
      <c r="R247">
        <f t="shared" si="21"/>
        <v>69.023364485981304</v>
      </c>
      <c r="S247" t="str">
        <f t="shared" si="22"/>
        <v>theater</v>
      </c>
      <c r="T247" t="str">
        <f t="shared" si="23"/>
        <v>plays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 s="7">
        <f t="shared" si="18"/>
        <v>41491.208333333336</v>
      </c>
      <c r="L248">
        <v>1376024400</v>
      </c>
      <c r="M248" s="7">
        <f t="shared" si="19"/>
        <v>41495.208333333336</v>
      </c>
      <c r="N248" t="b">
        <v>0</v>
      </c>
      <c r="O248" t="b">
        <v>0</v>
      </c>
      <c r="P248" t="s">
        <v>28</v>
      </c>
      <c r="Q248" s="4">
        <f t="shared" si="20"/>
        <v>3.2553333333333332</v>
      </c>
      <c r="R248">
        <f t="shared" si="21"/>
        <v>65.986486486486484</v>
      </c>
      <c r="S248" t="str">
        <f t="shared" si="22"/>
        <v>technology</v>
      </c>
      <c r="T248" t="str">
        <f t="shared" si="23"/>
        <v>web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 s="7">
        <f t="shared" si="18"/>
        <v>42726.25</v>
      </c>
      <c r="L249">
        <v>1483682400</v>
      </c>
      <c r="M249" s="7">
        <f t="shared" si="19"/>
        <v>42741.25</v>
      </c>
      <c r="N249" t="b">
        <v>0</v>
      </c>
      <c r="O249" t="b">
        <v>1</v>
      </c>
      <c r="P249" t="s">
        <v>119</v>
      </c>
      <c r="Q249" s="4">
        <f t="shared" si="20"/>
        <v>9.3261616161616168</v>
      </c>
      <c r="R249">
        <f t="shared" si="21"/>
        <v>98.013800424628457</v>
      </c>
      <c r="S249" t="str">
        <f t="shared" si="22"/>
        <v>publishing</v>
      </c>
      <c r="T249" t="str">
        <f t="shared" si="23"/>
        <v>fiction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 s="7">
        <f t="shared" si="18"/>
        <v>42004.25</v>
      </c>
      <c r="L250">
        <v>1420437600</v>
      </c>
      <c r="M250" s="7">
        <f t="shared" si="19"/>
        <v>42009.25</v>
      </c>
      <c r="N250" t="b">
        <v>0</v>
      </c>
      <c r="O250" t="b">
        <v>0</v>
      </c>
      <c r="P250" t="s">
        <v>292</v>
      </c>
      <c r="Q250" s="4">
        <f t="shared" si="20"/>
        <v>2.1133870967741935</v>
      </c>
      <c r="R250">
        <f t="shared" si="21"/>
        <v>60.105504587155963</v>
      </c>
      <c r="S250" t="str">
        <f t="shared" si="22"/>
        <v>games</v>
      </c>
      <c r="T250" t="str">
        <f t="shared" si="23"/>
        <v>mobile games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 s="7">
        <f t="shared" si="18"/>
        <v>42006.25</v>
      </c>
      <c r="L251">
        <v>1420783200</v>
      </c>
      <c r="M251" s="7">
        <f t="shared" si="19"/>
        <v>42013.25</v>
      </c>
      <c r="N251" t="b">
        <v>0</v>
      </c>
      <c r="O251" t="b">
        <v>0</v>
      </c>
      <c r="P251" t="s">
        <v>206</v>
      </c>
      <c r="Q251" s="4">
        <f t="shared" si="20"/>
        <v>2.7332520325203253</v>
      </c>
      <c r="R251">
        <f t="shared" si="21"/>
        <v>26.000773395204948</v>
      </c>
      <c r="S251" t="str">
        <f t="shared" si="22"/>
        <v>publishing</v>
      </c>
      <c r="T251" t="str">
        <f t="shared" si="23"/>
        <v>translations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 s="7">
        <f t="shared" si="18"/>
        <v>40203.25</v>
      </c>
      <c r="L252">
        <v>1267423200</v>
      </c>
      <c r="M252" s="7">
        <f t="shared" si="19"/>
        <v>40238.25</v>
      </c>
      <c r="N252" t="b">
        <v>0</v>
      </c>
      <c r="O252" t="b">
        <v>0</v>
      </c>
      <c r="P252" t="s">
        <v>23</v>
      </c>
      <c r="Q252" s="4">
        <f t="shared" si="20"/>
        <v>0.03</v>
      </c>
      <c r="R252">
        <f t="shared" si="21"/>
        <v>3</v>
      </c>
      <c r="S252" t="str">
        <f t="shared" si="22"/>
        <v>music</v>
      </c>
      <c r="T252" t="str">
        <f t="shared" si="23"/>
        <v>rock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 s="7">
        <f t="shared" si="18"/>
        <v>41252.25</v>
      </c>
      <c r="L253">
        <v>1355205600</v>
      </c>
      <c r="M253" s="7">
        <f t="shared" si="19"/>
        <v>41254.25</v>
      </c>
      <c r="N253" t="b">
        <v>0</v>
      </c>
      <c r="O253" t="b">
        <v>0</v>
      </c>
      <c r="P253" t="s">
        <v>33</v>
      </c>
      <c r="Q253" s="4">
        <f t="shared" si="20"/>
        <v>0.54084507042253516</v>
      </c>
      <c r="R253">
        <f t="shared" si="21"/>
        <v>38.019801980198018</v>
      </c>
      <c r="S253" t="str">
        <f t="shared" si="22"/>
        <v>theater</v>
      </c>
      <c r="T253" t="str">
        <f t="shared" si="23"/>
        <v>plays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 s="7">
        <f t="shared" si="18"/>
        <v>41572.208333333336</v>
      </c>
      <c r="L254">
        <v>1383109200</v>
      </c>
      <c r="M254" s="7">
        <f t="shared" si="19"/>
        <v>41577.208333333336</v>
      </c>
      <c r="N254" t="b">
        <v>0</v>
      </c>
      <c r="O254" t="b">
        <v>0</v>
      </c>
      <c r="P254" t="s">
        <v>33</v>
      </c>
      <c r="Q254" s="4">
        <f t="shared" si="20"/>
        <v>6.2629999999999999</v>
      </c>
      <c r="R254">
        <f t="shared" si="21"/>
        <v>106.15254237288136</v>
      </c>
      <c r="S254" t="str">
        <f t="shared" si="22"/>
        <v>theater</v>
      </c>
      <c r="T254" t="str">
        <f t="shared" si="23"/>
        <v>plays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 s="7">
        <f t="shared" si="18"/>
        <v>40641.208333333336</v>
      </c>
      <c r="L255">
        <v>1303275600</v>
      </c>
      <c r="M255" s="7">
        <f t="shared" si="19"/>
        <v>40653.208333333336</v>
      </c>
      <c r="N255" t="b">
        <v>0</v>
      </c>
      <c r="O255" t="b">
        <v>0</v>
      </c>
      <c r="P255" t="s">
        <v>53</v>
      </c>
      <c r="Q255" s="4">
        <f t="shared" si="20"/>
        <v>0.8902139917695473</v>
      </c>
      <c r="R255">
        <f t="shared" si="21"/>
        <v>81.019475655430711</v>
      </c>
      <c r="S255" t="str">
        <f t="shared" si="22"/>
        <v>film &amp; video</v>
      </c>
      <c r="T255" t="str">
        <f t="shared" si="23"/>
        <v>drama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 s="7">
        <f t="shared" si="18"/>
        <v>42787.25</v>
      </c>
      <c r="L256">
        <v>1487829600</v>
      </c>
      <c r="M256" s="7">
        <f t="shared" si="19"/>
        <v>42789.25</v>
      </c>
      <c r="N256" t="b">
        <v>0</v>
      </c>
      <c r="O256" t="b">
        <v>0</v>
      </c>
      <c r="P256" t="s">
        <v>68</v>
      </c>
      <c r="Q256" s="4">
        <f t="shared" si="20"/>
        <v>1.8489130434782608</v>
      </c>
      <c r="R256">
        <f t="shared" si="21"/>
        <v>96.647727272727266</v>
      </c>
      <c r="S256" t="str">
        <f t="shared" si="22"/>
        <v>publishing</v>
      </c>
      <c r="T256" t="str">
        <f t="shared" si="23"/>
        <v>nonfiction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 s="7">
        <f t="shared" si="18"/>
        <v>40590.25</v>
      </c>
      <c r="L257">
        <v>1298268000</v>
      </c>
      <c r="M257" s="7">
        <f t="shared" si="19"/>
        <v>40595.25</v>
      </c>
      <c r="N257" t="b">
        <v>0</v>
      </c>
      <c r="O257" t="b">
        <v>1</v>
      </c>
      <c r="P257" t="s">
        <v>23</v>
      </c>
      <c r="Q257" s="4">
        <f t="shared" si="20"/>
        <v>1.2016770186335404</v>
      </c>
      <c r="R257">
        <f t="shared" si="21"/>
        <v>57.003535651149086</v>
      </c>
      <c r="S257" t="str">
        <f t="shared" si="22"/>
        <v>music</v>
      </c>
      <c r="T257" t="str">
        <f t="shared" si="23"/>
        <v>rock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 s="7">
        <f t="shared" si="18"/>
        <v>42393.25</v>
      </c>
      <c r="L258">
        <v>1456812000</v>
      </c>
      <c r="M258" s="7">
        <f t="shared" si="19"/>
        <v>42430.25</v>
      </c>
      <c r="N258" t="b">
        <v>0</v>
      </c>
      <c r="O258" t="b">
        <v>0</v>
      </c>
      <c r="P258" t="s">
        <v>23</v>
      </c>
      <c r="Q258" s="4">
        <f t="shared" si="20"/>
        <v>0.23390243902439026</v>
      </c>
      <c r="R258">
        <f t="shared" si="21"/>
        <v>63.93333333333333</v>
      </c>
      <c r="S258" t="str">
        <f t="shared" si="22"/>
        <v>music</v>
      </c>
      <c r="T258" t="str">
        <f t="shared" si="23"/>
        <v>rock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 s="7">
        <f t="shared" ref="K259:K322" si="24">(((J259/60)/60)/24) +DATE(1970,1,1)</f>
        <v>41338.25</v>
      </c>
      <c r="L259">
        <v>1363669200</v>
      </c>
      <c r="M259" s="7">
        <f t="shared" ref="M259:M322" si="25">(((L259/60)/60)/24) +DATE(1970,1,1)</f>
        <v>41352.208333333336</v>
      </c>
      <c r="N259" t="b">
        <v>0</v>
      </c>
      <c r="O259" t="b">
        <v>0</v>
      </c>
      <c r="P259" t="s">
        <v>33</v>
      </c>
      <c r="Q259" s="4">
        <f t="shared" ref="Q259:Q322" si="26">E259/D259</f>
        <v>1.46</v>
      </c>
      <c r="R259">
        <f t="shared" ref="R259:R322" si="27">IF(G259= 0, "no backers",E259/G259)</f>
        <v>90.456521739130437</v>
      </c>
      <c r="S259" t="str">
        <f t="shared" ref="S259:S322" si="28">_xlfn.TEXTBEFORE(P259, "/")</f>
        <v>theater</v>
      </c>
      <c r="T259" t="str">
        <f t="shared" ref="T259:T322" si="29">_xlfn.TEXTAFTER(P259,"/")</f>
        <v>plays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 s="7">
        <f t="shared" si="24"/>
        <v>42712.25</v>
      </c>
      <c r="L260">
        <v>1482904800</v>
      </c>
      <c r="M260" s="7">
        <f t="shared" si="25"/>
        <v>42732.25</v>
      </c>
      <c r="N260" t="b">
        <v>0</v>
      </c>
      <c r="O260" t="b">
        <v>1</v>
      </c>
      <c r="P260" t="s">
        <v>33</v>
      </c>
      <c r="Q260" s="4">
        <f t="shared" si="26"/>
        <v>2.6848000000000001</v>
      </c>
      <c r="R260">
        <f t="shared" si="27"/>
        <v>72.172043010752688</v>
      </c>
      <c r="S260" t="str">
        <f t="shared" si="28"/>
        <v>theater</v>
      </c>
      <c r="T260" t="str">
        <f t="shared" si="29"/>
        <v>plays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 s="7">
        <f t="shared" si="24"/>
        <v>41251.25</v>
      </c>
      <c r="L261">
        <v>1356588000</v>
      </c>
      <c r="M261" s="7">
        <f t="shared" si="25"/>
        <v>41270.25</v>
      </c>
      <c r="N261" t="b">
        <v>1</v>
      </c>
      <c r="O261" t="b">
        <v>0</v>
      </c>
      <c r="P261" t="s">
        <v>122</v>
      </c>
      <c r="Q261" s="4">
        <f t="shared" si="26"/>
        <v>5.9749999999999996</v>
      </c>
      <c r="R261">
        <f t="shared" si="27"/>
        <v>77.934782608695656</v>
      </c>
      <c r="S261" t="str">
        <f t="shared" si="28"/>
        <v>photography</v>
      </c>
      <c r="T261" t="str">
        <f t="shared" si="29"/>
        <v>photography books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 s="7">
        <f t="shared" si="24"/>
        <v>41180.208333333336</v>
      </c>
      <c r="L262">
        <v>1349845200</v>
      </c>
      <c r="M262" s="7">
        <f t="shared" si="25"/>
        <v>41192.208333333336</v>
      </c>
      <c r="N262" t="b">
        <v>0</v>
      </c>
      <c r="O262" t="b">
        <v>0</v>
      </c>
      <c r="P262" t="s">
        <v>23</v>
      </c>
      <c r="Q262" s="4">
        <f t="shared" si="26"/>
        <v>1.5769841269841269</v>
      </c>
      <c r="R262">
        <f t="shared" si="27"/>
        <v>38.065134099616856</v>
      </c>
      <c r="S262" t="str">
        <f t="shared" si="28"/>
        <v>music</v>
      </c>
      <c r="T262" t="str">
        <f t="shared" si="29"/>
        <v>rock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 s="7">
        <f t="shared" si="24"/>
        <v>40415.208333333336</v>
      </c>
      <c r="L263">
        <v>1283058000</v>
      </c>
      <c r="M263" s="7">
        <f t="shared" si="25"/>
        <v>40419.208333333336</v>
      </c>
      <c r="N263" t="b">
        <v>0</v>
      </c>
      <c r="O263" t="b">
        <v>1</v>
      </c>
      <c r="P263" t="s">
        <v>23</v>
      </c>
      <c r="Q263" s="4">
        <f t="shared" si="26"/>
        <v>0.31201660735468567</v>
      </c>
      <c r="R263">
        <f t="shared" si="27"/>
        <v>57.936123348017624</v>
      </c>
      <c r="S263" t="str">
        <f t="shared" si="28"/>
        <v>music</v>
      </c>
      <c r="T263" t="str">
        <f t="shared" si="29"/>
        <v>rock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 s="7">
        <f t="shared" si="24"/>
        <v>40638.208333333336</v>
      </c>
      <c r="L264">
        <v>1304226000</v>
      </c>
      <c r="M264" s="7">
        <f t="shared" si="25"/>
        <v>40664.208333333336</v>
      </c>
      <c r="N264" t="b">
        <v>0</v>
      </c>
      <c r="O264" t="b">
        <v>1</v>
      </c>
      <c r="P264" t="s">
        <v>60</v>
      </c>
      <c r="Q264" s="4">
        <f t="shared" si="26"/>
        <v>3.1341176470588237</v>
      </c>
      <c r="R264">
        <f t="shared" si="27"/>
        <v>49.794392523364486</v>
      </c>
      <c r="S264" t="str">
        <f t="shared" si="28"/>
        <v>music</v>
      </c>
      <c r="T264" t="str">
        <f t="shared" si="29"/>
        <v>indie rock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 s="7">
        <f t="shared" si="24"/>
        <v>40187.25</v>
      </c>
      <c r="L265">
        <v>1263016800</v>
      </c>
      <c r="M265" s="7">
        <f t="shared" si="25"/>
        <v>40187.25</v>
      </c>
      <c r="N265" t="b">
        <v>0</v>
      </c>
      <c r="O265" t="b">
        <v>0</v>
      </c>
      <c r="P265" t="s">
        <v>122</v>
      </c>
      <c r="Q265" s="4">
        <f t="shared" si="26"/>
        <v>3.7089655172413791</v>
      </c>
      <c r="R265">
        <f t="shared" si="27"/>
        <v>54.050251256281406</v>
      </c>
      <c r="S265" t="str">
        <f t="shared" si="28"/>
        <v>photography</v>
      </c>
      <c r="T265" t="str">
        <f t="shared" si="29"/>
        <v>photography books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 s="7">
        <f t="shared" si="24"/>
        <v>41317.25</v>
      </c>
      <c r="L266">
        <v>1362031200</v>
      </c>
      <c r="M266" s="7">
        <f t="shared" si="25"/>
        <v>41333.25</v>
      </c>
      <c r="N266" t="b">
        <v>0</v>
      </c>
      <c r="O266" t="b">
        <v>0</v>
      </c>
      <c r="P266" t="s">
        <v>33</v>
      </c>
      <c r="Q266" s="4">
        <f t="shared" si="26"/>
        <v>3.6266447368421053</v>
      </c>
      <c r="R266">
        <f t="shared" si="27"/>
        <v>30.002721335268504</v>
      </c>
      <c r="S266" t="str">
        <f t="shared" si="28"/>
        <v>theater</v>
      </c>
      <c r="T266" t="str">
        <f t="shared" si="29"/>
        <v>plays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 s="7">
        <f t="shared" si="24"/>
        <v>42372.25</v>
      </c>
      <c r="L267">
        <v>1455602400</v>
      </c>
      <c r="M267" s="7">
        <f t="shared" si="25"/>
        <v>42416.25</v>
      </c>
      <c r="N267" t="b">
        <v>0</v>
      </c>
      <c r="O267" t="b">
        <v>0</v>
      </c>
      <c r="P267" t="s">
        <v>33</v>
      </c>
      <c r="Q267" s="4">
        <f t="shared" si="26"/>
        <v>1.2308163265306122</v>
      </c>
      <c r="R267">
        <f t="shared" si="27"/>
        <v>70.127906976744185</v>
      </c>
      <c r="S267" t="str">
        <f t="shared" si="28"/>
        <v>theater</v>
      </c>
      <c r="T267" t="str">
        <f t="shared" si="29"/>
        <v>plays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 s="7">
        <f t="shared" si="24"/>
        <v>41950.25</v>
      </c>
      <c r="L268">
        <v>1418191200</v>
      </c>
      <c r="M268" s="7">
        <f t="shared" si="25"/>
        <v>41983.25</v>
      </c>
      <c r="N268" t="b">
        <v>0</v>
      </c>
      <c r="O268" t="b">
        <v>1</v>
      </c>
      <c r="P268" t="s">
        <v>159</v>
      </c>
      <c r="Q268" s="4">
        <f t="shared" si="26"/>
        <v>0.76766756032171579</v>
      </c>
      <c r="R268">
        <f t="shared" si="27"/>
        <v>26.996228786926462</v>
      </c>
      <c r="S268" t="str">
        <f t="shared" si="28"/>
        <v>music</v>
      </c>
      <c r="T268" t="str">
        <f t="shared" si="29"/>
        <v>jazz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 s="7">
        <f t="shared" si="24"/>
        <v>41206.208333333336</v>
      </c>
      <c r="L269">
        <v>1352440800</v>
      </c>
      <c r="M269" s="7">
        <f t="shared" si="25"/>
        <v>41222.25</v>
      </c>
      <c r="N269" t="b">
        <v>0</v>
      </c>
      <c r="O269" t="b">
        <v>0</v>
      </c>
      <c r="P269" t="s">
        <v>33</v>
      </c>
      <c r="Q269" s="4">
        <f t="shared" si="26"/>
        <v>2.3362012987012988</v>
      </c>
      <c r="R269">
        <f t="shared" si="27"/>
        <v>51.990606936416185</v>
      </c>
      <c r="S269" t="str">
        <f t="shared" si="28"/>
        <v>theater</v>
      </c>
      <c r="T269" t="str">
        <f t="shared" si="29"/>
        <v>plays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 s="7">
        <f t="shared" si="24"/>
        <v>41186.208333333336</v>
      </c>
      <c r="L270">
        <v>1353304800</v>
      </c>
      <c r="M270" s="7">
        <f t="shared" si="25"/>
        <v>41232.25</v>
      </c>
      <c r="N270" t="b">
        <v>0</v>
      </c>
      <c r="O270" t="b">
        <v>0</v>
      </c>
      <c r="P270" t="s">
        <v>42</v>
      </c>
      <c r="Q270" s="4">
        <f t="shared" si="26"/>
        <v>1.8053333333333332</v>
      </c>
      <c r="R270">
        <f t="shared" si="27"/>
        <v>56.416666666666664</v>
      </c>
      <c r="S270" t="str">
        <f t="shared" si="28"/>
        <v>film &amp; video</v>
      </c>
      <c r="T270" t="str">
        <f t="shared" si="29"/>
        <v>documentary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 s="7">
        <f t="shared" si="24"/>
        <v>43496.25</v>
      </c>
      <c r="L271">
        <v>1550728800</v>
      </c>
      <c r="M271" s="7">
        <f t="shared" si="25"/>
        <v>43517.25</v>
      </c>
      <c r="N271" t="b">
        <v>0</v>
      </c>
      <c r="O271" t="b">
        <v>0</v>
      </c>
      <c r="P271" t="s">
        <v>269</v>
      </c>
      <c r="Q271" s="4">
        <f t="shared" si="26"/>
        <v>2.5262857142857142</v>
      </c>
      <c r="R271">
        <f t="shared" si="27"/>
        <v>101.63218390804597</v>
      </c>
      <c r="S271" t="str">
        <f t="shared" si="28"/>
        <v>film &amp; video</v>
      </c>
      <c r="T271" t="str">
        <f t="shared" si="29"/>
        <v>television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 s="7">
        <f t="shared" si="24"/>
        <v>40514.25</v>
      </c>
      <c r="L272">
        <v>1291442400</v>
      </c>
      <c r="M272" s="7">
        <f t="shared" si="25"/>
        <v>40516.25</v>
      </c>
      <c r="N272" t="b">
        <v>0</v>
      </c>
      <c r="O272" t="b">
        <v>0</v>
      </c>
      <c r="P272" t="s">
        <v>89</v>
      </c>
      <c r="Q272" s="4">
        <f t="shared" si="26"/>
        <v>0.27176538240368026</v>
      </c>
      <c r="R272">
        <f t="shared" si="27"/>
        <v>25.005291005291006</v>
      </c>
      <c r="S272" t="str">
        <f t="shared" si="28"/>
        <v>games</v>
      </c>
      <c r="T272" t="str">
        <f t="shared" si="29"/>
        <v>video games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 s="7">
        <f t="shared" si="24"/>
        <v>42345.25</v>
      </c>
      <c r="L273">
        <v>1452146400</v>
      </c>
      <c r="M273" s="7">
        <f t="shared" si="25"/>
        <v>42376.25</v>
      </c>
      <c r="N273" t="b">
        <v>0</v>
      </c>
      <c r="O273" t="b">
        <v>0</v>
      </c>
      <c r="P273" t="s">
        <v>122</v>
      </c>
      <c r="Q273" s="4">
        <f t="shared" si="26"/>
        <v>1.2706571242680547E-2</v>
      </c>
      <c r="R273">
        <f t="shared" si="27"/>
        <v>32.016393442622949</v>
      </c>
      <c r="S273" t="str">
        <f t="shared" si="28"/>
        <v>photography</v>
      </c>
      <c r="T273" t="str">
        <f t="shared" si="29"/>
        <v>photography books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 s="7">
        <f t="shared" si="24"/>
        <v>43656.208333333328</v>
      </c>
      <c r="L274">
        <v>1564894800</v>
      </c>
      <c r="M274" s="7">
        <f t="shared" si="25"/>
        <v>43681.208333333328</v>
      </c>
      <c r="N274" t="b">
        <v>0</v>
      </c>
      <c r="O274" t="b">
        <v>1</v>
      </c>
      <c r="P274" t="s">
        <v>33</v>
      </c>
      <c r="Q274" s="4">
        <f t="shared" si="26"/>
        <v>3.0400978473581213</v>
      </c>
      <c r="R274">
        <f t="shared" si="27"/>
        <v>82.021647307286173</v>
      </c>
      <c r="S274" t="str">
        <f t="shared" si="28"/>
        <v>theater</v>
      </c>
      <c r="T274" t="str">
        <f t="shared" si="29"/>
        <v>plays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 s="7">
        <f t="shared" si="24"/>
        <v>42995.208333333328</v>
      </c>
      <c r="L275">
        <v>1505883600</v>
      </c>
      <c r="M275" s="7">
        <f t="shared" si="25"/>
        <v>42998.208333333328</v>
      </c>
      <c r="N275" t="b">
        <v>0</v>
      </c>
      <c r="O275" t="b">
        <v>0</v>
      </c>
      <c r="P275" t="s">
        <v>33</v>
      </c>
      <c r="Q275" s="4">
        <f t="shared" si="26"/>
        <v>1.3723076923076922</v>
      </c>
      <c r="R275">
        <f t="shared" si="27"/>
        <v>37.957446808510639</v>
      </c>
      <c r="S275" t="str">
        <f t="shared" si="28"/>
        <v>theater</v>
      </c>
      <c r="T275" t="str">
        <f t="shared" si="29"/>
        <v>plays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 s="7">
        <f t="shared" si="24"/>
        <v>43045.25</v>
      </c>
      <c r="L276">
        <v>1510380000</v>
      </c>
      <c r="M276" s="7">
        <f t="shared" si="25"/>
        <v>43050.25</v>
      </c>
      <c r="N276" t="b">
        <v>0</v>
      </c>
      <c r="O276" t="b">
        <v>0</v>
      </c>
      <c r="P276" t="s">
        <v>33</v>
      </c>
      <c r="Q276" s="4">
        <f t="shared" si="26"/>
        <v>0.32208333333333333</v>
      </c>
      <c r="R276">
        <f t="shared" si="27"/>
        <v>51.533333333333331</v>
      </c>
      <c r="S276" t="str">
        <f t="shared" si="28"/>
        <v>theater</v>
      </c>
      <c r="T276" t="str">
        <f t="shared" si="29"/>
        <v>plays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 s="7">
        <f t="shared" si="24"/>
        <v>43561.208333333328</v>
      </c>
      <c r="L277">
        <v>1555218000</v>
      </c>
      <c r="M277" s="7">
        <f t="shared" si="25"/>
        <v>43569.208333333328</v>
      </c>
      <c r="N277" t="b">
        <v>0</v>
      </c>
      <c r="O277" t="b">
        <v>0</v>
      </c>
      <c r="P277" t="s">
        <v>206</v>
      </c>
      <c r="Q277" s="4">
        <f t="shared" si="26"/>
        <v>2.4151282051282053</v>
      </c>
      <c r="R277">
        <f t="shared" si="27"/>
        <v>81.198275862068968</v>
      </c>
      <c r="S277" t="str">
        <f t="shared" si="28"/>
        <v>publishing</v>
      </c>
      <c r="T277" t="str">
        <f t="shared" si="29"/>
        <v>translations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 s="7">
        <f t="shared" si="24"/>
        <v>41018.208333333336</v>
      </c>
      <c r="L278">
        <v>1335243600</v>
      </c>
      <c r="M278" s="7">
        <f t="shared" si="25"/>
        <v>41023.208333333336</v>
      </c>
      <c r="N278" t="b">
        <v>0</v>
      </c>
      <c r="O278" t="b">
        <v>1</v>
      </c>
      <c r="P278" t="s">
        <v>89</v>
      </c>
      <c r="Q278" s="4">
        <f t="shared" si="26"/>
        <v>0.96799999999999997</v>
      </c>
      <c r="R278">
        <f t="shared" si="27"/>
        <v>40.030075187969928</v>
      </c>
      <c r="S278" t="str">
        <f t="shared" si="28"/>
        <v>games</v>
      </c>
      <c r="T278" t="str">
        <f t="shared" si="29"/>
        <v>video games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 s="7">
        <f t="shared" si="24"/>
        <v>40378.208333333336</v>
      </c>
      <c r="L279">
        <v>1279688400</v>
      </c>
      <c r="M279" s="7">
        <f t="shared" si="25"/>
        <v>40380.208333333336</v>
      </c>
      <c r="N279" t="b">
        <v>0</v>
      </c>
      <c r="O279" t="b">
        <v>0</v>
      </c>
      <c r="P279" t="s">
        <v>33</v>
      </c>
      <c r="Q279" s="4">
        <f t="shared" si="26"/>
        <v>10.664285714285715</v>
      </c>
      <c r="R279">
        <f t="shared" si="27"/>
        <v>89.939759036144579</v>
      </c>
      <c r="S279" t="str">
        <f t="shared" si="28"/>
        <v>theater</v>
      </c>
      <c r="T279" t="str">
        <f t="shared" si="29"/>
        <v>plays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 s="7">
        <f t="shared" si="24"/>
        <v>41239.25</v>
      </c>
      <c r="L280">
        <v>1356069600</v>
      </c>
      <c r="M280" s="7">
        <f t="shared" si="25"/>
        <v>41264.25</v>
      </c>
      <c r="N280" t="b">
        <v>0</v>
      </c>
      <c r="O280" t="b">
        <v>0</v>
      </c>
      <c r="P280" t="s">
        <v>28</v>
      </c>
      <c r="Q280" s="4">
        <f t="shared" si="26"/>
        <v>3.2588888888888889</v>
      </c>
      <c r="R280">
        <f t="shared" si="27"/>
        <v>96.692307692307693</v>
      </c>
      <c r="S280" t="str">
        <f t="shared" si="28"/>
        <v>technology</v>
      </c>
      <c r="T280" t="str">
        <f t="shared" si="29"/>
        <v>web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 s="7">
        <f t="shared" si="24"/>
        <v>43346.208333333328</v>
      </c>
      <c r="L281">
        <v>1536210000</v>
      </c>
      <c r="M281" s="7">
        <f t="shared" si="25"/>
        <v>43349.208333333328</v>
      </c>
      <c r="N281" t="b">
        <v>0</v>
      </c>
      <c r="O281" t="b">
        <v>0</v>
      </c>
      <c r="P281" t="s">
        <v>33</v>
      </c>
      <c r="Q281" s="4">
        <f t="shared" si="26"/>
        <v>1.7070000000000001</v>
      </c>
      <c r="R281">
        <f t="shared" si="27"/>
        <v>25.010989010989011</v>
      </c>
      <c r="S281" t="str">
        <f t="shared" si="28"/>
        <v>theater</v>
      </c>
      <c r="T281" t="str">
        <f t="shared" si="29"/>
        <v>plays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 s="7">
        <f t="shared" si="24"/>
        <v>43060.25</v>
      </c>
      <c r="L282">
        <v>1511762400</v>
      </c>
      <c r="M282" s="7">
        <f t="shared" si="25"/>
        <v>43066.25</v>
      </c>
      <c r="N282" t="b">
        <v>0</v>
      </c>
      <c r="O282" t="b">
        <v>0</v>
      </c>
      <c r="P282" t="s">
        <v>71</v>
      </c>
      <c r="Q282" s="4">
        <f t="shared" si="26"/>
        <v>5.8144</v>
      </c>
      <c r="R282">
        <f t="shared" si="27"/>
        <v>36.987277353689571</v>
      </c>
      <c r="S282" t="str">
        <f t="shared" si="28"/>
        <v>film &amp; video</v>
      </c>
      <c r="T282" t="str">
        <f t="shared" si="29"/>
        <v>animation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 s="7">
        <f t="shared" si="24"/>
        <v>40979.25</v>
      </c>
      <c r="L283">
        <v>1333256400</v>
      </c>
      <c r="M283" s="7">
        <f t="shared" si="25"/>
        <v>41000.208333333336</v>
      </c>
      <c r="N283" t="b">
        <v>0</v>
      </c>
      <c r="O283" t="b">
        <v>1</v>
      </c>
      <c r="P283" t="s">
        <v>33</v>
      </c>
      <c r="Q283" s="4">
        <f t="shared" si="26"/>
        <v>0.91520972644376897</v>
      </c>
      <c r="R283">
        <f t="shared" si="27"/>
        <v>73.012609117361791</v>
      </c>
      <c r="S283" t="str">
        <f t="shared" si="28"/>
        <v>theater</v>
      </c>
      <c r="T283" t="str">
        <f t="shared" si="29"/>
        <v>plays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 s="7">
        <f t="shared" si="24"/>
        <v>42701.25</v>
      </c>
      <c r="L284">
        <v>1480744800</v>
      </c>
      <c r="M284" s="7">
        <f t="shared" si="25"/>
        <v>42707.25</v>
      </c>
      <c r="N284" t="b">
        <v>0</v>
      </c>
      <c r="O284" t="b">
        <v>1</v>
      </c>
      <c r="P284" t="s">
        <v>269</v>
      </c>
      <c r="Q284" s="4">
        <f t="shared" si="26"/>
        <v>1.0804761904761904</v>
      </c>
      <c r="R284">
        <f t="shared" si="27"/>
        <v>68.240601503759393</v>
      </c>
      <c r="S284" t="str">
        <f t="shared" si="28"/>
        <v>film &amp; video</v>
      </c>
      <c r="T284" t="str">
        <f t="shared" si="29"/>
        <v>television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 s="7">
        <f t="shared" si="24"/>
        <v>42520.208333333328</v>
      </c>
      <c r="L285">
        <v>1465016400</v>
      </c>
      <c r="M285" s="7">
        <f t="shared" si="25"/>
        <v>42525.208333333328</v>
      </c>
      <c r="N285" t="b">
        <v>0</v>
      </c>
      <c r="O285" t="b">
        <v>0</v>
      </c>
      <c r="P285" t="s">
        <v>23</v>
      </c>
      <c r="Q285" s="4">
        <f t="shared" si="26"/>
        <v>0.18728395061728395</v>
      </c>
      <c r="R285">
        <f t="shared" si="27"/>
        <v>52.310344827586206</v>
      </c>
      <c r="S285" t="str">
        <f t="shared" si="28"/>
        <v>music</v>
      </c>
      <c r="T285" t="str">
        <f t="shared" si="29"/>
        <v>rock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 s="7">
        <f t="shared" si="24"/>
        <v>41030.208333333336</v>
      </c>
      <c r="L286">
        <v>1336280400</v>
      </c>
      <c r="M286" s="7">
        <f t="shared" si="25"/>
        <v>41035.208333333336</v>
      </c>
      <c r="N286" t="b">
        <v>0</v>
      </c>
      <c r="O286" t="b">
        <v>0</v>
      </c>
      <c r="P286" t="s">
        <v>28</v>
      </c>
      <c r="Q286" s="4">
        <f t="shared" si="26"/>
        <v>0.83193877551020412</v>
      </c>
      <c r="R286">
        <f t="shared" si="27"/>
        <v>61.765151515151516</v>
      </c>
      <c r="S286" t="str">
        <f t="shared" si="28"/>
        <v>technology</v>
      </c>
      <c r="T286" t="str">
        <f t="shared" si="29"/>
        <v>web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 s="7">
        <f t="shared" si="24"/>
        <v>42623.208333333328</v>
      </c>
      <c r="L287">
        <v>1476766800</v>
      </c>
      <c r="M287" s="7">
        <f t="shared" si="25"/>
        <v>42661.208333333328</v>
      </c>
      <c r="N287" t="b">
        <v>0</v>
      </c>
      <c r="O287" t="b">
        <v>0</v>
      </c>
      <c r="P287" t="s">
        <v>33</v>
      </c>
      <c r="Q287" s="4">
        <f t="shared" si="26"/>
        <v>7.0633333333333335</v>
      </c>
      <c r="R287">
        <f t="shared" si="27"/>
        <v>25.027559055118111</v>
      </c>
      <c r="S287" t="str">
        <f t="shared" si="28"/>
        <v>theater</v>
      </c>
      <c r="T287" t="str">
        <f t="shared" si="29"/>
        <v>plays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 s="7">
        <f t="shared" si="24"/>
        <v>42697.25</v>
      </c>
      <c r="L288">
        <v>1480485600</v>
      </c>
      <c r="M288" s="7">
        <f t="shared" si="25"/>
        <v>42704.25</v>
      </c>
      <c r="N288" t="b">
        <v>0</v>
      </c>
      <c r="O288" t="b">
        <v>0</v>
      </c>
      <c r="P288" t="s">
        <v>33</v>
      </c>
      <c r="Q288" s="4">
        <f t="shared" si="26"/>
        <v>0.17446030330062445</v>
      </c>
      <c r="R288">
        <f t="shared" si="27"/>
        <v>106.28804347826087</v>
      </c>
      <c r="S288" t="str">
        <f t="shared" si="28"/>
        <v>theater</v>
      </c>
      <c r="T288" t="str">
        <f t="shared" si="29"/>
        <v>plays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 s="7">
        <f t="shared" si="24"/>
        <v>42122.208333333328</v>
      </c>
      <c r="L289">
        <v>1430197200</v>
      </c>
      <c r="M289" s="7">
        <f t="shared" si="25"/>
        <v>42122.208333333328</v>
      </c>
      <c r="N289" t="b">
        <v>0</v>
      </c>
      <c r="O289" t="b">
        <v>0</v>
      </c>
      <c r="P289" t="s">
        <v>50</v>
      </c>
      <c r="Q289" s="4">
        <f t="shared" si="26"/>
        <v>2.0973015873015872</v>
      </c>
      <c r="R289">
        <f t="shared" si="27"/>
        <v>75.07386363636364</v>
      </c>
      <c r="S289" t="str">
        <f t="shared" si="28"/>
        <v>music</v>
      </c>
      <c r="T289" t="str">
        <f t="shared" si="29"/>
        <v>electric music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 s="7">
        <f t="shared" si="24"/>
        <v>40982.208333333336</v>
      </c>
      <c r="L290">
        <v>1331787600</v>
      </c>
      <c r="M290" s="7">
        <f t="shared" si="25"/>
        <v>40983.208333333336</v>
      </c>
      <c r="N290" t="b">
        <v>0</v>
      </c>
      <c r="O290" t="b">
        <v>1</v>
      </c>
      <c r="P290" t="s">
        <v>148</v>
      </c>
      <c r="Q290" s="4">
        <f t="shared" si="26"/>
        <v>0.97785714285714287</v>
      </c>
      <c r="R290">
        <f t="shared" si="27"/>
        <v>39.970802919708028</v>
      </c>
      <c r="S290" t="str">
        <f t="shared" si="28"/>
        <v>music</v>
      </c>
      <c r="T290" t="str">
        <f t="shared" si="29"/>
        <v>metal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 s="7">
        <f t="shared" si="24"/>
        <v>42219.208333333328</v>
      </c>
      <c r="L291">
        <v>1438837200</v>
      </c>
      <c r="M291" s="7">
        <f t="shared" si="25"/>
        <v>42222.208333333328</v>
      </c>
      <c r="N291" t="b">
        <v>0</v>
      </c>
      <c r="O291" t="b">
        <v>0</v>
      </c>
      <c r="P291" t="s">
        <v>33</v>
      </c>
      <c r="Q291" s="4">
        <f t="shared" si="26"/>
        <v>16.842500000000001</v>
      </c>
      <c r="R291">
        <f t="shared" si="27"/>
        <v>39.982195845697326</v>
      </c>
      <c r="S291" t="str">
        <f t="shared" si="28"/>
        <v>theater</v>
      </c>
      <c r="T291" t="str">
        <f t="shared" si="29"/>
        <v>plays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 s="7">
        <f t="shared" si="24"/>
        <v>41404.208333333336</v>
      </c>
      <c r="L292">
        <v>1370926800</v>
      </c>
      <c r="M292" s="7">
        <f t="shared" si="25"/>
        <v>41436.208333333336</v>
      </c>
      <c r="N292" t="b">
        <v>0</v>
      </c>
      <c r="O292" t="b">
        <v>1</v>
      </c>
      <c r="P292" t="s">
        <v>42</v>
      </c>
      <c r="Q292" s="4">
        <f t="shared" si="26"/>
        <v>0.54402135231316728</v>
      </c>
      <c r="R292">
        <f t="shared" si="27"/>
        <v>101.01541850220265</v>
      </c>
      <c r="S292" t="str">
        <f t="shared" si="28"/>
        <v>film &amp; video</v>
      </c>
      <c r="T292" t="str">
        <f t="shared" si="29"/>
        <v>documentary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 s="7">
        <f t="shared" si="24"/>
        <v>40831.208333333336</v>
      </c>
      <c r="L293">
        <v>1319000400</v>
      </c>
      <c r="M293" s="7">
        <f t="shared" si="25"/>
        <v>40835.208333333336</v>
      </c>
      <c r="N293" t="b">
        <v>1</v>
      </c>
      <c r="O293" t="b">
        <v>0</v>
      </c>
      <c r="P293" t="s">
        <v>28</v>
      </c>
      <c r="Q293" s="4">
        <f t="shared" si="26"/>
        <v>4.5661111111111108</v>
      </c>
      <c r="R293">
        <f t="shared" si="27"/>
        <v>76.813084112149539</v>
      </c>
      <c r="S293" t="str">
        <f t="shared" si="28"/>
        <v>technology</v>
      </c>
      <c r="T293" t="str">
        <f t="shared" si="29"/>
        <v>web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 s="7">
        <f t="shared" si="24"/>
        <v>40984.208333333336</v>
      </c>
      <c r="L294">
        <v>1333429200</v>
      </c>
      <c r="M294" s="7">
        <f t="shared" si="25"/>
        <v>41002.208333333336</v>
      </c>
      <c r="N294" t="b">
        <v>0</v>
      </c>
      <c r="O294" t="b">
        <v>0</v>
      </c>
      <c r="P294" t="s">
        <v>17</v>
      </c>
      <c r="Q294" s="4">
        <f t="shared" si="26"/>
        <v>9.8219178082191785E-2</v>
      </c>
      <c r="R294">
        <f t="shared" si="27"/>
        <v>71.7</v>
      </c>
      <c r="S294" t="str">
        <f t="shared" si="28"/>
        <v>food</v>
      </c>
      <c r="T294" t="str">
        <f t="shared" si="29"/>
        <v>food trucks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 s="7">
        <f t="shared" si="24"/>
        <v>40456.208333333336</v>
      </c>
      <c r="L295">
        <v>1287032400</v>
      </c>
      <c r="M295" s="7">
        <f t="shared" si="25"/>
        <v>40465.208333333336</v>
      </c>
      <c r="N295" t="b">
        <v>0</v>
      </c>
      <c r="O295" t="b">
        <v>0</v>
      </c>
      <c r="P295" t="s">
        <v>33</v>
      </c>
      <c r="Q295" s="4">
        <f t="shared" si="26"/>
        <v>0.16384615384615384</v>
      </c>
      <c r="R295">
        <f t="shared" si="27"/>
        <v>33.28125</v>
      </c>
      <c r="S295" t="str">
        <f t="shared" si="28"/>
        <v>theater</v>
      </c>
      <c r="T295" t="str">
        <f t="shared" si="29"/>
        <v>plays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 s="7">
        <f t="shared" si="24"/>
        <v>43399.208333333328</v>
      </c>
      <c r="L296">
        <v>1541570400</v>
      </c>
      <c r="M296" s="7">
        <f t="shared" si="25"/>
        <v>43411.25</v>
      </c>
      <c r="N296" t="b">
        <v>0</v>
      </c>
      <c r="O296" t="b">
        <v>0</v>
      </c>
      <c r="P296" t="s">
        <v>33</v>
      </c>
      <c r="Q296" s="4">
        <f t="shared" si="26"/>
        <v>13.396666666666667</v>
      </c>
      <c r="R296">
        <f t="shared" si="27"/>
        <v>43.923497267759565</v>
      </c>
      <c r="S296" t="str">
        <f t="shared" si="28"/>
        <v>theater</v>
      </c>
      <c r="T296" t="str">
        <f t="shared" si="29"/>
        <v>plays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 s="7">
        <f t="shared" si="24"/>
        <v>41562.208333333336</v>
      </c>
      <c r="L297">
        <v>1383976800</v>
      </c>
      <c r="M297" s="7">
        <f t="shared" si="25"/>
        <v>41587.25</v>
      </c>
      <c r="N297" t="b">
        <v>0</v>
      </c>
      <c r="O297" t="b">
        <v>0</v>
      </c>
      <c r="P297" t="s">
        <v>33</v>
      </c>
      <c r="Q297" s="4">
        <f t="shared" si="26"/>
        <v>0.35650077760497667</v>
      </c>
      <c r="R297">
        <f t="shared" si="27"/>
        <v>36.004712041884815</v>
      </c>
      <c r="S297" t="str">
        <f t="shared" si="28"/>
        <v>theater</v>
      </c>
      <c r="T297" t="str">
        <f t="shared" si="29"/>
        <v>plays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 s="7">
        <f t="shared" si="24"/>
        <v>43493.25</v>
      </c>
      <c r="L298">
        <v>1550556000</v>
      </c>
      <c r="M298" s="7">
        <f t="shared" si="25"/>
        <v>43515.25</v>
      </c>
      <c r="N298" t="b">
        <v>0</v>
      </c>
      <c r="O298" t="b">
        <v>0</v>
      </c>
      <c r="P298" t="s">
        <v>33</v>
      </c>
      <c r="Q298" s="4">
        <f t="shared" si="26"/>
        <v>0.54950819672131146</v>
      </c>
      <c r="R298">
        <f t="shared" si="27"/>
        <v>88.21052631578948</v>
      </c>
      <c r="S298" t="str">
        <f t="shared" si="28"/>
        <v>theater</v>
      </c>
      <c r="T298" t="str">
        <f t="shared" si="29"/>
        <v>plays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 s="7">
        <f t="shared" si="24"/>
        <v>41653.25</v>
      </c>
      <c r="L299">
        <v>1390456800</v>
      </c>
      <c r="M299" s="7">
        <f t="shared" si="25"/>
        <v>41662.25</v>
      </c>
      <c r="N299" t="b">
        <v>0</v>
      </c>
      <c r="O299" t="b">
        <v>1</v>
      </c>
      <c r="P299" t="s">
        <v>33</v>
      </c>
      <c r="Q299" s="4">
        <f t="shared" si="26"/>
        <v>0.94236111111111109</v>
      </c>
      <c r="R299">
        <f t="shared" si="27"/>
        <v>65.240384615384613</v>
      </c>
      <c r="S299" t="str">
        <f t="shared" si="28"/>
        <v>theater</v>
      </c>
      <c r="T299" t="str">
        <f t="shared" si="29"/>
        <v>plays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 s="7">
        <f t="shared" si="24"/>
        <v>42426.25</v>
      </c>
      <c r="L300">
        <v>1458018000</v>
      </c>
      <c r="M300" s="7">
        <f t="shared" si="25"/>
        <v>42444.208333333328</v>
      </c>
      <c r="N300" t="b">
        <v>0</v>
      </c>
      <c r="O300" t="b">
        <v>1</v>
      </c>
      <c r="P300" t="s">
        <v>23</v>
      </c>
      <c r="Q300" s="4">
        <f t="shared" si="26"/>
        <v>1.4391428571428571</v>
      </c>
      <c r="R300">
        <f t="shared" si="27"/>
        <v>69.958333333333329</v>
      </c>
      <c r="S300" t="str">
        <f t="shared" si="28"/>
        <v>music</v>
      </c>
      <c r="T300" t="str">
        <f t="shared" si="29"/>
        <v>rock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 s="7">
        <f t="shared" si="24"/>
        <v>42432.25</v>
      </c>
      <c r="L301">
        <v>1461819600</v>
      </c>
      <c r="M301" s="7">
        <f t="shared" si="25"/>
        <v>42488.208333333328</v>
      </c>
      <c r="N301" t="b">
        <v>0</v>
      </c>
      <c r="O301" t="b">
        <v>0</v>
      </c>
      <c r="P301" t="s">
        <v>17</v>
      </c>
      <c r="Q301" s="4">
        <f t="shared" si="26"/>
        <v>0.51421052631578945</v>
      </c>
      <c r="R301">
        <f t="shared" si="27"/>
        <v>39.877551020408163</v>
      </c>
      <c r="S301" t="str">
        <f t="shared" si="28"/>
        <v>food</v>
      </c>
      <c r="T301" t="str">
        <f t="shared" si="29"/>
        <v>food trucks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 s="7">
        <f t="shared" si="24"/>
        <v>42977.208333333328</v>
      </c>
      <c r="L302">
        <v>1504155600</v>
      </c>
      <c r="M302" s="7">
        <f t="shared" si="25"/>
        <v>42978.208333333328</v>
      </c>
      <c r="N302" t="b">
        <v>0</v>
      </c>
      <c r="O302" t="b">
        <v>1</v>
      </c>
      <c r="P302" t="s">
        <v>68</v>
      </c>
      <c r="Q302" s="4">
        <f t="shared" si="26"/>
        <v>0.05</v>
      </c>
      <c r="R302">
        <f t="shared" si="27"/>
        <v>5</v>
      </c>
      <c r="S302" t="str">
        <f t="shared" si="28"/>
        <v>publishing</v>
      </c>
      <c r="T302" t="str">
        <f t="shared" si="29"/>
        <v>nonfiction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 s="7">
        <f t="shared" si="24"/>
        <v>42061.25</v>
      </c>
      <c r="L303">
        <v>1426395600</v>
      </c>
      <c r="M303" s="7">
        <f t="shared" si="25"/>
        <v>42078.208333333328</v>
      </c>
      <c r="N303" t="b">
        <v>0</v>
      </c>
      <c r="O303" t="b">
        <v>0</v>
      </c>
      <c r="P303" t="s">
        <v>42</v>
      </c>
      <c r="Q303" s="4">
        <f t="shared" si="26"/>
        <v>13.446666666666667</v>
      </c>
      <c r="R303">
        <f t="shared" si="27"/>
        <v>41.023728813559323</v>
      </c>
      <c r="S303" t="str">
        <f t="shared" si="28"/>
        <v>film &amp; video</v>
      </c>
      <c r="T303" t="str">
        <f t="shared" si="29"/>
        <v>documentary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 s="7">
        <f t="shared" si="24"/>
        <v>43345.208333333328</v>
      </c>
      <c r="L304">
        <v>1537074000</v>
      </c>
      <c r="M304" s="7">
        <f t="shared" si="25"/>
        <v>43359.208333333328</v>
      </c>
      <c r="N304" t="b">
        <v>0</v>
      </c>
      <c r="O304" t="b">
        <v>0</v>
      </c>
      <c r="P304" t="s">
        <v>33</v>
      </c>
      <c r="Q304" s="4">
        <f t="shared" si="26"/>
        <v>0.31844940867279897</v>
      </c>
      <c r="R304">
        <f t="shared" si="27"/>
        <v>98.914285714285711</v>
      </c>
      <c r="S304" t="str">
        <f t="shared" si="28"/>
        <v>theater</v>
      </c>
      <c r="T304" t="str">
        <f t="shared" si="29"/>
        <v>plays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 s="7">
        <f t="shared" si="24"/>
        <v>42376.25</v>
      </c>
      <c r="L305">
        <v>1452578400</v>
      </c>
      <c r="M305" s="7">
        <f t="shared" si="25"/>
        <v>42381.25</v>
      </c>
      <c r="N305" t="b">
        <v>0</v>
      </c>
      <c r="O305" t="b">
        <v>0</v>
      </c>
      <c r="P305" t="s">
        <v>60</v>
      </c>
      <c r="Q305" s="4">
        <f t="shared" si="26"/>
        <v>0.82617647058823529</v>
      </c>
      <c r="R305">
        <f t="shared" si="27"/>
        <v>87.78125</v>
      </c>
      <c r="S305" t="str">
        <f t="shared" si="28"/>
        <v>music</v>
      </c>
      <c r="T305" t="str">
        <f t="shared" si="29"/>
        <v>indie rock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 s="7">
        <f t="shared" si="24"/>
        <v>42589.208333333328</v>
      </c>
      <c r="L306">
        <v>1474088400</v>
      </c>
      <c r="M306" s="7">
        <f t="shared" si="25"/>
        <v>42630.208333333328</v>
      </c>
      <c r="N306" t="b">
        <v>0</v>
      </c>
      <c r="O306" t="b">
        <v>0</v>
      </c>
      <c r="P306" t="s">
        <v>42</v>
      </c>
      <c r="Q306" s="4">
        <f t="shared" si="26"/>
        <v>5.4614285714285717</v>
      </c>
      <c r="R306">
        <f t="shared" si="27"/>
        <v>80.767605633802816</v>
      </c>
      <c r="S306" t="str">
        <f t="shared" si="28"/>
        <v>film &amp; video</v>
      </c>
      <c r="T306" t="str">
        <f t="shared" si="29"/>
        <v>documentary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 s="7">
        <f t="shared" si="24"/>
        <v>42448.208333333328</v>
      </c>
      <c r="L307">
        <v>1461906000</v>
      </c>
      <c r="M307" s="7">
        <f t="shared" si="25"/>
        <v>42489.208333333328</v>
      </c>
      <c r="N307" t="b">
        <v>0</v>
      </c>
      <c r="O307" t="b">
        <v>0</v>
      </c>
      <c r="P307" t="s">
        <v>33</v>
      </c>
      <c r="Q307" s="4">
        <f t="shared" si="26"/>
        <v>2.8621428571428571</v>
      </c>
      <c r="R307">
        <f t="shared" si="27"/>
        <v>94.28235294117647</v>
      </c>
      <c r="S307" t="str">
        <f t="shared" si="28"/>
        <v>theater</v>
      </c>
      <c r="T307" t="str">
        <f t="shared" si="29"/>
        <v>plays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 s="7">
        <f t="shared" si="24"/>
        <v>42930.208333333328</v>
      </c>
      <c r="L308">
        <v>1500267600</v>
      </c>
      <c r="M308" s="7">
        <f t="shared" si="25"/>
        <v>42933.208333333328</v>
      </c>
      <c r="N308" t="b">
        <v>0</v>
      </c>
      <c r="O308" t="b">
        <v>1</v>
      </c>
      <c r="P308" t="s">
        <v>33</v>
      </c>
      <c r="Q308" s="4">
        <f t="shared" si="26"/>
        <v>7.9076923076923072E-2</v>
      </c>
      <c r="R308">
        <f t="shared" si="27"/>
        <v>73.428571428571431</v>
      </c>
      <c r="S308" t="str">
        <f t="shared" si="28"/>
        <v>theater</v>
      </c>
      <c r="T308" t="str">
        <f t="shared" si="29"/>
        <v>plays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 s="7">
        <f t="shared" si="24"/>
        <v>41066.208333333336</v>
      </c>
      <c r="L309">
        <v>1340686800</v>
      </c>
      <c r="M309" s="7">
        <f t="shared" si="25"/>
        <v>41086.208333333336</v>
      </c>
      <c r="N309" t="b">
        <v>0</v>
      </c>
      <c r="O309" t="b">
        <v>1</v>
      </c>
      <c r="P309" t="s">
        <v>119</v>
      </c>
      <c r="Q309" s="4">
        <f t="shared" si="26"/>
        <v>1.3213677811550153</v>
      </c>
      <c r="R309">
        <f t="shared" si="27"/>
        <v>65.968133535660087</v>
      </c>
      <c r="S309" t="str">
        <f t="shared" si="28"/>
        <v>publishing</v>
      </c>
      <c r="T309" t="str">
        <f t="shared" si="29"/>
        <v>fiction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 s="7">
        <f t="shared" si="24"/>
        <v>40651.208333333336</v>
      </c>
      <c r="L310">
        <v>1303189200</v>
      </c>
      <c r="M310" s="7">
        <f t="shared" si="25"/>
        <v>40652.208333333336</v>
      </c>
      <c r="N310" t="b">
        <v>0</v>
      </c>
      <c r="O310" t="b">
        <v>0</v>
      </c>
      <c r="P310" t="s">
        <v>33</v>
      </c>
      <c r="Q310" s="4">
        <f t="shared" si="26"/>
        <v>0.74077834179357027</v>
      </c>
      <c r="R310">
        <f t="shared" si="27"/>
        <v>109.04109589041096</v>
      </c>
      <c r="S310" t="str">
        <f t="shared" si="28"/>
        <v>theater</v>
      </c>
      <c r="T310" t="str">
        <f t="shared" si="29"/>
        <v>plays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 s="7">
        <f t="shared" si="24"/>
        <v>40807.208333333336</v>
      </c>
      <c r="L311">
        <v>1318309200</v>
      </c>
      <c r="M311" s="7">
        <f t="shared" si="25"/>
        <v>40827.208333333336</v>
      </c>
      <c r="N311" t="b">
        <v>0</v>
      </c>
      <c r="O311" t="b">
        <v>1</v>
      </c>
      <c r="P311" t="s">
        <v>60</v>
      </c>
      <c r="Q311" s="4">
        <f t="shared" si="26"/>
        <v>0.75292682926829269</v>
      </c>
      <c r="R311">
        <f t="shared" si="27"/>
        <v>41.16</v>
      </c>
      <c r="S311" t="str">
        <f t="shared" si="28"/>
        <v>music</v>
      </c>
      <c r="T311" t="str">
        <f t="shared" si="29"/>
        <v>indie rock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 s="7">
        <f t="shared" si="24"/>
        <v>40277.208333333336</v>
      </c>
      <c r="L312">
        <v>1272171600</v>
      </c>
      <c r="M312" s="7">
        <f t="shared" si="25"/>
        <v>40293.208333333336</v>
      </c>
      <c r="N312" t="b">
        <v>0</v>
      </c>
      <c r="O312" t="b">
        <v>0</v>
      </c>
      <c r="P312" t="s">
        <v>89</v>
      </c>
      <c r="Q312" s="4">
        <f t="shared" si="26"/>
        <v>0.20333333333333334</v>
      </c>
      <c r="R312">
        <f t="shared" si="27"/>
        <v>99.125</v>
      </c>
      <c r="S312" t="str">
        <f t="shared" si="28"/>
        <v>games</v>
      </c>
      <c r="T312" t="str">
        <f t="shared" si="29"/>
        <v>video games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 s="7">
        <f t="shared" si="24"/>
        <v>40590.25</v>
      </c>
      <c r="L313">
        <v>1298872800</v>
      </c>
      <c r="M313" s="7">
        <f t="shared" si="25"/>
        <v>40602.25</v>
      </c>
      <c r="N313" t="b">
        <v>0</v>
      </c>
      <c r="O313" t="b">
        <v>0</v>
      </c>
      <c r="P313" t="s">
        <v>33</v>
      </c>
      <c r="Q313" s="4">
        <f t="shared" si="26"/>
        <v>2.0336507936507937</v>
      </c>
      <c r="R313">
        <f t="shared" si="27"/>
        <v>105.88429752066116</v>
      </c>
      <c r="S313" t="str">
        <f t="shared" si="28"/>
        <v>theater</v>
      </c>
      <c r="T313" t="str">
        <f t="shared" si="29"/>
        <v>plays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 s="7">
        <f t="shared" si="24"/>
        <v>41572.208333333336</v>
      </c>
      <c r="L314">
        <v>1383282000</v>
      </c>
      <c r="M314" s="7">
        <f t="shared" si="25"/>
        <v>41579.208333333336</v>
      </c>
      <c r="N314" t="b">
        <v>0</v>
      </c>
      <c r="O314" t="b">
        <v>0</v>
      </c>
      <c r="P314" t="s">
        <v>33</v>
      </c>
      <c r="Q314" s="4">
        <f t="shared" si="26"/>
        <v>3.1022842639593908</v>
      </c>
      <c r="R314">
        <f t="shared" si="27"/>
        <v>48.996525921966864</v>
      </c>
      <c r="S314" t="str">
        <f t="shared" si="28"/>
        <v>theater</v>
      </c>
      <c r="T314" t="str">
        <f t="shared" si="29"/>
        <v>plays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 s="7">
        <f t="shared" si="24"/>
        <v>40966.25</v>
      </c>
      <c r="L315">
        <v>1330495200</v>
      </c>
      <c r="M315" s="7">
        <f t="shared" si="25"/>
        <v>40968.25</v>
      </c>
      <c r="N315" t="b">
        <v>0</v>
      </c>
      <c r="O315" t="b">
        <v>0</v>
      </c>
      <c r="P315" t="s">
        <v>23</v>
      </c>
      <c r="Q315" s="4">
        <f t="shared" si="26"/>
        <v>3.9531818181818181</v>
      </c>
      <c r="R315">
        <f t="shared" si="27"/>
        <v>39</v>
      </c>
      <c r="S315" t="str">
        <f t="shared" si="28"/>
        <v>music</v>
      </c>
      <c r="T315" t="str">
        <f t="shared" si="29"/>
        <v>rock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 s="7">
        <f t="shared" si="24"/>
        <v>43536.208333333328</v>
      </c>
      <c r="L316">
        <v>1552798800</v>
      </c>
      <c r="M316" s="7">
        <f t="shared" si="25"/>
        <v>43541.208333333328</v>
      </c>
      <c r="N316" t="b">
        <v>0</v>
      </c>
      <c r="O316" t="b">
        <v>1</v>
      </c>
      <c r="P316" t="s">
        <v>42</v>
      </c>
      <c r="Q316" s="4">
        <f t="shared" si="26"/>
        <v>2.9471428571428571</v>
      </c>
      <c r="R316">
        <f t="shared" si="27"/>
        <v>31.022556390977442</v>
      </c>
      <c r="S316" t="str">
        <f t="shared" si="28"/>
        <v>film &amp; video</v>
      </c>
      <c r="T316" t="str">
        <f t="shared" si="29"/>
        <v>documentary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 s="7">
        <f t="shared" si="24"/>
        <v>41783.208333333336</v>
      </c>
      <c r="L317">
        <v>1403413200</v>
      </c>
      <c r="M317" s="7">
        <f t="shared" si="25"/>
        <v>41812.208333333336</v>
      </c>
      <c r="N317" t="b">
        <v>0</v>
      </c>
      <c r="O317" t="b">
        <v>0</v>
      </c>
      <c r="P317" t="s">
        <v>33</v>
      </c>
      <c r="Q317" s="4">
        <f t="shared" si="26"/>
        <v>0.33894736842105261</v>
      </c>
      <c r="R317">
        <f t="shared" si="27"/>
        <v>103.87096774193549</v>
      </c>
      <c r="S317" t="str">
        <f t="shared" si="28"/>
        <v>theater</v>
      </c>
      <c r="T317" t="str">
        <f t="shared" si="29"/>
        <v>plays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 s="7">
        <f t="shared" si="24"/>
        <v>43788.25</v>
      </c>
      <c r="L318">
        <v>1574229600</v>
      </c>
      <c r="M318" s="7">
        <f t="shared" si="25"/>
        <v>43789.25</v>
      </c>
      <c r="N318" t="b">
        <v>0</v>
      </c>
      <c r="O318" t="b">
        <v>1</v>
      </c>
      <c r="P318" t="s">
        <v>17</v>
      </c>
      <c r="Q318" s="4">
        <f t="shared" si="26"/>
        <v>0.66677083333333331</v>
      </c>
      <c r="R318">
        <f t="shared" si="27"/>
        <v>59.268518518518519</v>
      </c>
      <c r="S318" t="str">
        <f t="shared" si="28"/>
        <v>food</v>
      </c>
      <c r="T318" t="str">
        <f t="shared" si="29"/>
        <v>food trucks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 s="7">
        <f t="shared" si="24"/>
        <v>42869.208333333328</v>
      </c>
      <c r="L319">
        <v>1495861200</v>
      </c>
      <c r="M319" s="7">
        <f t="shared" si="25"/>
        <v>42882.208333333328</v>
      </c>
      <c r="N319" t="b">
        <v>0</v>
      </c>
      <c r="O319" t="b">
        <v>0</v>
      </c>
      <c r="P319" t="s">
        <v>33</v>
      </c>
      <c r="Q319" s="4">
        <f t="shared" si="26"/>
        <v>0.19227272727272726</v>
      </c>
      <c r="R319">
        <f t="shared" si="27"/>
        <v>42.3</v>
      </c>
      <c r="S319" t="str">
        <f t="shared" si="28"/>
        <v>theater</v>
      </c>
      <c r="T319" t="str">
        <f t="shared" si="29"/>
        <v>plays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 s="7">
        <f t="shared" si="24"/>
        <v>41684.25</v>
      </c>
      <c r="L320">
        <v>1392530400</v>
      </c>
      <c r="M320" s="7">
        <f t="shared" si="25"/>
        <v>41686.25</v>
      </c>
      <c r="N320" t="b">
        <v>0</v>
      </c>
      <c r="O320" t="b">
        <v>0</v>
      </c>
      <c r="P320" t="s">
        <v>23</v>
      </c>
      <c r="Q320" s="4">
        <f t="shared" si="26"/>
        <v>0.15842105263157893</v>
      </c>
      <c r="R320">
        <f t="shared" si="27"/>
        <v>53.117647058823529</v>
      </c>
      <c r="S320" t="str">
        <f t="shared" si="28"/>
        <v>music</v>
      </c>
      <c r="T320" t="str">
        <f t="shared" si="29"/>
        <v>rock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 s="7">
        <f t="shared" si="24"/>
        <v>40402.208333333336</v>
      </c>
      <c r="L321">
        <v>1283662800</v>
      </c>
      <c r="M321" s="7">
        <f t="shared" si="25"/>
        <v>40426.208333333336</v>
      </c>
      <c r="N321" t="b">
        <v>0</v>
      </c>
      <c r="O321" t="b">
        <v>0</v>
      </c>
      <c r="P321" t="s">
        <v>28</v>
      </c>
      <c r="Q321" s="4">
        <f t="shared" si="26"/>
        <v>0.38702380952380955</v>
      </c>
      <c r="R321">
        <f t="shared" si="27"/>
        <v>50.796875</v>
      </c>
      <c r="S321" t="str">
        <f t="shared" si="28"/>
        <v>technology</v>
      </c>
      <c r="T321" t="str">
        <f t="shared" si="29"/>
        <v>web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 s="7">
        <f t="shared" si="24"/>
        <v>40673.208333333336</v>
      </c>
      <c r="L322">
        <v>1305781200</v>
      </c>
      <c r="M322" s="7">
        <f t="shared" si="25"/>
        <v>40682.208333333336</v>
      </c>
      <c r="N322" t="b">
        <v>0</v>
      </c>
      <c r="O322" t="b">
        <v>0</v>
      </c>
      <c r="P322" t="s">
        <v>119</v>
      </c>
      <c r="Q322" s="4">
        <f t="shared" si="26"/>
        <v>9.5876777251184833E-2</v>
      </c>
      <c r="R322">
        <f t="shared" si="27"/>
        <v>101.15</v>
      </c>
      <c r="S322" t="str">
        <f t="shared" si="28"/>
        <v>publishing</v>
      </c>
      <c r="T322" t="str">
        <f t="shared" si="29"/>
        <v>fiction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 s="7">
        <f t="shared" ref="K323:K386" si="30">(((J323/60)/60)/24) +DATE(1970,1,1)</f>
        <v>40634.208333333336</v>
      </c>
      <c r="L323">
        <v>1302325200</v>
      </c>
      <c r="M323" s="7">
        <f t="shared" ref="M323:M386" si="31">(((L323/60)/60)/24) +DATE(1970,1,1)</f>
        <v>40642.208333333336</v>
      </c>
      <c r="N323" t="b">
        <v>0</v>
      </c>
      <c r="O323" t="b">
        <v>0</v>
      </c>
      <c r="P323" t="s">
        <v>100</v>
      </c>
      <c r="Q323" s="4">
        <f t="shared" ref="Q323:Q386" si="32">E323/D323</f>
        <v>0.94144366197183094</v>
      </c>
      <c r="R323">
        <f t="shared" ref="R323:R386" si="33">IF(G323= 0, "no backers",E323/G323)</f>
        <v>65.000810372771468</v>
      </c>
      <c r="S323" t="str">
        <f t="shared" ref="S323:S386" si="34">_xlfn.TEXTBEFORE(P323, "/")</f>
        <v>film &amp; video</v>
      </c>
      <c r="T323" t="str">
        <f t="shared" ref="T323:T386" si="35">_xlfn.TEXTAFTER(P323,"/")</f>
        <v>shorts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 s="7">
        <f t="shared" si="30"/>
        <v>40507.25</v>
      </c>
      <c r="L324">
        <v>1291788000</v>
      </c>
      <c r="M324" s="7">
        <f t="shared" si="31"/>
        <v>40520.25</v>
      </c>
      <c r="N324" t="b">
        <v>0</v>
      </c>
      <c r="O324" t="b">
        <v>0</v>
      </c>
      <c r="P324" t="s">
        <v>33</v>
      </c>
      <c r="Q324" s="4">
        <f t="shared" si="32"/>
        <v>1.6656234096692113</v>
      </c>
      <c r="R324">
        <f t="shared" si="33"/>
        <v>37.998645510835914</v>
      </c>
      <c r="S324" t="str">
        <f t="shared" si="34"/>
        <v>theater</v>
      </c>
      <c r="T324" t="str">
        <f t="shared" si="35"/>
        <v>plays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 s="7">
        <f t="shared" si="30"/>
        <v>41725.208333333336</v>
      </c>
      <c r="L325">
        <v>1396069200</v>
      </c>
      <c r="M325" s="7">
        <f t="shared" si="31"/>
        <v>41727.208333333336</v>
      </c>
      <c r="N325" t="b">
        <v>0</v>
      </c>
      <c r="O325" t="b">
        <v>0</v>
      </c>
      <c r="P325" t="s">
        <v>42</v>
      </c>
      <c r="Q325" s="4">
        <f t="shared" si="32"/>
        <v>0.24134831460674158</v>
      </c>
      <c r="R325">
        <f t="shared" si="33"/>
        <v>82.615384615384613</v>
      </c>
      <c r="S325" t="str">
        <f t="shared" si="34"/>
        <v>film &amp; video</v>
      </c>
      <c r="T325" t="str">
        <f t="shared" si="35"/>
        <v>documentary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 s="7">
        <f t="shared" si="30"/>
        <v>42176.208333333328</v>
      </c>
      <c r="L326">
        <v>1435899600</v>
      </c>
      <c r="M326" s="7">
        <f t="shared" si="31"/>
        <v>42188.208333333328</v>
      </c>
      <c r="N326" t="b">
        <v>0</v>
      </c>
      <c r="O326" t="b">
        <v>1</v>
      </c>
      <c r="P326" t="s">
        <v>33</v>
      </c>
      <c r="Q326" s="4">
        <f t="shared" si="32"/>
        <v>1.6405633802816901</v>
      </c>
      <c r="R326">
        <f t="shared" si="33"/>
        <v>37.941368078175898</v>
      </c>
      <c r="S326" t="str">
        <f t="shared" si="34"/>
        <v>theater</v>
      </c>
      <c r="T326" t="str">
        <f t="shared" si="35"/>
        <v>plays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 s="7">
        <f t="shared" si="30"/>
        <v>43267.208333333328</v>
      </c>
      <c r="L327">
        <v>1531112400</v>
      </c>
      <c r="M327" s="7">
        <f t="shared" si="31"/>
        <v>43290.208333333328</v>
      </c>
      <c r="N327" t="b">
        <v>0</v>
      </c>
      <c r="O327" t="b">
        <v>1</v>
      </c>
      <c r="P327" t="s">
        <v>33</v>
      </c>
      <c r="Q327" s="4">
        <f t="shared" si="32"/>
        <v>0.90723076923076929</v>
      </c>
      <c r="R327">
        <f t="shared" si="33"/>
        <v>80.780821917808225</v>
      </c>
      <c r="S327" t="str">
        <f t="shared" si="34"/>
        <v>theater</v>
      </c>
      <c r="T327" t="str">
        <f t="shared" si="35"/>
        <v>plays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 s="7">
        <f t="shared" si="30"/>
        <v>42364.25</v>
      </c>
      <c r="L328">
        <v>1451628000</v>
      </c>
      <c r="M328" s="7">
        <f t="shared" si="31"/>
        <v>42370.25</v>
      </c>
      <c r="N328" t="b">
        <v>0</v>
      </c>
      <c r="O328" t="b">
        <v>0</v>
      </c>
      <c r="P328" t="s">
        <v>71</v>
      </c>
      <c r="Q328" s="4">
        <f t="shared" si="32"/>
        <v>0.46194444444444444</v>
      </c>
      <c r="R328">
        <f t="shared" si="33"/>
        <v>25.984375</v>
      </c>
      <c r="S328" t="str">
        <f t="shared" si="34"/>
        <v>film &amp; video</v>
      </c>
      <c r="T328" t="str">
        <f t="shared" si="35"/>
        <v>animation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 s="7">
        <f t="shared" si="30"/>
        <v>43705.208333333328</v>
      </c>
      <c r="L329">
        <v>1567314000</v>
      </c>
      <c r="M329" s="7">
        <f t="shared" si="31"/>
        <v>43709.208333333328</v>
      </c>
      <c r="N329" t="b">
        <v>0</v>
      </c>
      <c r="O329" t="b">
        <v>1</v>
      </c>
      <c r="P329" t="s">
        <v>33</v>
      </c>
      <c r="Q329" s="4">
        <f t="shared" si="32"/>
        <v>0.38538461538461538</v>
      </c>
      <c r="R329">
        <f t="shared" si="33"/>
        <v>30.363636363636363</v>
      </c>
      <c r="S329" t="str">
        <f t="shared" si="34"/>
        <v>theater</v>
      </c>
      <c r="T329" t="str">
        <f t="shared" si="35"/>
        <v>plays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 s="7">
        <f t="shared" si="30"/>
        <v>43434.25</v>
      </c>
      <c r="L330">
        <v>1544508000</v>
      </c>
      <c r="M330" s="7">
        <f t="shared" si="31"/>
        <v>43445.25</v>
      </c>
      <c r="N330" t="b">
        <v>0</v>
      </c>
      <c r="O330" t="b">
        <v>0</v>
      </c>
      <c r="P330" t="s">
        <v>23</v>
      </c>
      <c r="Q330" s="4">
        <f t="shared" si="32"/>
        <v>1.3356231003039514</v>
      </c>
      <c r="R330">
        <f t="shared" si="33"/>
        <v>54.004916018025398</v>
      </c>
      <c r="S330" t="str">
        <f t="shared" si="34"/>
        <v>music</v>
      </c>
      <c r="T330" t="str">
        <f t="shared" si="35"/>
        <v>rock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 s="7">
        <f t="shared" si="30"/>
        <v>42716.25</v>
      </c>
      <c r="L331">
        <v>1482472800</v>
      </c>
      <c r="M331" s="7">
        <f t="shared" si="31"/>
        <v>42727.25</v>
      </c>
      <c r="N331" t="b">
        <v>0</v>
      </c>
      <c r="O331" t="b">
        <v>0</v>
      </c>
      <c r="P331" t="s">
        <v>89</v>
      </c>
      <c r="Q331" s="4">
        <f t="shared" si="32"/>
        <v>0.22896588486140726</v>
      </c>
      <c r="R331">
        <f t="shared" si="33"/>
        <v>101.78672985781991</v>
      </c>
      <c r="S331" t="str">
        <f t="shared" si="34"/>
        <v>games</v>
      </c>
      <c r="T331" t="str">
        <f t="shared" si="35"/>
        <v>video games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 s="7">
        <f t="shared" si="30"/>
        <v>43077.25</v>
      </c>
      <c r="L332">
        <v>1512799200</v>
      </c>
      <c r="M332" s="7">
        <f t="shared" si="31"/>
        <v>43078.25</v>
      </c>
      <c r="N332" t="b">
        <v>0</v>
      </c>
      <c r="O332" t="b">
        <v>0</v>
      </c>
      <c r="P332" t="s">
        <v>42</v>
      </c>
      <c r="Q332" s="4">
        <f t="shared" si="32"/>
        <v>1.8495548961424333</v>
      </c>
      <c r="R332">
        <f t="shared" si="33"/>
        <v>45.003610108303249</v>
      </c>
      <c r="S332" t="str">
        <f t="shared" si="34"/>
        <v>film &amp; video</v>
      </c>
      <c r="T332" t="str">
        <f t="shared" si="35"/>
        <v>documentary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 s="7">
        <f t="shared" si="30"/>
        <v>40896.25</v>
      </c>
      <c r="L333">
        <v>1324360800</v>
      </c>
      <c r="M333" s="7">
        <f t="shared" si="31"/>
        <v>40897.25</v>
      </c>
      <c r="N333" t="b">
        <v>0</v>
      </c>
      <c r="O333" t="b">
        <v>0</v>
      </c>
      <c r="P333" t="s">
        <v>17</v>
      </c>
      <c r="Q333" s="4">
        <f t="shared" si="32"/>
        <v>4.4372727272727275</v>
      </c>
      <c r="R333">
        <f t="shared" si="33"/>
        <v>77.068421052631578</v>
      </c>
      <c r="S333" t="str">
        <f t="shared" si="34"/>
        <v>food</v>
      </c>
      <c r="T333" t="str">
        <f t="shared" si="35"/>
        <v>food trucks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 s="7">
        <f t="shared" si="30"/>
        <v>41361.208333333336</v>
      </c>
      <c r="L334">
        <v>1364533200</v>
      </c>
      <c r="M334" s="7">
        <f t="shared" si="31"/>
        <v>41362.208333333336</v>
      </c>
      <c r="N334" t="b">
        <v>0</v>
      </c>
      <c r="O334" t="b">
        <v>0</v>
      </c>
      <c r="P334" t="s">
        <v>65</v>
      </c>
      <c r="Q334" s="4">
        <f t="shared" si="32"/>
        <v>1.999806763285024</v>
      </c>
      <c r="R334">
        <f t="shared" si="33"/>
        <v>88.076595744680844</v>
      </c>
      <c r="S334" t="str">
        <f t="shared" si="34"/>
        <v>technology</v>
      </c>
      <c r="T334" t="str">
        <f t="shared" si="35"/>
        <v>wearables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 s="7">
        <f t="shared" si="30"/>
        <v>43424.25</v>
      </c>
      <c r="L335">
        <v>1545112800</v>
      </c>
      <c r="M335" s="7">
        <f t="shared" si="31"/>
        <v>43452.25</v>
      </c>
      <c r="N335" t="b">
        <v>0</v>
      </c>
      <c r="O335" t="b">
        <v>0</v>
      </c>
      <c r="P335" t="s">
        <v>33</v>
      </c>
      <c r="Q335" s="4">
        <f t="shared" si="32"/>
        <v>1.2395833333333333</v>
      </c>
      <c r="R335">
        <f t="shared" si="33"/>
        <v>47.035573122529641</v>
      </c>
      <c r="S335" t="str">
        <f t="shared" si="34"/>
        <v>theater</v>
      </c>
      <c r="T335" t="str">
        <f t="shared" si="35"/>
        <v>plays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 s="7">
        <f t="shared" si="30"/>
        <v>43110.25</v>
      </c>
      <c r="L336">
        <v>1516168800</v>
      </c>
      <c r="M336" s="7">
        <f t="shared" si="31"/>
        <v>43117.25</v>
      </c>
      <c r="N336" t="b">
        <v>0</v>
      </c>
      <c r="O336" t="b">
        <v>0</v>
      </c>
      <c r="P336" t="s">
        <v>23</v>
      </c>
      <c r="Q336" s="4">
        <f t="shared" si="32"/>
        <v>1.8661329305135952</v>
      </c>
      <c r="R336">
        <f t="shared" si="33"/>
        <v>110.99550763701707</v>
      </c>
      <c r="S336" t="str">
        <f t="shared" si="34"/>
        <v>music</v>
      </c>
      <c r="T336" t="str">
        <f t="shared" si="35"/>
        <v>rock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 s="7">
        <f t="shared" si="30"/>
        <v>43784.25</v>
      </c>
      <c r="L337">
        <v>1574920800</v>
      </c>
      <c r="M337" s="7">
        <f t="shared" si="31"/>
        <v>43797.25</v>
      </c>
      <c r="N337" t="b">
        <v>0</v>
      </c>
      <c r="O337" t="b">
        <v>0</v>
      </c>
      <c r="P337" t="s">
        <v>23</v>
      </c>
      <c r="Q337" s="4">
        <f t="shared" si="32"/>
        <v>1.1428538550057536</v>
      </c>
      <c r="R337">
        <f t="shared" si="33"/>
        <v>87.003066141042481</v>
      </c>
      <c r="S337" t="str">
        <f t="shared" si="34"/>
        <v>music</v>
      </c>
      <c r="T337" t="str">
        <f t="shared" si="35"/>
        <v>rock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 s="7">
        <f t="shared" si="30"/>
        <v>40527.25</v>
      </c>
      <c r="L338">
        <v>1292479200</v>
      </c>
      <c r="M338" s="7">
        <f t="shared" si="31"/>
        <v>40528.25</v>
      </c>
      <c r="N338" t="b">
        <v>0</v>
      </c>
      <c r="O338" t="b">
        <v>1</v>
      </c>
      <c r="P338" t="s">
        <v>23</v>
      </c>
      <c r="Q338" s="4">
        <f t="shared" si="32"/>
        <v>0.97032531824611035</v>
      </c>
      <c r="R338">
        <f t="shared" si="33"/>
        <v>63.994402985074629</v>
      </c>
      <c r="S338" t="str">
        <f t="shared" si="34"/>
        <v>music</v>
      </c>
      <c r="T338" t="str">
        <f t="shared" si="35"/>
        <v>rock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 s="7">
        <f t="shared" si="30"/>
        <v>43780.25</v>
      </c>
      <c r="L339">
        <v>1573538400</v>
      </c>
      <c r="M339" s="7">
        <f t="shared" si="31"/>
        <v>43781.25</v>
      </c>
      <c r="N339" t="b">
        <v>0</v>
      </c>
      <c r="O339" t="b">
        <v>0</v>
      </c>
      <c r="P339" t="s">
        <v>33</v>
      </c>
      <c r="Q339" s="4">
        <f t="shared" si="32"/>
        <v>1.2281904761904763</v>
      </c>
      <c r="R339">
        <f t="shared" si="33"/>
        <v>105.9945205479452</v>
      </c>
      <c r="S339" t="str">
        <f t="shared" si="34"/>
        <v>theater</v>
      </c>
      <c r="T339" t="str">
        <f t="shared" si="35"/>
        <v>plays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 s="7">
        <f t="shared" si="30"/>
        <v>40821.208333333336</v>
      </c>
      <c r="L340">
        <v>1320382800</v>
      </c>
      <c r="M340" s="7">
        <f t="shared" si="31"/>
        <v>40851.208333333336</v>
      </c>
      <c r="N340" t="b">
        <v>0</v>
      </c>
      <c r="O340" t="b">
        <v>0</v>
      </c>
      <c r="P340" t="s">
        <v>33</v>
      </c>
      <c r="Q340" s="4">
        <f t="shared" si="32"/>
        <v>1.7914326647564469</v>
      </c>
      <c r="R340">
        <f t="shared" si="33"/>
        <v>73.989349112426041</v>
      </c>
      <c r="S340" t="str">
        <f t="shared" si="34"/>
        <v>theater</v>
      </c>
      <c r="T340" t="str">
        <f t="shared" si="35"/>
        <v>plays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 s="7">
        <f t="shared" si="30"/>
        <v>42949.208333333328</v>
      </c>
      <c r="L341">
        <v>1502859600</v>
      </c>
      <c r="M341" s="7">
        <f t="shared" si="31"/>
        <v>42963.208333333328</v>
      </c>
      <c r="N341" t="b">
        <v>0</v>
      </c>
      <c r="O341" t="b">
        <v>0</v>
      </c>
      <c r="P341" t="s">
        <v>33</v>
      </c>
      <c r="Q341" s="4">
        <f t="shared" si="32"/>
        <v>0.79951577402787966</v>
      </c>
      <c r="R341">
        <f t="shared" si="33"/>
        <v>84.02004626060139</v>
      </c>
      <c r="S341" t="str">
        <f t="shared" si="34"/>
        <v>theater</v>
      </c>
      <c r="T341" t="str">
        <f t="shared" si="35"/>
        <v>plays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 s="7">
        <f t="shared" si="30"/>
        <v>40889.25</v>
      </c>
      <c r="L342">
        <v>1323756000</v>
      </c>
      <c r="M342" s="7">
        <f t="shared" si="31"/>
        <v>40890.25</v>
      </c>
      <c r="N342" t="b">
        <v>0</v>
      </c>
      <c r="O342" t="b">
        <v>0</v>
      </c>
      <c r="P342" t="s">
        <v>122</v>
      </c>
      <c r="Q342" s="4">
        <f t="shared" si="32"/>
        <v>0.94242587601078165</v>
      </c>
      <c r="R342">
        <f t="shared" si="33"/>
        <v>88.966921119592882</v>
      </c>
      <c r="S342" t="str">
        <f t="shared" si="34"/>
        <v>photography</v>
      </c>
      <c r="T342" t="str">
        <f t="shared" si="35"/>
        <v>photography books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 s="7">
        <f t="shared" si="30"/>
        <v>42244.208333333328</v>
      </c>
      <c r="L343">
        <v>1441342800</v>
      </c>
      <c r="M343" s="7">
        <f t="shared" si="31"/>
        <v>42251.208333333328</v>
      </c>
      <c r="N343" t="b">
        <v>0</v>
      </c>
      <c r="O343" t="b">
        <v>0</v>
      </c>
      <c r="P343" t="s">
        <v>60</v>
      </c>
      <c r="Q343" s="4">
        <f t="shared" si="32"/>
        <v>0.84669291338582675</v>
      </c>
      <c r="R343">
        <f t="shared" si="33"/>
        <v>76.990453460620529</v>
      </c>
      <c r="S343" t="str">
        <f t="shared" si="34"/>
        <v>music</v>
      </c>
      <c r="T343" t="str">
        <f t="shared" si="35"/>
        <v>indie rock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 s="7">
        <f t="shared" si="30"/>
        <v>41475.208333333336</v>
      </c>
      <c r="L344">
        <v>1375333200</v>
      </c>
      <c r="M344" s="7">
        <f t="shared" si="31"/>
        <v>41487.208333333336</v>
      </c>
      <c r="N344" t="b">
        <v>0</v>
      </c>
      <c r="O344" t="b">
        <v>0</v>
      </c>
      <c r="P344" t="s">
        <v>33</v>
      </c>
      <c r="Q344" s="4">
        <f t="shared" si="32"/>
        <v>0.66521920668058454</v>
      </c>
      <c r="R344">
        <f t="shared" si="33"/>
        <v>97.146341463414629</v>
      </c>
      <c r="S344" t="str">
        <f t="shared" si="34"/>
        <v>theater</v>
      </c>
      <c r="T344" t="str">
        <f t="shared" si="35"/>
        <v>plays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 s="7">
        <f t="shared" si="30"/>
        <v>41597.25</v>
      </c>
      <c r="L345">
        <v>1389420000</v>
      </c>
      <c r="M345" s="7">
        <f t="shared" si="31"/>
        <v>41650.25</v>
      </c>
      <c r="N345" t="b">
        <v>0</v>
      </c>
      <c r="O345" t="b">
        <v>0</v>
      </c>
      <c r="P345" t="s">
        <v>33</v>
      </c>
      <c r="Q345" s="4">
        <f t="shared" si="32"/>
        <v>0.53922222222222227</v>
      </c>
      <c r="R345">
        <f t="shared" si="33"/>
        <v>33.013605442176868</v>
      </c>
      <c r="S345" t="str">
        <f t="shared" si="34"/>
        <v>theater</v>
      </c>
      <c r="T345" t="str">
        <f t="shared" si="35"/>
        <v>plays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 s="7">
        <f t="shared" si="30"/>
        <v>43122.25</v>
      </c>
      <c r="L346">
        <v>1520056800</v>
      </c>
      <c r="M346" s="7">
        <f t="shared" si="31"/>
        <v>43162.25</v>
      </c>
      <c r="N346" t="b">
        <v>0</v>
      </c>
      <c r="O346" t="b">
        <v>0</v>
      </c>
      <c r="P346" t="s">
        <v>89</v>
      </c>
      <c r="Q346" s="4">
        <f t="shared" si="32"/>
        <v>0.41983299595141699</v>
      </c>
      <c r="R346">
        <f t="shared" si="33"/>
        <v>99.950602409638549</v>
      </c>
      <c r="S346" t="str">
        <f t="shared" si="34"/>
        <v>games</v>
      </c>
      <c r="T346" t="str">
        <f t="shared" si="35"/>
        <v>video games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 s="7">
        <f t="shared" si="30"/>
        <v>42194.208333333328</v>
      </c>
      <c r="L347">
        <v>1436504400</v>
      </c>
      <c r="M347" s="7">
        <f t="shared" si="31"/>
        <v>42195.208333333328</v>
      </c>
      <c r="N347" t="b">
        <v>0</v>
      </c>
      <c r="O347" t="b">
        <v>0</v>
      </c>
      <c r="P347" t="s">
        <v>53</v>
      </c>
      <c r="Q347" s="4">
        <f t="shared" si="32"/>
        <v>0.14694796954314721</v>
      </c>
      <c r="R347">
        <f t="shared" si="33"/>
        <v>69.966767371601208</v>
      </c>
      <c r="S347" t="str">
        <f t="shared" si="34"/>
        <v>film &amp; video</v>
      </c>
      <c r="T347" t="str">
        <f t="shared" si="35"/>
        <v>drama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 s="7">
        <f t="shared" si="30"/>
        <v>42971.208333333328</v>
      </c>
      <c r="L348">
        <v>1508302800</v>
      </c>
      <c r="M348" s="7">
        <f t="shared" si="31"/>
        <v>43026.208333333328</v>
      </c>
      <c r="N348" t="b">
        <v>0</v>
      </c>
      <c r="O348" t="b">
        <v>1</v>
      </c>
      <c r="P348" t="s">
        <v>60</v>
      </c>
      <c r="Q348" s="4">
        <f t="shared" si="32"/>
        <v>0.34475</v>
      </c>
      <c r="R348">
        <f t="shared" si="33"/>
        <v>110.32</v>
      </c>
      <c r="S348" t="str">
        <f t="shared" si="34"/>
        <v>music</v>
      </c>
      <c r="T348" t="str">
        <f t="shared" si="35"/>
        <v>indie rock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 s="7">
        <f t="shared" si="30"/>
        <v>42046.25</v>
      </c>
      <c r="L349">
        <v>1425708000</v>
      </c>
      <c r="M349" s="7">
        <f t="shared" si="31"/>
        <v>42070.25</v>
      </c>
      <c r="N349" t="b">
        <v>0</v>
      </c>
      <c r="O349" t="b">
        <v>0</v>
      </c>
      <c r="P349" t="s">
        <v>28</v>
      </c>
      <c r="Q349" s="4">
        <f t="shared" si="32"/>
        <v>14.007777777777777</v>
      </c>
      <c r="R349">
        <f t="shared" si="33"/>
        <v>66.005235602094245</v>
      </c>
      <c r="S349" t="str">
        <f t="shared" si="34"/>
        <v>technology</v>
      </c>
      <c r="T349" t="str">
        <f t="shared" si="35"/>
        <v>web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 s="7">
        <f t="shared" si="30"/>
        <v>42782.25</v>
      </c>
      <c r="L350">
        <v>1488348000</v>
      </c>
      <c r="M350" s="7">
        <f t="shared" si="31"/>
        <v>42795.25</v>
      </c>
      <c r="N350" t="b">
        <v>0</v>
      </c>
      <c r="O350" t="b">
        <v>0</v>
      </c>
      <c r="P350" t="s">
        <v>17</v>
      </c>
      <c r="Q350" s="4">
        <f t="shared" si="32"/>
        <v>0.71770351758793971</v>
      </c>
      <c r="R350">
        <f t="shared" si="33"/>
        <v>41.005742176284812</v>
      </c>
      <c r="S350" t="str">
        <f t="shared" si="34"/>
        <v>food</v>
      </c>
      <c r="T350" t="str">
        <f t="shared" si="35"/>
        <v>food trucks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 s="7">
        <f t="shared" si="30"/>
        <v>42930.208333333328</v>
      </c>
      <c r="L351">
        <v>1502600400</v>
      </c>
      <c r="M351" s="7">
        <f t="shared" si="31"/>
        <v>42960.208333333328</v>
      </c>
      <c r="N351" t="b">
        <v>0</v>
      </c>
      <c r="O351" t="b">
        <v>0</v>
      </c>
      <c r="P351" t="s">
        <v>33</v>
      </c>
      <c r="Q351" s="4">
        <f t="shared" si="32"/>
        <v>0.53074115044247783</v>
      </c>
      <c r="R351">
        <f t="shared" si="33"/>
        <v>103.96316359696641</v>
      </c>
      <c r="S351" t="str">
        <f t="shared" si="34"/>
        <v>theater</v>
      </c>
      <c r="T351" t="str">
        <f t="shared" si="35"/>
        <v>plays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 s="7">
        <f t="shared" si="30"/>
        <v>42144.208333333328</v>
      </c>
      <c r="L352">
        <v>1433653200</v>
      </c>
      <c r="M352" s="7">
        <f t="shared" si="31"/>
        <v>42162.208333333328</v>
      </c>
      <c r="N352" t="b">
        <v>0</v>
      </c>
      <c r="O352" t="b">
        <v>1</v>
      </c>
      <c r="P352" t="s">
        <v>159</v>
      </c>
      <c r="Q352" s="4">
        <f t="shared" si="32"/>
        <v>0.05</v>
      </c>
      <c r="R352">
        <f t="shared" si="33"/>
        <v>5</v>
      </c>
      <c r="S352" t="str">
        <f t="shared" si="34"/>
        <v>music</v>
      </c>
      <c r="T352" t="str">
        <f t="shared" si="35"/>
        <v>jazz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 s="7">
        <f t="shared" si="30"/>
        <v>42240.208333333328</v>
      </c>
      <c r="L353">
        <v>1441602000</v>
      </c>
      <c r="M353" s="7">
        <f t="shared" si="31"/>
        <v>42254.208333333328</v>
      </c>
      <c r="N353" t="b">
        <v>0</v>
      </c>
      <c r="O353" t="b">
        <v>0</v>
      </c>
      <c r="P353" t="s">
        <v>23</v>
      </c>
      <c r="Q353" s="4">
        <f t="shared" si="32"/>
        <v>1.2770715249662619</v>
      </c>
      <c r="R353">
        <f t="shared" si="33"/>
        <v>47.009935419771487</v>
      </c>
      <c r="S353" t="str">
        <f t="shared" si="34"/>
        <v>music</v>
      </c>
      <c r="T353" t="str">
        <f t="shared" si="35"/>
        <v>rock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 s="7">
        <f t="shared" si="30"/>
        <v>42315.25</v>
      </c>
      <c r="L354">
        <v>1447567200</v>
      </c>
      <c r="M354" s="7">
        <f t="shared" si="31"/>
        <v>42323.25</v>
      </c>
      <c r="N354" t="b">
        <v>0</v>
      </c>
      <c r="O354" t="b">
        <v>0</v>
      </c>
      <c r="P354" t="s">
        <v>33</v>
      </c>
      <c r="Q354" s="4">
        <f t="shared" si="32"/>
        <v>0.34892857142857142</v>
      </c>
      <c r="R354">
        <f t="shared" si="33"/>
        <v>29.606060606060606</v>
      </c>
      <c r="S354" t="str">
        <f t="shared" si="34"/>
        <v>theater</v>
      </c>
      <c r="T354" t="str">
        <f t="shared" si="35"/>
        <v>plays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 s="7">
        <f t="shared" si="30"/>
        <v>43651.208333333328</v>
      </c>
      <c r="L355">
        <v>1562389200</v>
      </c>
      <c r="M355" s="7">
        <f t="shared" si="31"/>
        <v>43652.208333333328</v>
      </c>
      <c r="N355" t="b">
        <v>0</v>
      </c>
      <c r="O355" t="b">
        <v>0</v>
      </c>
      <c r="P355" t="s">
        <v>33</v>
      </c>
      <c r="Q355" s="4">
        <f t="shared" si="32"/>
        <v>4.105982142857143</v>
      </c>
      <c r="R355">
        <f t="shared" si="33"/>
        <v>81.010569583088667</v>
      </c>
      <c r="S355" t="str">
        <f t="shared" si="34"/>
        <v>theater</v>
      </c>
      <c r="T355" t="str">
        <f t="shared" si="35"/>
        <v>plays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 s="7">
        <f t="shared" si="30"/>
        <v>41520.208333333336</v>
      </c>
      <c r="L356">
        <v>1378789200</v>
      </c>
      <c r="M356" s="7">
        <f t="shared" si="31"/>
        <v>41527.208333333336</v>
      </c>
      <c r="N356" t="b">
        <v>0</v>
      </c>
      <c r="O356" t="b">
        <v>0</v>
      </c>
      <c r="P356" t="s">
        <v>42</v>
      </c>
      <c r="Q356" s="4">
        <f t="shared" si="32"/>
        <v>1.2373770491803278</v>
      </c>
      <c r="R356">
        <f t="shared" si="33"/>
        <v>94.35</v>
      </c>
      <c r="S356" t="str">
        <f t="shared" si="34"/>
        <v>film &amp; video</v>
      </c>
      <c r="T356" t="str">
        <f t="shared" si="35"/>
        <v>documentary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 s="7">
        <f t="shared" si="30"/>
        <v>42757.25</v>
      </c>
      <c r="L357">
        <v>1488520800</v>
      </c>
      <c r="M357" s="7">
        <f t="shared" si="31"/>
        <v>42797.25</v>
      </c>
      <c r="N357" t="b">
        <v>0</v>
      </c>
      <c r="O357" t="b">
        <v>0</v>
      </c>
      <c r="P357" t="s">
        <v>65</v>
      </c>
      <c r="Q357" s="4">
        <f t="shared" si="32"/>
        <v>0.58973684210526311</v>
      </c>
      <c r="R357">
        <f t="shared" si="33"/>
        <v>26.058139534883722</v>
      </c>
      <c r="S357" t="str">
        <f t="shared" si="34"/>
        <v>technology</v>
      </c>
      <c r="T357" t="str">
        <f t="shared" si="35"/>
        <v>wearables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 s="7">
        <f t="shared" si="30"/>
        <v>40922.25</v>
      </c>
      <c r="L358">
        <v>1327298400</v>
      </c>
      <c r="M358" s="7">
        <f t="shared" si="31"/>
        <v>40931.25</v>
      </c>
      <c r="N358" t="b">
        <v>0</v>
      </c>
      <c r="O358" t="b">
        <v>0</v>
      </c>
      <c r="P358" t="s">
        <v>33</v>
      </c>
      <c r="Q358" s="4">
        <f t="shared" si="32"/>
        <v>0.36892473118279567</v>
      </c>
      <c r="R358">
        <f t="shared" si="33"/>
        <v>85.775000000000006</v>
      </c>
      <c r="S358" t="str">
        <f t="shared" si="34"/>
        <v>theater</v>
      </c>
      <c r="T358" t="str">
        <f t="shared" si="35"/>
        <v>plays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 s="7">
        <f t="shared" si="30"/>
        <v>42250.208333333328</v>
      </c>
      <c r="L359">
        <v>1443416400</v>
      </c>
      <c r="M359" s="7">
        <f t="shared" si="31"/>
        <v>42275.208333333328</v>
      </c>
      <c r="N359" t="b">
        <v>0</v>
      </c>
      <c r="O359" t="b">
        <v>0</v>
      </c>
      <c r="P359" t="s">
        <v>89</v>
      </c>
      <c r="Q359" s="4">
        <f t="shared" si="32"/>
        <v>1.8491304347826087</v>
      </c>
      <c r="R359">
        <f t="shared" si="33"/>
        <v>103.73170731707317</v>
      </c>
      <c r="S359" t="str">
        <f t="shared" si="34"/>
        <v>games</v>
      </c>
      <c r="T359" t="str">
        <f t="shared" si="35"/>
        <v>video games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 s="7">
        <f t="shared" si="30"/>
        <v>43322.208333333328</v>
      </c>
      <c r="L360">
        <v>1534136400</v>
      </c>
      <c r="M360" s="7">
        <f t="shared" si="31"/>
        <v>43325.208333333328</v>
      </c>
      <c r="N360" t="b">
        <v>1</v>
      </c>
      <c r="O360" t="b">
        <v>0</v>
      </c>
      <c r="P360" t="s">
        <v>122</v>
      </c>
      <c r="Q360" s="4">
        <f t="shared" si="32"/>
        <v>0.11814432989690722</v>
      </c>
      <c r="R360">
        <f t="shared" si="33"/>
        <v>49.826086956521742</v>
      </c>
      <c r="S360" t="str">
        <f t="shared" si="34"/>
        <v>photography</v>
      </c>
      <c r="T360" t="str">
        <f t="shared" si="35"/>
        <v>photography books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 s="7">
        <f t="shared" si="30"/>
        <v>40782.208333333336</v>
      </c>
      <c r="L361">
        <v>1315026000</v>
      </c>
      <c r="M361" s="7">
        <f t="shared" si="31"/>
        <v>40789.208333333336</v>
      </c>
      <c r="N361" t="b">
        <v>0</v>
      </c>
      <c r="O361" t="b">
        <v>0</v>
      </c>
      <c r="P361" t="s">
        <v>71</v>
      </c>
      <c r="Q361" s="4">
        <f t="shared" si="32"/>
        <v>2.9870000000000001</v>
      </c>
      <c r="R361">
        <f t="shared" si="33"/>
        <v>63.893048128342244</v>
      </c>
      <c r="S361" t="str">
        <f t="shared" si="34"/>
        <v>film &amp; video</v>
      </c>
      <c r="T361" t="str">
        <f t="shared" si="35"/>
        <v>animation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 s="7">
        <f t="shared" si="30"/>
        <v>40544.25</v>
      </c>
      <c r="L362">
        <v>1295071200</v>
      </c>
      <c r="M362" s="7">
        <f t="shared" si="31"/>
        <v>40558.25</v>
      </c>
      <c r="N362" t="b">
        <v>0</v>
      </c>
      <c r="O362" t="b">
        <v>1</v>
      </c>
      <c r="P362" t="s">
        <v>33</v>
      </c>
      <c r="Q362" s="4">
        <f t="shared" si="32"/>
        <v>2.2635175879396985</v>
      </c>
      <c r="R362">
        <f t="shared" si="33"/>
        <v>47.002434782608695</v>
      </c>
      <c r="S362" t="str">
        <f t="shared" si="34"/>
        <v>theater</v>
      </c>
      <c r="T362" t="str">
        <f t="shared" si="35"/>
        <v>plays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 s="7">
        <f t="shared" si="30"/>
        <v>43015.208333333328</v>
      </c>
      <c r="L363">
        <v>1509426000</v>
      </c>
      <c r="M363" s="7">
        <f t="shared" si="31"/>
        <v>43039.208333333328</v>
      </c>
      <c r="N363" t="b">
        <v>0</v>
      </c>
      <c r="O363" t="b">
        <v>0</v>
      </c>
      <c r="P363" t="s">
        <v>33</v>
      </c>
      <c r="Q363" s="4">
        <f t="shared" si="32"/>
        <v>1.7356363636363636</v>
      </c>
      <c r="R363">
        <f t="shared" si="33"/>
        <v>108.47727272727273</v>
      </c>
      <c r="S363" t="str">
        <f t="shared" si="34"/>
        <v>theater</v>
      </c>
      <c r="T363" t="str">
        <f t="shared" si="35"/>
        <v>plays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 s="7">
        <f t="shared" si="30"/>
        <v>40570.25</v>
      </c>
      <c r="L364">
        <v>1299391200</v>
      </c>
      <c r="M364" s="7">
        <f t="shared" si="31"/>
        <v>40608.25</v>
      </c>
      <c r="N364" t="b">
        <v>0</v>
      </c>
      <c r="O364" t="b">
        <v>0</v>
      </c>
      <c r="P364" t="s">
        <v>23</v>
      </c>
      <c r="Q364" s="4">
        <f t="shared" si="32"/>
        <v>3.7175675675675675</v>
      </c>
      <c r="R364">
        <f t="shared" si="33"/>
        <v>72.015706806282722</v>
      </c>
      <c r="S364" t="str">
        <f t="shared" si="34"/>
        <v>music</v>
      </c>
      <c r="T364" t="str">
        <f t="shared" si="35"/>
        <v>rock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 s="7">
        <f t="shared" si="30"/>
        <v>40904.25</v>
      </c>
      <c r="L365">
        <v>1325052000</v>
      </c>
      <c r="M365" s="7">
        <f t="shared" si="31"/>
        <v>40905.25</v>
      </c>
      <c r="N365" t="b">
        <v>0</v>
      </c>
      <c r="O365" t="b">
        <v>0</v>
      </c>
      <c r="P365" t="s">
        <v>23</v>
      </c>
      <c r="Q365" s="4">
        <f t="shared" si="32"/>
        <v>1.601923076923077</v>
      </c>
      <c r="R365">
        <f t="shared" si="33"/>
        <v>59.928057553956833</v>
      </c>
      <c r="S365" t="str">
        <f t="shared" si="34"/>
        <v>music</v>
      </c>
      <c r="T365" t="str">
        <f t="shared" si="35"/>
        <v>rock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 s="7">
        <f t="shared" si="30"/>
        <v>43164.25</v>
      </c>
      <c r="L366">
        <v>1522818000</v>
      </c>
      <c r="M366" s="7">
        <f t="shared" si="31"/>
        <v>43194.208333333328</v>
      </c>
      <c r="N366" t="b">
        <v>0</v>
      </c>
      <c r="O366" t="b">
        <v>0</v>
      </c>
      <c r="P366" t="s">
        <v>60</v>
      </c>
      <c r="Q366" s="4">
        <f t="shared" si="32"/>
        <v>16.163333333333334</v>
      </c>
      <c r="R366">
        <f t="shared" si="33"/>
        <v>78.209677419354833</v>
      </c>
      <c r="S366" t="str">
        <f t="shared" si="34"/>
        <v>music</v>
      </c>
      <c r="T366" t="str">
        <f t="shared" si="35"/>
        <v>indie rock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 s="7">
        <f t="shared" si="30"/>
        <v>42733.25</v>
      </c>
      <c r="L367">
        <v>1485324000</v>
      </c>
      <c r="M367" s="7">
        <f t="shared" si="31"/>
        <v>42760.25</v>
      </c>
      <c r="N367" t="b">
        <v>0</v>
      </c>
      <c r="O367" t="b">
        <v>0</v>
      </c>
      <c r="P367" t="s">
        <v>33</v>
      </c>
      <c r="Q367" s="4">
        <f t="shared" si="32"/>
        <v>7.3343749999999996</v>
      </c>
      <c r="R367">
        <f t="shared" si="33"/>
        <v>104.77678571428571</v>
      </c>
      <c r="S367" t="str">
        <f t="shared" si="34"/>
        <v>theater</v>
      </c>
      <c r="T367" t="str">
        <f t="shared" si="35"/>
        <v>plays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 s="7">
        <f t="shared" si="30"/>
        <v>40546.25</v>
      </c>
      <c r="L368">
        <v>1294120800</v>
      </c>
      <c r="M368" s="7">
        <f t="shared" si="31"/>
        <v>40547.25</v>
      </c>
      <c r="N368" t="b">
        <v>0</v>
      </c>
      <c r="O368" t="b">
        <v>1</v>
      </c>
      <c r="P368" t="s">
        <v>33</v>
      </c>
      <c r="Q368" s="4">
        <f t="shared" si="32"/>
        <v>5.9211111111111112</v>
      </c>
      <c r="R368">
        <f t="shared" si="33"/>
        <v>105.52475247524752</v>
      </c>
      <c r="S368" t="str">
        <f t="shared" si="34"/>
        <v>theater</v>
      </c>
      <c r="T368" t="str">
        <f t="shared" si="35"/>
        <v>plays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 s="7">
        <f t="shared" si="30"/>
        <v>41930.208333333336</v>
      </c>
      <c r="L369">
        <v>1415685600</v>
      </c>
      <c r="M369" s="7">
        <f t="shared" si="31"/>
        <v>41954.25</v>
      </c>
      <c r="N369" t="b">
        <v>0</v>
      </c>
      <c r="O369" t="b">
        <v>1</v>
      </c>
      <c r="P369" t="s">
        <v>33</v>
      </c>
      <c r="Q369" s="4">
        <f t="shared" si="32"/>
        <v>0.18888888888888888</v>
      </c>
      <c r="R369">
        <f t="shared" si="33"/>
        <v>24.933333333333334</v>
      </c>
      <c r="S369" t="str">
        <f t="shared" si="34"/>
        <v>theater</v>
      </c>
      <c r="T369" t="str">
        <f t="shared" si="35"/>
        <v>plays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 s="7">
        <f t="shared" si="30"/>
        <v>40464.208333333336</v>
      </c>
      <c r="L370">
        <v>1288933200</v>
      </c>
      <c r="M370" s="7">
        <f t="shared" si="31"/>
        <v>40487.208333333336</v>
      </c>
      <c r="N370" t="b">
        <v>0</v>
      </c>
      <c r="O370" t="b">
        <v>1</v>
      </c>
      <c r="P370" t="s">
        <v>42</v>
      </c>
      <c r="Q370" s="4">
        <f t="shared" si="32"/>
        <v>2.7680769230769231</v>
      </c>
      <c r="R370">
        <f t="shared" si="33"/>
        <v>69.873786407766985</v>
      </c>
      <c r="S370" t="str">
        <f t="shared" si="34"/>
        <v>film &amp; video</v>
      </c>
      <c r="T370" t="str">
        <f t="shared" si="35"/>
        <v>documentary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 s="7">
        <f t="shared" si="30"/>
        <v>41308.25</v>
      </c>
      <c r="L371">
        <v>1363237200</v>
      </c>
      <c r="M371" s="7">
        <f t="shared" si="31"/>
        <v>41347.208333333336</v>
      </c>
      <c r="N371" t="b">
        <v>0</v>
      </c>
      <c r="O371" t="b">
        <v>1</v>
      </c>
      <c r="P371" t="s">
        <v>269</v>
      </c>
      <c r="Q371" s="4">
        <f t="shared" si="32"/>
        <v>2.730185185185185</v>
      </c>
      <c r="R371">
        <f t="shared" si="33"/>
        <v>95.733766233766232</v>
      </c>
      <c r="S371" t="str">
        <f t="shared" si="34"/>
        <v>film &amp; video</v>
      </c>
      <c r="T371" t="str">
        <f t="shared" si="35"/>
        <v>television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 s="7">
        <f t="shared" si="30"/>
        <v>43570.208333333328</v>
      </c>
      <c r="L372">
        <v>1555822800</v>
      </c>
      <c r="M372" s="7">
        <f t="shared" si="31"/>
        <v>43576.208333333328</v>
      </c>
      <c r="N372" t="b">
        <v>0</v>
      </c>
      <c r="O372" t="b">
        <v>0</v>
      </c>
      <c r="P372" t="s">
        <v>33</v>
      </c>
      <c r="Q372" s="4">
        <f t="shared" si="32"/>
        <v>1.593633125556545</v>
      </c>
      <c r="R372">
        <f t="shared" si="33"/>
        <v>29.997485752598056</v>
      </c>
      <c r="S372" t="str">
        <f t="shared" si="34"/>
        <v>theater</v>
      </c>
      <c r="T372" t="str">
        <f t="shared" si="35"/>
        <v>plays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 s="7">
        <f t="shared" si="30"/>
        <v>42043.25</v>
      </c>
      <c r="L373">
        <v>1427778000</v>
      </c>
      <c r="M373" s="7">
        <f t="shared" si="31"/>
        <v>42094.208333333328</v>
      </c>
      <c r="N373" t="b">
        <v>0</v>
      </c>
      <c r="O373" t="b">
        <v>0</v>
      </c>
      <c r="P373" t="s">
        <v>33</v>
      </c>
      <c r="Q373" s="4">
        <f t="shared" si="32"/>
        <v>0.67869978858350954</v>
      </c>
      <c r="R373">
        <f t="shared" si="33"/>
        <v>59.011948529411768</v>
      </c>
      <c r="S373" t="str">
        <f t="shared" si="34"/>
        <v>theater</v>
      </c>
      <c r="T373" t="str">
        <f t="shared" si="35"/>
        <v>plays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 s="7">
        <f t="shared" si="30"/>
        <v>42012.25</v>
      </c>
      <c r="L374">
        <v>1422424800</v>
      </c>
      <c r="M374" s="7">
        <f t="shared" si="31"/>
        <v>42032.25</v>
      </c>
      <c r="N374" t="b">
        <v>0</v>
      </c>
      <c r="O374" t="b">
        <v>1</v>
      </c>
      <c r="P374" t="s">
        <v>42</v>
      </c>
      <c r="Q374" s="4">
        <f t="shared" si="32"/>
        <v>15.915555555555555</v>
      </c>
      <c r="R374">
        <f t="shared" si="33"/>
        <v>84.757396449704146</v>
      </c>
      <c r="S374" t="str">
        <f t="shared" si="34"/>
        <v>film &amp; video</v>
      </c>
      <c r="T374" t="str">
        <f t="shared" si="35"/>
        <v>documentary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 s="7">
        <f t="shared" si="30"/>
        <v>42964.208333333328</v>
      </c>
      <c r="L375">
        <v>1503637200</v>
      </c>
      <c r="M375" s="7">
        <f t="shared" si="31"/>
        <v>42972.208333333328</v>
      </c>
      <c r="N375" t="b">
        <v>0</v>
      </c>
      <c r="O375" t="b">
        <v>0</v>
      </c>
      <c r="P375" t="s">
        <v>33</v>
      </c>
      <c r="Q375" s="4">
        <f t="shared" si="32"/>
        <v>7.3018222222222224</v>
      </c>
      <c r="R375">
        <f t="shared" si="33"/>
        <v>78.010921177587846</v>
      </c>
      <c r="S375" t="str">
        <f t="shared" si="34"/>
        <v>theater</v>
      </c>
      <c r="T375" t="str">
        <f t="shared" si="35"/>
        <v>plays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 s="7">
        <f t="shared" si="30"/>
        <v>43476.25</v>
      </c>
      <c r="L376">
        <v>1547618400</v>
      </c>
      <c r="M376" s="7">
        <f t="shared" si="31"/>
        <v>43481.25</v>
      </c>
      <c r="N376" t="b">
        <v>0</v>
      </c>
      <c r="O376" t="b">
        <v>1</v>
      </c>
      <c r="P376" t="s">
        <v>42</v>
      </c>
      <c r="Q376" s="4">
        <f t="shared" si="32"/>
        <v>0.13185782556750297</v>
      </c>
      <c r="R376">
        <f t="shared" si="33"/>
        <v>50.05215419501134</v>
      </c>
      <c r="S376" t="str">
        <f t="shared" si="34"/>
        <v>film &amp; video</v>
      </c>
      <c r="T376" t="str">
        <f t="shared" si="35"/>
        <v>documentary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 s="7">
        <f t="shared" si="30"/>
        <v>42293.208333333328</v>
      </c>
      <c r="L377">
        <v>1449900000</v>
      </c>
      <c r="M377" s="7">
        <f t="shared" si="31"/>
        <v>42350.25</v>
      </c>
      <c r="N377" t="b">
        <v>0</v>
      </c>
      <c r="O377" t="b">
        <v>0</v>
      </c>
      <c r="P377" t="s">
        <v>60</v>
      </c>
      <c r="Q377" s="4">
        <f t="shared" si="32"/>
        <v>0.54777777777777781</v>
      </c>
      <c r="R377">
        <f t="shared" si="33"/>
        <v>59.16</v>
      </c>
      <c r="S377" t="str">
        <f t="shared" si="34"/>
        <v>music</v>
      </c>
      <c r="T377" t="str">
        <f t="shared" si="35"/>
        <v>indie rock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 s="7">
        <f t="shared" si="30"/>
        <v>41826.208333333336</v>
      </c>
      <c r="L378">
        <v>1405141200</v>
      </c>
      <c r="M378" s="7">
        <f t="shared" si="31"/>
        <v>41832.208333333336</v>
      </c>
      <c r="N378" t="b">
        <v>0</v>
      </c>
      <c r="O378" t="b">
        <v>0</v>
      </c>
      <c r="P378" t="s">
        <v>23</v>
      </c>
      <c r="Q378" s="4">
        <f t="shared" si="32"/>
        <v>3.6102941176470589</v>
      </c>
      <c r="R378">
        <f t="shared" si="33"/>
        <v>93.702290076335885</v>
      </c>
      <c r="S378" t="str">
        <f t="shared" si="34"/>
        <v>music</v>
      </c>
      <c r="T378" t="str">
        <f t="shared" si="35"/>
        <v>rock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 s="7">
        <f t="shared" si="30"/>
        <v>43760.208333333328</v>
      </c>
      <c r="L379">
        <v>1572933600</v>
      </c>
      <c r="M379" s="7">
        <f t="shared" si="31"/>
        <v>43774.25</v>
      </c>
      <c r="N379" t="b">
        <v>0</v>
      </c>
      <c r="O379" t="b">
        <v>0</v>
      </c>
      <c r="P379" t="s">
        <v>33</v>
      </c>
      <c r="Q379" s="4">
        <f t="shared" si="32"/>
        <v>0.10257545271629778</v>
      </c>
      <c r="R379">
        <f t="shared" si="33"/>
        <v>40.14173228346457</v>
      </c>
      <c r="S379" t="str">
        <f t="shared" si="34"/>
        <v>theater</v>
      </c>
      <c r="T379" t="str">
        <f t="shared" si="35"/>
        <v>plays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 s="7">
        <f t="shared" si="30"/>
        <v>43241.208333333328</v>
      </c>
      <c r="L380">
        <v>1530162000</v>
      </c>
      <c r="M380" s="7">
        <f t="shared" si="31"/>
        <v>43279.208333333328</v>
      </c>
      <c r="N380" t="b">
        <v>0</v>
      </c>
      <c r="O380" t="b">
        <v>0</v>
      </c>
      <c r="P380" t="s">
        <v>42</v>
      </c>
      <c r="Q380" s="4">
        <f t="shared" si="32"/>
        <v>0.13962962962962963</v>
      </c>
      <c r="R380">
        <f t="shared" si="33"/>
        <v>70.090140845070422</v>
      </c>
      <c r="S380" t="str">
        <f t="shared" si="34"/>
        <v>film &amp; video</v>
      </c>
      <c r="T380" t="str">
        <f t="shared" si="35"/>
        <v>documentary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 s="7">
        <f t="shared" si="30"/>
        <v>40843.208333333336</v>
      </c>
      <c r="L381">
        <v>1320904800</v>
      </c>
      <c r="M381" s="7">
        <f t="shared" si="31"/>
        <v>40857.25</v>
      </c>
      <c r="N381" t="b">
        <v>0</v>
      </c>
      <c r="O381" t="b">
        <v>0</v>
      </c>
      <c r="P381" t="s">
        <v>33</v>
      </c>
      <c r="Q381" s="4">
        <f t="shared" si="32"/>
        <v>0.40444444444444444</v>
      </c>
      <c r="R381">
        <f t="shared" si="33"/>
        <v>66.181818181818187</v>
      </c>
      <c r="S381" t="str">
        <f t="shared" si="34"/>
        <v>theater</v>
      </c>
      <c r="T381" t="str">
        <f t="shared" si="35"/>
        <v>plays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 s="7">
        <f t="shared" si="30"/>
        <v>41448.208333333336</v>
      </c>
      <c r="L382">
        <v>1372395600</v>
      </c>
      <c r="M382" s="7">
        <f t="shared" si="31"/>
        <v>41453.208333333336</v>
      </c>
      <c r="N382" t="b">
        <v>0</v>
      </c>
      <c r="O382" t="b">
        <v>0</v>
      </c>
      <c r="P382" t="s">
        <v>33</v>
      </c>
      <c r="Q382" s="4">
        <f t="shared" si="32"/>
        <v>1.6032</v>
      </c>
      <c r="R382">
        <f t="shared" si="33"/>
        <v>47.714285714285715</v>
      </c>
      <c r="S382" t="str">
        <f t="shared" si="34"/>
        <v>theater</v>
      </c>
      <c r="T382" t="str">
        <f t="shared" si="35"/>
        <v>plays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 s="7">
        <f t="shared" si="30"/>
        <v>42163.208333333328</v>
      </c>
      <c r="L383">
        <v>1437714000</v>
      </c>
      <c r="M383" s="7">
        <f t="shared" si="31"/>
        <v>42209.208333333328</v>
      </c>
      <c r="N383" t="b">
        <v>0</v>
      </c>
      <c r="O383" t="b">
        <v>0</v>
      </c>
      <c r="P383" t="s">
        <v>33</v>
      </c>
      <c r="Q383" s="4">
        <f t="shared" si="32"/>
        <v>1.8394339622641509</v>
      </c>
      <c r="R383">
        <f t="shared" si="33"/>
        <v>62.896774193548389</v>
      </c>
      <c r="S383" t="str">
        <f t="shared" si="34"/>
        <v>theater</v>
      </c>
      <c r="T383" t="str">
        <f t="shared" si="35"/>
        <v>plays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 s="7">
        <f t="shared" si="30"/>
        <v>43024.208333333328</v>
      </c>
      <c r="L384">
        <v>1509771600</v>
      </c>
      <c r="M384" s="7">
        <f t="shared" si="31"/>
        <v>43043.208333333328</v>
      </c>
      <c r="N384" t="b">
        <v>0</v>
      </c>
      <c r="O384" t="b">
        <v>0</v>
      </c>
      <c r="P384" t="s">
        <v>122</v>
      </c>
      <c r="Q384" s="4">
        <f t="shared" si="32"/>
        <v>0.63769230769230767</v>
      </c>
      <c r="R384">
        <f t="shared" si="33"/>
        <v>86.611940298507463</v>
      </c>
      <c r="S384" t="str">
        <f t="shared" si="34"/>
        <v>photography</v>
      </c>
      <c r="T384" t="str">
        <f t="shared" si="35"/>
        <v>photography books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 s="7">
        <f t="shared" si="30"/>
        <v>43509.25</v>
      </c>
      <c r="L385">
        <v>1550556000</v>
      </c>
      <c r="M385" s="7">
        <f t="shared" si="31"/>
        <v>43515.25</v>
      </c>
      <c r="N385" t="b">
        <v>0</v>
      </c>
      <c r="O385" t="b">
        <v>1</v>
      </c>
      <c r="P385" t="s">
        <v>17</v>
      </c>
      <c r="Q385" s="4">
        <f t="shared" si="32"/>
        <v>2.2538095238095237</v>
      </c>
      <c r="R385">
        <f t="shared" si="33"/>
        <v>75.126984126984127</v>
      </c>
      <c r="S385" t="str">
        <f t="shared" si="34"/>
        <v>food</v>
      </c>
      <c r="T385" t="str">
        <f t="shared" si="35"/>
        <v>food trucks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 s="7">
        <f t="shared" si="30"/>
        <v>42776.25</v>
      </c>
      <c r="L386">
        <v>1489039200</v>
      </c>
      <c r="M386" s="7">
        <f t="shared" si="31"/>
        <v>42803.25</v>
      </c>
      <c r="N386" t="b">
        <v>1</v>
      </c>
      <c r="O386" t="b">
        <v>1</v>
      </c>
      <c r="P386" t="s">
        <v>42</v>
      </c>
      <c r="Q386" s="4">
        <f t="shared" si="32"/>
        <v>1.7200961538461539</v>
      </c>
      <c r="R386">
        <f t="shared" si="33"/>
        <v>41.004167534903104</v>
      </c>
      <c r="S386" t="str">
        <f t="shared" si="34"/>
        <v>film &amp; video</v>
      </c>
      <c r="T386" t="str">
        <f t="shared" si="35"/>
        <v>documentary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 s="7">
        <f t="shared" ref="K387:K450" si="36">(((J387/60)/60)/24) +DATE(1970,1,1)</f>
        <v>43553.208333333328</v>
      </c>
      <c r="L387">
        <v>1556600400</v>
      </c>
      <c r="M387" s="7">
        <f t="shared" ref="M387:M450" si="37">(((L387/60)/60)/24) +DATE(1970,1,1)</f>
        <v>43585.208333333328</v>
      </c>
      <c r="N387" t="b">
        <v>0</v>
      </c>
      <c r="O387" t="b">
        <v>0</v>
      </c>
      <c r="P387" t="s">
        <v>68</v>
      </c>
      <c r="Q387" s="4">
        <f t="shared" ref="Q387:Q450" si="38">E387/D387</f>
        <v>1.4616709511568124</v>
      </c>
      <c r="R387">
        <f t="shared" ref="R387:R450" si="39">IF(G387= 0, "no backers",E387/G387)</f>
        <v>50.007915567282325</v>
      </c>
      <c r="S387" t="str">
        <f t="shared" ref="S387:S450" si="40">_xlfn.TEXTBEFORE(P387, "/")</f>
        <v>publishing</v>
      </c>
      <c r="T387" t="str">
        <f t="shared" ref="T387:T450" si="41">_xlfn.TEXTAFTER(P387,"/")</f>
        <v>nonfiction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 s="7">
        <f t="shared" si="36"/>
        <v>40355.208333333336</v>
      </c>
      <c r="L388">
        <v>1278565200</v>
      </c>
      <c r="M388" s="7">
        <f t="shared" si="37"/>
        <v>40367.208333333336</v>
      </c>
      <c r="N388" t="b">
        <v>0</v>
      </c>
      <c r="O388" t="b">
        <v>0</v>
      </c>
      <c r="P388" t="s">
        <v>33</v>
      </c>
      <c r="Q388" s="4">
        <f t="shared" si="38"/>
        <v>0.76423616236162362</v>
      </c>
      <c r="R388">
        <f t="shared" si="39"/>
        <v>96.960674157303373</v>
      </c>
      <c r="S388" t="str">
        <f t="shared" si="40"/>
        <v>theater</v>
      </c>
      <c r="T388" t="str">
        <f t="shared" si="41"/>
        <v>plays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 s="7">
        <f t="shared" si="36"/>
        <v>41072.208333333336</v>
      </c>
      <c r="L389">
        <v>1339909200</v>
      </c>
      <c r="M389" s="7">
        <f t="shared" si="37"/>
        <v>41077.208333333336</v>
      </c>
      <c r="N389" t="b">
        <v>0</v>
      </c>
      <c r="O389" t="b">
        <v>0</v>
      </c>
      <c r="P389" t="s">
        <v>65</v>
      </c>
      <c r="Q389" s="4">
        <f t="shared" si="38"/>
        <v>0.39261467889908258</v>
      </c>
      <c r="R389">
        <f t="shared" si="39"/>
        <v>100.93160377358491</v>
      </c>
      <c r="S389" t="str">
        <f t="shared" si="40"/>
        <v>technology</v>
      </c>
      <c r="T389" t="str">
        <f t="shared" si="41"/>
        <v>wearables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 s="7">
        <f t="shared" si="36"/>
        <v>40912.25</v>
      </c>
      <c r="L390">
        <v>1325829600</v>
      </c>
      <c r="M390" s="7">
        <f t="shared" si="37"/>
        <v>40914.25</v>
      </c>
      <c r="N390" t="b">
        <v>0</v>
      </c>
      <c r="O390" t="b">
        <v>0</v>
      </c>
      <c r="P390" t="s">
        <v>60</v>
      </c>
      <c r="Q390" s="4">
        <f t="shared" si="38"/>
        <v>0.11270034843205574</v>
      </c>
      <c r="R390">
        <f t="shared" si="39"/>
        <v>89.227586206896547</v>
      </c>
      <c r="S390" t="str">
        <f t="shared" si="40"/>
        <v>music</v>
      </c>
      <c r="T390" t="str">
        <f t="shared" si="41"/>
        <v>indie rock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 s="7">
        <f t="shared" si="36"/>
        <v>40479.208333333336</v>
      </c>
      <c r="L391">
        <v>1290578400</v>
      </c>
      <c r="M391" s="7">
        <f t="shared" si="37"/>
        <v>40506.25</v>
      </c>
      <c r="N391" t="b">
        <v>0</v>
      </c>
      <c r="O391" t="b">
        <v>0</v>
      </c>
      <c r="P391" t="s">
        <v>33</v>
      </c>
      <c r="Q391" s="4">
        <f t="shared" si="38"/>
        <v>1.2211084337349398</v>
      </c>
      <c r="R391">
        <f t="shared" si="39"/>
        <v>87.979166666666671</v>
      </c>
      <c r="S391" t="str">
        <f t="shared" si="40"/>
        <v>theater</v>
      </c>
      <c r="T391" t="str">
        <f t="shared" si="41"/>
        <v>plays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 s="7">
        <f t="shared" si="36"/>
        <v>41530.208333333336</v>
      </c>
      <c r="L392">
        <v>1380344400</v>
      </c>
      <c r="M392" s="7">
        <f t="shared" si="37"/>
        <v>41545.208333333336</v>
      </c>
      <c r="N392" t="b">
        <v>0</v>
      </c>
      <c r="O392" t="b">
        <v>0</v>
      </c>
      <c r="P392" t="s">
        <v>122</v>
      </c>
      <c r="Q392" s="4">
        <f t="shared" si="38"/>
        <v>1.8654166666666667</v>
      </c>
      <c r="R392">
        <f t="shared" si="39"/>
        <v>89.54</v>
      </c>
      <c r="S392" t="str">
        <f t="shared" si="40"/>
        <v>photography</v>
      </c>
      <c r="T392" t="str">
        <f t="shared" si="41"/>
        <v>photography books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 s="7">
        <f t="shared" si="36"/>
        <v>41653.25</v>
      </c>
      <c r="L393">
        <v>1389852000</v>
      </c>
      <c r="M393" s="7">
        <f t="shared" si="37"/>
        <v>41655.25</v>
      </c>
      <c r="N393" t="b">
        <v>0</v>
      </c>
      <c r="O393" t="b">
        <v>0</v>
      </c>
      <c r="P393" t="s">
        <v>68</v>
      </c>
      <c r="Q393" s="4">
        <f t="shared" si="38"/>
        <v>7.27317880794702E-2</v>
      </c>
      <c r="R393">
        <f t="shared" si="39"/>
        <v>29.09271523178808</v>
      </c>
      <c r="S393" t="str">
        <f t="shared" si="40"/>
        <v>publishing</v>
      </c>
      <c r="T393" t="str">
        <f t="shared" si="41"/>
        <v>nonfiction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 s="7">
        <f t="shared" si="36"/>
        <v>40549.25</v>
      </c>
      <c r="L394">
        <v>1294466400</v>
      </c>
      <c r="M394" s="7">
        <f t="shared" si="37"/>
        <v>40551.25</v>
      </c>
      <c r="N394" t="b">
        <v>0</v>
      </c>
      <c r="O394" t="b">
        <v>0</v>
      </c>
      <c r="P394" t="s">
        <v>65</v>
      </c>
      <c r="Q394" s="4">
        <f t="shared" si="38"/>
        <v>0.65642371234207963</v>
      </c>
      <c r="R394">
        <f t="shared" si="39"/>
        <v>42.006218905472636</v>
      </c>
      <c r="S394" t="str">
        <f t="shared" si="40"/>
        <v>technology</v>
      </c>
      <c r="T394" t="str">
        <f t="shared" si="41"/>
        <v>wearables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 s="7">
        <f t="shared" si="36"/>
        <v>42933.208333333328</v>
      </c>
      <c r="L395">
        <v>1500354000</v>
      </c>
      <c r="M395" s="7">
        <f t="shared" si="37"/>
        <v>42934.208333333328</v>
      </c>
      <c r="N395" t="b">
        <v>0</v>
      </c>
      <c r="O395" t="b">
        <v>0</v>
      </c>
      <c r="P395" t="s">
        <v>159</v>
      </c>
      <c r="Q395" s="4">
        <f t="shared" si="38"/>
        <v>2.2896178343949045</v>
      </c>
      <c r="R395">
        <f t="shared" si="39"/>
        <v>47.004903563255965</v>
      </c>
      <c r="S395" t="str">
        <f t="shared" si="40"/>
        <v>music</v>
      </c>
      <c r="T395" t="str">
        <f t="shared" si="41"/>
        <v>jazz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 s="7">
        <f t="shared" si="36"/>
        <v>41484.208333333336</v>
      </c>
      <c r="L396">
        <v>1375938000</v>
      </c>
      <c r="M396" s="7">
        <f t="shared" si="37"/>
        <v>41494.208333333336</v>
      </c>
      <c r="N396" t="b">
        <v>0</v>
      </c>
      <c r="O396" t="b">
        <v>1</v>
      </c>
      <c r="P396" t="s">
        <v>42</v>
      </c>
      <c r="Q396" s="4">
        <f t="shared" si="38"/>
        <v>4.6937499999999996</v>
      </c>
      <c r="R396">
        <f t="shared" si="39"/>
        <v>110.44117647058823</v>
      </c>
      <c r="S396" t="str">
        <f t="shared" si="40"/>
        <v>film &amp; video</v>
      </c>
      <c r="T396" t="str">
        <f t="shared" si="41"/>
        <v>documentary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 s="7">
        <f t="shared" si="36"/>
        <v>40885.25</v>
      </c>
      <c r="L397">
        <v>1323410400</v>
      </c>
      <c r="M397" s="7">
        <f t="shared" si="37"/>
        <v>40886.25</v>
      </c>
      <c r="N397" t="b">
        <v>1</v>
      </c>
      <c r="O397" t="b">
        <v>0</v>
      </c>
      <c r="P397" t="s">
        <v>33</v>
      </c>
      <c r="Q397" s="4">
        <f t="shared" si="38"/>
        <v>1.3011267605633803</v>
      </c>
      <c r="R397">
        <f t="shared" si="39"/>
        <v>41.990909090909092</v>
      </c>
      <c r="S397" t="str">
        <f t="shared" si="40"/>
        <v>theater</v>
      </c>
      <c r="T397" t="str">
        <f t="shared" si="41"/>
        <v>plays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 s="7">
        <f t="shared" si="36"/>
        <v>43378.208333333328</v>
      </c>
      <c r="L398">
        <v>1539406800</v>
      </c>
      <c r="M398" s="7">
        <f t="shared" si="37"/>
        <v>43386.208333333328</v>
      </c>
      <c r="N398" t="b">
        <v>0</v>
      </c>
      <c r="O398" t="b">
        <v>0</v>
      </c>
      <c r="P398" t="s">
        <v>53</v>
      </c>
      <c r="Q398" s="4">
        <f t="shared" si="38"/>
        <v>1.6705422993492407</v>
      </c>
      <c r="R398">
        <f t="shared" si="39"/>
        <v>48.012468827930178</v>
      </c>
      <c r="S398" t="str">
        <f t="shared" si="40"/>
        <v>film &amp; video</v>
      </c>
      <c r="T398" t="str">
        <f t="shared" si="41"/>
        <v>drama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 s="7">
        <f t="shared" si="36"/>
        <v>41417.208333333336</v>
      </c>
      <c r="L399">
        <v>1369803600</v>
      </c>
      <c r="M399" s="7">
        <f t="shared" si="37"/>
        <v>41423.208333333336</v>
      </c>
      <c r="N399" t="b">
        <v>0</v>
      </c>
      <c r="O399" t="b">
        <v>0</v>
      </c>
      <c r="P399" t="s">
        <v>23</v>
      </c>
      <c r="Q399" s="4">
        <f t="shared" si="38"/>
        <v>1.738641975308642</v>
      </c>
      <c r="R399">
        <f t="shared" si="39"/>
        <v>31.019823788546255</v>
      </c>
      <c r="S399" t="str">
        <f t="shared" si="40"/>
        <v>music</v>
      </c>
      <c r="T399" t="str">
        <f t="shared" si="41"/>
        <v>rock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 s="7">
        <f t="shared" si="36"/>
        <v>43228.208333333328</v>
      </c>
      <c r="L400">
        <v>1525928400</v>
      </c>
      <c r="M400" s="7">
        <f t="shared" si="37"/>
        <v>43230.208333333328</v>
      </c>
      <c r="N400" t="b">
        <v>0</v>
      </c>
      <c r="O400" t="b">
        <v>1</v>
      </c>
      <c r="P400" t="s">
        <v>71</v>
      </c>
      <c r="Q400" s="4">
        <f t="shared" si="38"/>
        <v>7.1776470588235295</v>
      </c>
      <c r="R400">
        <f t="shared" si="39"/>
        <v>99.203252032520325</v>
      </c>
      <c r="S400" t="str">
        <f t="shared" si="40"/>
        <v>film &amp; video</v>
      </c>
      <c r="T400" t="str">
        <f t="shared" si="41"/>
        <v>animation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 s="7">
        <f t="shared" si="36"/>
        <v>40576.25</v>
      </c>
      <c r="L401">
        <v>1297231200</v>
      </c>
      <c r="M401" s="7">
        <f t="shared" si="37"/>
        <v>40583.25</v>
      </c>
      <c r="N401" t="b">
        <v>0</v>
      </c>
      <c r="O401" t="b">
        <v>0</v>
      </c>
      <c r="P401" t="s">
        <v>60</v>
      </c>
      <c r="Q401" s="4">
        <f t="shared" si="38"/>
        <v>0.63850976361767731</v>
      </c>
      <c r="R401">
        <f t="shared" si="39"/>
        <v>66.022316684378325</v>
      </c>
      <c r="S401" t="str">
        <f t="shared" si="40"/>
        <v>music</v>
      </c>
      <c r="T401" t="str">
        <f t="shared" si="41"/>
        <v>indie rock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 s="7">
        <f t="shared" si="36"/>
        <v>41502.208333333336</v>
      </c>
      <c r="L402">
        <v>1378530000</v>
      </c>
      <c r="M402" s="7">
        <f t="shared" si="37"/>
        <v>41524.208333333336</v>
      </c>
      <c r="N402" t="b">
        <v>0</v>
      </c>
      <c r="O402" t="b">
        <v>1</v>
      </c>
      <c r="P402" t="s">
        <v>122</v>
      </c>
      <c r="Q402" s="4">
        <f t="shared" si="38"/>
        <v>0.02</v>
      </c>
      <c r="R402">
        <f t="shared" si="39"/>
        <v>2</v>
      </c>
      <c r="S402" t="str">
        <f t="shared" si="40"/>
        <v>photography</v>
      </c>
      <c r="T402" t="str">
        <f t="shared" si="41"/>
        <v>photography books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 s="7">
        <f t="shared" si="36"/>
        <v>43765.208333333328</v>
      </c>
      <c r="L403">
        <v>1572152400</v>
      </c>
      <c r="M403" s="7">
        <f t="shared" si="37"/>
        <v>43765.208333333328</v>
      </c>
      <c r="N403" t="b">
        <v>0</v>
      </c>
      <c r="O403" t="b">
        <v>0</v>
      </c>
      <c r="P403" t="s">
        <v>33</v>
      </c>
      <c r="Q403" s="4">
        <f t="shared" si="38"/>
        <v>15.302222222222222</v>
      </c>
      <c r="R403">
        <f t="shared" si="39"/>
        <v>46.060200668896321</v>
      </c>
      <c r="S403" t="str">
        <f t="shared" si="40"/>
        <v>theater</v>
      </c>
      <c r="T403" t="str">
        <f t="shared" si="41"/>
        <v>plays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 s="7">
        <f t="shared" si="36"/>
        <v>40914.25</v>
      </c>
      <c r="L404">
        <v>1329890400</v>
      </c>
      <c r="M404" s="7">
        <f t="shared" si="37"/>
        <v>40961.25</v>
      </c>
      <c r="N404" t="b">
        <v>0</v>
      </c>
      <c r="O404" t="b">
        <v>1</v>
      </c>
      <c r="P404" t="s">
        <v>100</v>
      </c>
      <c r="Q404" s="4">
        <f t="shared" si="38"/>
        <v>0.40356164383561643</v>
      </c>
      <c r="R404">
        <f t="shared" si="39"/>
        <v>73.650000000000006</v>
      </c>
      <c r="S404" t="str">
        <f t="shared" si="40"/>
        <v>film &amp; video</v>
      </c>
      <c r="T404" t="str">
        <f t="shared" si="41"/>
        <v>shorts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 s="7">
        <f t="shared" si="36"/>
        <v>40310.208333333336</v>
      </c>
      <c r="L405">
        <v>1276750800</v>
      </c>
      <c r="M405" s="7">
        <f t="shared" si="37"/>
        <v>40346.208333333336</v>
      </c>
      <c r="N405" t="b">
        <v>0</v>
      </c>
      <c r="O405" t="b">
        <v>1</v>
      </c>
      <c r="P405" t="s">
        <v>33</v>
      </c>
      <c r="Q405" s="4">
        <f t="shared" si="38"/>
        <v>0.86220633299284988</v>
      </c>
      <c r="R405">
        <f t="shared" si="39"/>
        <v>55.99336650082919</v>
      </c>
      <c r="S405" t="str">
        <f t="shared" si="40"/>
        <v>theater</v>
      </c>
      <c r="T405" t="str">
        <f t="shared" si="41"/>
        <v>plays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 s="7">
        <f t="shared" si="36"/>
        <v>43053.25</v>
      </c>
      <c r="L406">
        <v>1510898400</v>
      </c>
      <c r="M406" s="7">
        <f t="shared" si="37"/>
        <v>43056.25</v>
      </c>
      <c r="N406" t="b">
        <v>0</v>
      </c>
      <c r="O406" t="b">
        <v>0</v>
      </c>
      <c r="P406" t="s">
        <v>33</v>
      </c>
      <c r="Q406" s="4">
        <f t="shared" si="38"/>
        <v>3.1558486707566464</v>
      </c>
      <c r="R406">
        <f t="shared" si="39"/>
        <v>68.985695127402778</v>
      </c>
      <c r="S406" t="str">
        <f t="shared" si="40"/>
        <v>theater</v>
      </c>
      <c r="T406" t="str">
        <f t="shared" si="41"/>
        <v>plays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 s="7">
        <f t="shared" si="36"/>
        <v>43255.208333333328</v>
      </c>
      <c r="L407">
        <v>1532408400</v>
      </c>
      <c r="M407" s="7">
        <f t="shared" si="37"/>
        <v>43305.208333333328</v>
      </c>
      <c r="N407" t="b">
        <v>0</v>
      </c>
      <c r="O407" t="b">
        <v>0</v>
      </c>
      <c r="P407" t="s">
        <v>33</v>
      </c>
      <c r="Q407" s="4">
        <f t="shared" si="38"/>
        <v>0.89618243243243245</v>
      </c>
      <c r="R407">
        <f t="shared" si="39"/>
        <v>60.981609195402299</v>
      </c>
      <c r="S407" t="str">
        <f t="shared" si="40"/>
        <v>theater</v>
      </c>
      <c r="T407" t="str">
        <f t="shared" si="41"/>
        <v>plays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 s="7">
        <f t="shared" si="36"/>
        <v>41304.25</v>
      </c>
      <c r="L408">
        <v>1360562400</v>
      </c>
      <c r="M408" s="7">
        <f t="shared" si="37"/>
        <v>41316.25</v>
      </c>
      <c r="N408" t="b">
        <v>1</v>
      </c>
      <c r="O408" t="b">
        <v>0</v>
      </c>
      <c r="P408" t="s">
        <v>42</v>
      </c>
      <c r="Q408" s="4">
        <f t="shared" si="38"/>
        <v>1.8214503816793892</v>
      </c>
      <c r="R408">
        <f t="shared" si="39"/>
        <v>110.98139534883721</v>
      </c>
      <c r="S408" t="str">
        <f t="shared" si="40"/>
        <v>film &amp; video</v>
      </c>
      <c r="T408" t="str">
        <f t="shared" si="41"/>
        <v>documentary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 s="7">
        <f t="shared" si="36"/>
        <v>43751.208333333328</v>
      </c>
      <c r="L409">
        <v>1571547600</v>
      </c>
      <c r="M409" s="7">
        <f t="shared" si="37"/>
        <v>43758.208333333328</v>
      </c>
      <c r="N409" t="b">
        <v>0</v>
      </c>
      <c r="O409" t="b">
        <v>0</v>
      </c>
      <c r="P409" t="s">
        <v>33</v>
      </c>
      <c r="Q409" s="4">
        <f t="shared" si="38"/>
        <v>3.5588235294117645</v>
      </c>
      <c r="R409">
        <f t="shared" si="39"/>
        <v>25</v>
      </c>
      <c r="S409" t="str">
        <f t="shared" si="40"/>
        <v>theater</v>
      </c>
      <c r="T409" t="str">
        <f t="shared" si="41"/>
        <v>plays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 s="7">
        <f t="shared" si="36"/>
        <v>42541.208333333328</v>
      </c>
      <c r="L410">
        <v>1468126800</v>
      </c>
      <c r="M410" s="7">
        <f t="shared" si="37"/>
        <v>42561.208333333328</v>
      </c>
      <c r="N410" t="b">
        <v>0</v>
      </c>
      <c r="O410" t="b">
        <v>0</v>
      </c>
      <c r="P410" t="s">
        <v>42</v>
      </c>
      <c r="Q410" s="4">
        <f t="shared" si="38"/>
        <v>1.3183695652173912</v>
      </c>
      <c r="R410">
        <f t="shared" si="39"/>
        <v>78.759740259740255</v>
      </c>
      <c r="S410" t="str">
        <f t="shared" si="40"/>
        <v>film &amp; video</v>
      </c>
      <c r="T410" t="str">
        <f t="shared" si="41"/>
        <v>documentary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 s="7">
        <f t="shared" si="36"/>
        <v>42843.208333333328</v>
      </c>
      <c r="L411">
        <v>1492837200</v>
      </c>
      <c r="M411" s="7">
        <f t="shared" si="37"/>
        <v>42847.208333333328</v>
      </c>
      <c r="N411" t="b">
        <v>0</v>
      </c>
      <c r="O411" t="b">
        <v>0</v>
      </c>
      <c r="P411" t="s">
        <v>23</v>
      </c>
      <c r="Q411" s="4">
        <f t="shared" si="38"/>
        <v>0.46315634218289087</v>
      </c>
      <c r="R411">
        <f t="shared" si="39"/>
        <v>87.960784313725483</v>
      </c>
      <c r="S411" t="str">
        <f t="shared" si="40"/>
        <v>music</v>
      </c>
      <c r="T411" t="str">
        <f t="shared" si="41"/>
        <v>rock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 s="7">
        <f t="shared" si="36"/>
        <v>42122.208333333328</v>
      </c>
      <c r="L412">
        <v>1430197200</v>
      </c>
      <c r="M412" s="7">
        <f t="shared" si="37"/>
        <v>42122.208333333328</v>
      </c>
      <c r="N412" t="b">
        <v>0</v>
      </c>
      <c r="O412" t="b">
        <v>0</v>
      </c>
      <c r="P412" t="s">
        <v>292</v>
      </c>
      <c r="Q412" s="4">
        <f t="shared" si="38"/>
        <v>0.36132726089785294</v>
      </c>
      <c r="R412">
        <f t="shared" si="39"/>
        <v>49.987398739873989</v>
      </c>
      <c r="S412" t="str">
        <f t="shared" si="40"/>
        <v>games</v>
      </c>
      <c r="T412" t="str">
        <f t="shared" si="41"/>
        <v>mobile games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 s="7">
        <f t="shared" si="36"/>
        <v>42884.208333333328</v>
      </c>
      <c r="L413">
        <v>1496206800</v>
      </c>
      <c r="M413" s="7">
        <f t="shared" si="37"/>
        <v>42886.208333333328</v>
      </c>
      <c r="N413" t="b">
        <v>0</v>
      </c>
      <c r="O413" t="b">
        <v>0</v>
      </c>
      <c r="P413" t="s">
        <v>33</v>
      </c>
      <c r="Q413" s="4">
        <f t="shared" si="38"/>
        <v>1.0462820512820512</v>
      </c>
      <c r="R413">
        <f t="shared" si="39"/>
        <v>99.524390243902445</v>
      </c>
      <c r="S413" t="str">
        <f t="shared" si="40"/>
        <v>theater</v>
      </c>
      <c r="T413" t="str">
        <f t="shared" si="41"/>
        <v>plays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 s="7">
        <f t="shared" si="36"/>
        <v>41642.25</v>
      </c>
      <c r="L414">
        <v>1389592800</v>
      </c>
      <c r="M414" s="7">
        <f t="shared" si="37"/>
        <v>41652.25</v>
      </c>
      <c r="N414" t="b">
        <v>0</v>
      </c>
      <c r="O414" t="b">
        <v>0</v>
      </c>
      <c r="P414" t="s">
        <v>119</v>
      </c>
      <c r="Q414" s="4">
        <f t="shared" si="38"/>
        <v>6.6885714285714286</v>
      </c>
      <c r="R414">
        <f t="shared" si="39"/>
        <v>104.82089552238806</v>
      </c>
      <c r="S414" t="str">
        <f t="shared" si="40"/>
        <v>publishing</v>
      </c>
      <c r="T414" t="str">
        <f t="shared" si="41"/>
        <v>fiction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 s="7">
        <f t="shared" si="36"/>
        <v>43431.25</v>
      </c>
      <c r="L415">
        <v>1545631200</v>
      </c>
      <c r="M415" s="7">
        <f t="shared" si="37"/>
        <v>43458.25</v>
      </c>
      <c r="N415" t="b">
        <v>0</v>
      </c>
      <c r="O415" t="b">
        <v>0</v>
      </c>
      <c r="P415" t="s">
        <v>71</v>
      </c>
      <c r="Q415" s="4">
        <f t="shared" si="38"/>
        <v>0.62072823218997364</v>
      </c>
      <c r="R415">
        <f t="shared" si="39"/>
        <v>108.01469237832875</v>
      </c>
      <c r="S415" t="str">
        <f t="shared" si="40"/>
        <v>film &amp; video</v>
      </c>
      <c r="T415" t="str">
        <f t="shared" si="41"/>
        <v>animation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 s="7">
        <f t="shared" si="36"/>
        <v>40288.208333333336</v>
      </c>
      <c r="L416">
        <v>1272430800</v>
      </c>
      <c r="M416" s="7">
        <f t="shared" si="37"/>
        <v>40296.208333333336</v>
      </c>
      <c r="N416" t="b">
        <v>0</v>
      </c>
      <c r="O416" t="b">
        <v>1</v>
      </c>
      <c r="P416" t="s">
        <v>17</v>
      </c>
      <c r="Q416" s="4">
        <f t="shared" si="38"/>
        <v>0.84699787460148779</v>
      </c>
      <c r="R416">
        <f t="shared" si="39"/>
        <v>28.998544660724033</v>
      </c>
      <c r="S416" t="str">
        <f t="shared" si="40"/>
        <v>food</v>
      </c>
      <c r="T416" t="str">
        <f t="shared" si="41"/>
        <v>food trucks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 s="7">
        <f t="shared" si="36"/>
        <v>40921.25</v>
      </c>
      <c r="L417">
        <v>1327903200</v>
      </c>
      <c r="M417" s="7">
        <f t="shared" si="37"/>
        <v>40938.25</v>
      </c>
      <c r="N417" t="b">
        <v>0</v>
      </c>
      <c r="O417" t="b">
        <v>0</v>
      </c>
      <c r="P417" t="s">
        <v>33</v>
      </c>
      <c r="Q417" s="4">
        <f t="shared" si="38"/>
        <v>0.11059030837004405</v>
      </c>
      <c r="R417">
        <f t="shared" si="39"/>
        <v>30.028708133971293</v>
      </c>
      <c r="S417" t="str">
        <f t="shared" si="40"/>
        <v>theater</v>
      </c>
      <c r="T417" t="str">
        <f t="shared" si="41"/>
        <v>plays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 s="7">
        <f t="shared" si="36"/>
        <v>40560.25</v>
      </c>
      <c r="L418">
        <v>1296021600</v>
      </c>
      <c r="M418" s="7">
        <f t="shared" si="37"/>
        <v>40569.25</v>
      </c>
      <c r="N418" t="b">
        <v>0</v>
      </c>
      <c r="O418" t="b">
        <v>1</v>
      </c>
      <c r="P418" t="s">
        <v>42</v>
      </c>
      <c r="Q418" s="4">
        <f t="shared" si="38"/>
        <v>0.43838781575037145</v>
      </c>
      <c r="R418">
        <f t="shared" si="39"/>
        <v>41.005559416261292</v>
      </c>
      <c r="S418" t="str">
        <f t="shared" si="40"/>
        <v>film &amp; video</v>
      </c>
      <c r="T418" t="str">
        <f t="shared" si="41"/>
        <v>documentary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 s="7">
        <f t="shared" si="36"/>
        <v>43407.208333333328</v>
      </c>
      <c r="L419">
        <v>1543298400</v>
      </c>
      <c r="M419" s="7">
        <f t="shared" si="37"/>
        <v>43431.25</v>
      </c>
      <c r="N419" t="b">
        <v>0</v>
      </c>
      <c r="O419" t="b">
        <v>0</v>
      </c>
      <c r="P419" t="s">
        <v>33</v>
      </c>
      <c r="Q419" s="4">
        <f t="shared" si="38"/>
        <v>0.55470588235294116</v>
      </c>
      <c r="R419">
        <f t="shared" si="39"/>
        <v>62.866666666666667</v>
      </c>
      <c r="S419" t="str">
        <f t="shared" si="40"/>
        <v>theater</v>
      </c>
      <c r="T419" t="str">
        <f t="shared" si="41"/>
        <v>plays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 s="7">
        <f t="shared" si="36"/>
        <v>41035.208333333336</v>
      </c>
      <c r="L420">
        <v>1336366800</v>
      </c>
      <c r="M420" s="7">
        <f t="shared" si="37"/>
        <v>41036.208333333336</v>
      </c>
      <c r="N420" t="b">
        <v>0</v>
      </c>
      <c r="O420" t="b">
        <v>0</v>
      </c>
      <c r="P420" t="s">
        <v>42</v>
      </c>
      <c r="Q420" s="4">
        <f t="shared" si="38"/>
        <v>0.57399511301160655</v>
      </c>
      <c r="R420">
        <f t="shared" si="39"/>
        <v>47.005002501250623</v>
      </c>
      <c r="S420" t="str">
        <f t="shared" si="40"/>
        <v>film &amp; video</v>
      </c>
      <c r="T420" t="str">
        <f t="shared" si="41"/>
        <v>documentary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 s="7">
        <f t="shared" si="36"/>
        <v>40899.25</v>
      </c>
      <c r="L421">
        <v>1325052000</v>
      </c>
      <c r="M421" s="7">
        <f t="shared" si="37"/>
        <v>40905.25</v>
      </c>
      <c r="N421" t="b">
        <v>0</v>
      </c>
      <c r="O421" t="b">
        <v>0</v>
      </c>
      <c r="P421" t="s">
        <v>28</v>
      </c>
      <c r="Q421" s="4">
        <f t="shared" si="38"/>
        <v>1.2343497363796134</v>
      </c>
      <c r="R421">
        <f t="shared" si="39"/>
        <v>26.997693638285604</v>
      </c>
      <c r="S421" t="str">
        <f t="shared" si="40"/>
        <v>technology</v>
      </c>
      <c r="T421" t="str">
        <f t="shared" si="41"/>
        <v>web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 s="7">
        <f t="shared" si="36"/>
        <v>42911.208333333328</v>
      </c>
      <c r="L422">
        <v>1499576400</v>
      </c>
      <c r="M422" s="7">
        <f t="shared" si="37"/>
        <v>42925.208333333328</v>
      </c>
      <c r="N422" t="b">
        <v>0</v>
      </c>
      <c r="O422" t="b">
        <v>0</v>
      </c>
      <c r="P422" t="s">
        <v>33</v>
      </c>
      <c r="Q422" s="4">
        <f t="shared" si="38"/>
        <v>1.2846</v>
      </c>
      <c r="R422">
        <f t="shared" si="39"/>
        <v>68.329787234042556</v>
      </c>
      <c r="S422" t="str">
        <f t="shared" si="40"/>
        <v>theater</v>
      </c>
      <c r="T422" t="str">
        <f t="shared" si="41"/>
        <v>plays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 s="7">
        <f t="shared" si="36"/>
        <v>42915.208333333328</v>
      </c>
      <c r="L423">
        <v>1501304400</v>
      </c>
      <c r="M423" s="7">
        <f t="shared" si="37"/>
        <v>42945.208333333328</v>
      </c>
      <c r="N423" t="b">
        <v>0</v>
      </c>
      <c r="O423" t="b">
        <v>1</v>
      </c>
      <c r="P423" t="s">
        <v>65</v>
      </c>
      <c r="Q423" s="4">
        <f t="shared" si="38"/>
        <v>0.63989361702127656</v>
      </c>
      <c r="R423">
        <f t="shared" si="39"/>
        <v>50.974576271186443</v>
      </c>
      <c r="S423" t="str">
        <f t="shared" si="40"/>
        <v>technology</v>
      </c>
      <c r="T423" t="str">
        <f t="shared" si="41"/>
        <v>wearables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 s="7">
        <f t="shared" si="36"/>
        <v>40285.208333333336</v>
      </c>
      <c r="L424">
        <v>1273208400</v>
      </c>
      <c r="M424" s="7">
        <f t="shared" si="37"/>
        <v>40305.208333333336</v>
      </c>
      <c r="N424" t="b">
        <v>0</v>
      </c>
      <c r="O424" t="b">
        <v>1</v>
      </c>
      <c r="P424" t="s">
        <v>33</v>
      </c>
      <c r="Q424" s="4">
        <f t="shared" si="38"/>
        <v>1.2729885057471264</v>
      </c>
      <c r="R424">
        <f t="shared" si="39"/>
        <v>54.024390243902438</v>
      </c>
      <c r="S424" t="str">
        <f t="shared" si="40"/>
        <v>theater</v>
      </c>
      <c r="T424" t="str">
        <f t="shared" si="41"/>
        <v>plays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 s="7">
        <f t="shared" si="36"/>
        <v>40808.208333333336</v>
      </c>
      <c r="L425">
        <v>1316840400</v>
      </c>
      <c r="M425" s="7">
        <f t="shared" si="37"/>
        <v>40810.208333333336</v>
      </c>
      <c r="N425" t="b">
        <v>0</v>
      </c>
      <c r="O425" t="b">
        <v>1</v>
      </c>
      <c r="P425" t="s">
        <v>17</v>
      </c>
      <c r="Q425" s="4">
        <f t="shared" si="38"/>
        <v>0.10638024357239513</v>
      </c>
      <c r="R425">
        <f t="shared" si="39"/>
        <v>97.055555555555557</v>
      </c>
      <c r="S425" t="str">
        <f t="shared" si="40"/>
        <v>food</v>
      </c>
      <c r="T425" t="str">
        <f t="shared" si="41"/>
        <v>food trucks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 s="7">
        <f t="shared" si="36"/>
        <v>43208.208333333328</v>
      </c>
      <c r="L426">
        <v>1524546000</v>
      </c>
      <c r="M426" s="7">
        <f t="shared" si="37"/>
        <v>43214.208333333328</v>
      </c>
      <c r="N426" t="b">
        <v>0</v>
      </c>
      <c r="O426" t="b">
        <v>0</v>
      </c>
      <c r="P426" t="s">
        <v>60</v>
      </c>
      <c r="Q426" s="4">
        <f t="shared" si="38"/>
        <v>0.40470588235294119</v>
      </c>
      <c r="R426">
        <f t="shared" si="39"/>
        <v>24.867469879518072</v>
      </c>
      <c r="S426" t="str">
        <f t="shared" si="40"/>
        <v>music</v>
      </c>
      <c r="T426" t="str">
        <f t="shared" si="41"/>
        <v>indie rock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 s="7">
        <f t="shared" si="36"/>
        <v>42213.208333333328</v>
      </c>
      <c r="L427">
        <v>1438578000</v>
      </c>
      <c r="M427" s="7">
        <f t="shared" si="37"/>
        <v>42219.208333333328</v>
      </c>
      <c r="N427" t="b">
        <v>0</v>
      </c>
      <c r="O427" t="b">
        <v>0</v>
      </c>
      <c r="P427" t="s">
        <v>122</v>
      </c>
      <c r="Q427" s="4">
        <f t="shared" si="38"/>
        <v>2.8766666666666665</v>
      </c>
      <c r="R427">
        <f t="shared" si="39"/>
        <v>84.423913043478265</v>
      </c>
      <c r="S427" t="str">
        <f t="shared" si="40"/>
        <v>photography</v>
      </c>
      <c r="T427" t="str">
        <f t="shared" si="41"/>
        <v>photography books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 s="7">
        <f t="shared" si="36"/>
        <v>41332.25</v>
      </c>
      <c r="L428">
        <v>1362549600</v>
      </c>
      <c r="M428" s="7">
        <f t="shared" si="37"/>
        <v>41339.25</v>
      </c>
      <c r="N428" t="b">
        <v>0</v>
      </c>
      <c r="O428" t="b">
        <v>0</v>
      </c>
      <c r="P428" t="s">
        <v>33</v>
      </c>
      <c r="Q428" s="4">
        <f t="shared" si="38"/>
        <v>5.7294444444444448</v>
      </c>
      <c r="R428">
        <f t="shared" si="39"/>
        <v>47.091324200913242</v>
      </c>
      <c r="S428" t="str">
        <f t="shared" si="40"/>
        <v>theater</v>
      </c>
      <c r="T428" t="str">
        <f t="shared" si="41"/>
        <v>plays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 s="7">
        <f t="shared" si="36"/>
        <v>41895.208333333336</v>
      </c>
      <c r="L429">
        <v>1413349200</v>
      </c>
      <c r="M429" s="7">
        <f t="shared" si="37"/>
        <v>41927.208333333336</v>
      </c>
      <c r="N429" t="b">
        <v>0</v>
      </c>
      <c r="O429" t="b">
        <v>1</v>
      </c>
      <c r="P429" t="s">
        <v>33</v>
      </c>
      <c r="Q429" s="4">
        <f t="shared" si="38"/>
        <v>1.1290429799426933</v>
      </c>
      <c r="R429">
        <f t="shared" si="39"/>
        <v>77.996041171813147</v>
      </c>
      <c r="S429" t="str">
        <f t="shared" si="40"/>
        <v>theater</v>
      </c>
      <c r="T429" t="str">
        <f t="shared" si="41"/>
        <v>plays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 s="7">
        <f t="shared" si="36"/>
        <v>40585.25</v>
      </c>
      <c r="L430">
        <v>1298008800</v>
      </c>
      <c r="M430" s="7">
        <f t="shared" si="37"/>
        <v>40592.25</v>
      </c>
      <c r="N430" t="b">
        <v>0</v>
      </c>
      <c r="O430" t="b">
        <v>0</v>
      </c>
      <c r="P430" t="s">
        <v>71</v>
      </c>
      <c r="Q430" s="4">
        <f t="shared" si="38"/>
        <v>0.46387573964497042</v>
      </c>
      <c r="R430">
        <f t="shared" si="39"/>
        <v>62.967871485943775</v>
      </c>
      <c r="S430" t="str">
        <f t="shared" si="40"/>
        <v>film &amp; video</v>
      </c>
      <c r="T430" t="str">
        <f t="shared" si="41"/>
        <v>animation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 s="7">
        <f t="shared" si="36"/>
        <v>41680.25</v>
      </c>
      <c r="L431">
        <v>1394427600</v>
      </c>
      <c r="M431" s="7">
        <f t="shared" si="37"/>
        <v>41708.208333333336</v>
      </c>
      <c r="N431" t="b">
        <v>0</v>
      </c>
      <c r="O431" t="b">
        <v>1</v>
      </c>
      <c r="P431" t="s">
        <v>122</v>
      </c>
      <c r="Q431" s="4">
        <f t="shared" si="38"/>
        <v>0.90675916230366493</v>
      </c>
      <c r="R431">
        <f t="shared" si="39"/>
        <v>81.006080449017773</v>
      </c>
      <c r="S431" t="str">
        <f t="shared" si="40"/>
        <v>photography</v>
      </c>
      <c r="T431" t="str">
        <f t="shared" si="41"/>
        <v>photography books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 s="7">
        <f t="shared" si="36"/>
        <v>43737.208333333328</v>
      </c>
      <c r="L432">
        <v>1572670800</v>
      </c>
      <c r="M432" s="7">
        <f t="shared" si="37"/>
        <v>43771.208333333328</v>
      </c>
      <c r="N432" t="b">
        <v>0</v>
      </c>
      <c r="O432" t="b">
        <v>0</v>
      </c>
      <c r="P432" t="s">
        <v>33</v>
      </c>
      <c r="Q432" s="4">
        <f t="shared" si="38"/>
        <v>0.67740740740740746</v>
      </c>
      <c r="R432">
        <f t="shared" si="39"/>
        <v>65.321428571428569</v>
      </c>
      <c r="S432" t="str">
        <f t="shared" si="40"/>
        <v>theater</v>
      </c>
      <c r="T432" t="str">
        <f t="shared" si="41"/>
        <v>plays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 s="7">
        <f t="shared" si="36"/>
        <v>43273.208333333328</v>
      </c>
      <c r="L433">
        <v>1531112400</v>
      </c>
      <c r="M433" s="7">
        <f t="shared" si="37"/>
        <v>43290.208333333328</v>
      </c>
      <c r="N433" t="b">
        <v>1</v>
      </c>
      <c r="O433" t="b">
        <v>0</v>
      </c>
      <c r="P433" t="s">
        <v>33</v>
      </c>
      <c r="Q433" s="4">
        <f t="shared" si="38"/>
        <v>1.9249019607843136</v>
      </c>
      <c r="R433">
        <f t="shared" si="39"/>
        <v>104.43617021276596</v>
      </c>
      <c r="S433" t="str">
        <f t="shared" si="40"/>
        <v>theater</v>
      </c>
      <c r="T433" t="str">
        <f t="shared" si="41"/>
        <v>plays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 s="7">
        <f t="shared" si="36"/>
        <v>41761.208333333336</v>
      </c>
      <c r="L434">
        <v>1400734800</v>
      </c>
      <c r="M434" s="7">
        <f t="shared" si="37"/>
        <v>41781.208333333336</v>
      </c>
      <c r="N434" t="b">
        <v>0</v>
      </c>
      <c r="O434" t="b">
        <v>0</v>
      </c>
      <c r="P434" t="s">
        <v>33</v>
      </c>
      <c r="Q434" s="4">
        <f t="shared" si="38"/>
        <v>0.82714285714285718</v>
      </c>
      <c r="R434">
        <f t="shared" si="39"/>
        <v>69.989010989010993</v>
      </c>
      <c r="S434" t="str">
        <f t="shared" si="40"/>
        <v>theater</v>
      </c>
      <c r="T434" t="str">
        <f t="shared" si="41"/>
        <v>plays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 s="7">
        <f t="shared" si="36"/>
        <v>41603.25</v>
      </c>
      <c r="L435">
        <v>1386741600</v>
      </c>
      <c r="M435" s="7">
        <f t="shared" si="37"/>
        <v>41619.25</v>
      </c>
      <c r="N435" t="b">
        <v>0</v>
      </c>
      <c r="O435" t="b">
        <v>1</v>
      </c>
      <c r="P435" t="s">
        <v>42</v>
      </c>
      <c r="Q435" s="4">
        <f t="shared" si="38"/>
        <v>0.54163920922570019</v>
      </c>
      <c r="R435">
        <f t="shared" si="39"/>
        <v>83.023989898989896</v>
      </c>
      <c r="S435" t="str">
        <f t="shared" si="40"/>
        <v>film &amp; video</v>
      </c>
      <c r="T435" t="str">
        <f t="shared" si="41"/>
        <v>documentary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 s="7">
        <f t="shared" si="36"/>
        <v>42705.25</v>
      </c>
      <c r="L436">
        <v>1481781600</v>
      </c>
      <c r="M436" s="7">
        <f t="shared" si="37"/>
        <v>42719.25</v>
      </c>
      <c r="N436" t="b">
        <v>1</v>
      </c>
      <c r="O436" t="b">
        <v>0</v>
      </c>
      <c r="P436" t="s">
        <v>33</v>
      </c>
      <c r="Q436" s="4">
        <f t="shared" si="38"/>
        <v>0.16722222222222222</v>
      </c>
      <c r="R436">
        <f t="shared" si="39"/>
        <v>90.3</v>
      </c>
      <c r="S436" t="str">
        <f t="shared" si="40"/>
        <v>theater</v>
      </c>
      <c r="T436" t="str">
        <f t="shared" si="41"/>
        <v>plays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 s="7">
        <f t="shared" si="36"/>
        <v>41988.25</v>
      </c>
      <c r="L437">
        <v>1419660000</v>
      </c>
      <c r="M437" s="7">
        <f t="shared" si="37"/>
        <v>42000.25</v>
      </c>
      <c r="N437" t="b">
        <v>0</v>
      </c>
      <c r="O437" t="b">
        <v>1</v>
      </c>
      <c r="P437" t="s">
        <v>33</v>
      </c>
      <c r="Q437" s="4">
        <f t="shared" si="38"/>
        <v>1.168766404199475</v>
      </c>
      <c r="R437">
        <f t="shared" si="39"/>
        <v>103.98131932282546</v>
      </c>
      <c r="S437" t="str">
        <f t="shared" si="40"/>
        <v>theater</v>
      </c>
      <c r="T437" t="str">
        <f t="shared" si="41"/>
        <v>plays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 s="7">
        <f t="shared" si="36"/>
        <v>43575.208333333328</v>
      </c>
      <c r="L438">
        <v>1555822800</v>
      </c>
      <c r="M438" s="7">
        <f t="shared" si="37"/>
        <v>43576.208333333328</v>
      </c>
      <c r="N438" t="b">
        <v>0</v>
      </c>
      <c r="O438" t="b">
        <v>0</v>
      </c>
      <c r="P438" t="s">
        <v>159</v>
      </c>
      <c r="Q438" s="4">
        <f t="shared" si="38"/>
        <v>10.521538461538462</v>
      </c>
      <c r="R438">
        <f t="shared" si="39"/>
        <v>54.931726907630519</v>
      </c>
      <c r="S438" t="str">
        <f t="shared" si="40"/>
        <v>music</v>
      </c>
      <c r="T438" t="str">
        <f t="shared" si="41"/>
        <v>jazz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 s="7">
        <f t="shared" si="36"/>
        <v>42260.208333333328</v>
      </c>
      <c r="L439">
        <v>1442379600</v>
      </c>
      <c r="M439" s="7">
        <f t="shared" si="37"/>
        <v>42263.208333333328</v>
      </c>
      <c r="N439" t="b">
        <v>0</v>
      </c>
      <c r="O439" t="b">
        <v>1</v>
      </c>
      <c r="P439" t="s">
        <v>71</v>
      </c>
      <c r="Q439" s="4">
        <f t="shared" si="38"/>
        <v>1.2307407407407407</v>
      </c>
      <c r="R439">
        <f t="shared" si="39"/>
        <v>51.921875</v>
      </c>
      <c r="S439" t="str">
        <f t="shared" si="40"/>
        <v>film &amp; video</v>
      </c>
      <c r="T439" t="str">
        <f t="shared" si="41"/>
        <v>animation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 s="7">
        <f t="shared" si="36"/>
        <v>41337.25</v>
      </c>
      <c r="L440">
        <v>1364965200</v>
      </c>
      <c r="M440" s="7">
        <f t="shared" si="37"/>
        <v>41367.208333333336</v>
      </c>
      <c r="N440" t="b">
        <v>0</v>
      </c>
      <c r="O440" t="b">
        <v>0</v>
      </c>
      <c r="P440" t="s">
        <v>33</v>
      </c>
      <c r="Q440" s="4">
        <f t="shared" si="38"/>
        <v>1.7863855421686747</v>
      </c>
      <c r="R440">
        <f t="shared" si="39"/>
        <v>60.02834008097166</v>
      </c>
      <c r="S440" t="str">
        <f t="shared" si="40"/>
        <v>theater</v>
      </c>
      <c r="T440" t="str">
        <f t="shared" si="41"/>
        <v>plays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 s="7">
        <f t="shared" si="36"/>
        <v>42680.208333333328</v>
      </c>
      <c r="L441">
        <v>1479016800</v>
      </c>
      <c r="M441" s="7">
        <f t="shared" si="37"/>
        <v>42687.25</v>
      </c>
      <c r="N441" t="b">
        <v>0</v>
      </c>
      <c r="O441" t="b">
        <v>0</v>
      </c>
      <c r="P441" t="s">
        <v>474</v>
      </c>
      <c r="Q441" s="4">
        <f t="shared" si="38"/>
        <v>3.5528169014084505</v>
      </c>
      <c r="R441">
        <f t="shared" si="39"/>
        <v>44.003488879197555</v>
      </c>
      <c r="S441" t="str">
        <f t="shared" si="40"/>
        <v>film &amp; video</v>
      </c>
      <c r="T441" t="str">
        <f t="shared" si="41"/>
        <v>science fiction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 s="7">
        <f t="shared" si="36"/>
        <v>42916.208333333328</v>
      </c>
      <c r="L442">
        <v>1499662800</v>
      </c>
      <c r="M442" s="7">
        <f t="shared" si="37"/>
        <v>42926.208333333328</v>
      </c>
      <c r="N442" t="b">
        <v>0</v>
      </c>
      <c r="O442" t="b">
        <v>0</v>
      </c>
      <c r="P442" t="s">
        <v>269</v>
      </c>
      <c r="Q442" s="4">
        <f t="shared" si="38"/>
        <v>1.6190634146341463</v>
      </c>
      <c r="R442">
        <f t="shared" si="39"/>
        <v>53.003513254551258</v>
      </c>
      <c r="S442" t="str">
        <f t="shared" si="40"/>
        <v>film &amp; video</v>
      </c>
      <c r="T442" t="str">
        <f t="shared" si="41"/>
        <v>television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 s="7">
        <f t="shared" si="36"/>
        <v>41025.208333333336</v>
      </c>
      <c r="L443">
        <v>1337835600</v>
      </c>
      <c r="M443" s="7">
        <f t="shared" si="37"/>
        <v>41053.208333333336</v>
      </c>
      <c r="N443" t="b">
        <v>0</v>
      </c>
      <c r="O443" t="b">
        <v>0</v>
      </c>
      <c r="P443" t="s">
        <v>65</v>
      </c>
      <c r="Q443" s="4">
        <f t="shared" si="38"/>
        <v>0.24914285714285714</v>
      </c>
      <c r="R443">
        <f t="shared" si="39"/>
        <v>54.5</v>
      </c>
      <c r="S443" t="str">
        <f t="shared" si="40"/>
        <v>technology</v>
      </c>
      <c r="T443" t="str">
        <f t="shared" si="41"/>
        <v>wearables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 s="7">
        <f t="shared" si="36"/>
        <v>42980.208333333328</v>
      </c>
      <c r="L444">
        <v>1505710800</v>
      </c>
      <c r="M444" s="7">
        <f t="shared" si="37"/>
        <v>42996.208333333328</v>
      </c>
      <c r="N444" t="b">
        <v>0</v>
      </c>
      <c r="O444" t="b">
        <v>0</v>
      </c>
      <c r="P444" t="s">
        <v>33</v>
      </c>
      <c r="Q444" s="4">
        <f t="shared" si="38"/>
        <v>1.9872222222222222</v>
      </c>
      <c r="R444">
        <f t="shared" si="39"/>
        <v>75.04195804195804</v>
      </c>
      <c r="S444" t="str">
        <f t="shared" si="40"/>
        <v>theater</v>
      </c>
      <c r="T444" t="str">
        <f t="shared" si="41"/>
        <v>plays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 s="7">
        <f t="shared" si="36"/>
        <v>40451.208333333336</v>
      </c>
      <c r="L445">
        <v>1287464400</v>
      </c>
      <c r="M445" s="7">
        <f t="shared" si="37"/>
        <v>40470.208333333336</v>
      </c>
      <c r="N445" t="b">
        <v>0</v>
      </c>
      <c r="O445" t="b">
        <v>0</v>
      </c>
      <c r="P445" t="s">
        <v>33</v>
      </c>
      <c r="Q445" s="4">
        <f t="shared" si="38"/>
        <v>0.34752688172043011</v>
      </c>
      <c r="R445">
        <f t="shared" si="39"/>
        <v>35.911111111111111</v>
      </c>
      <c r="S445" t="str">
        <f t="shared" si="40"/>
        <v>theater</v>
      </c>
      <c r="T445" t="str">
        <f t="shared" si="41"/>
        <v>plays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 s="7">
        <f t="shared" si="36"/>
        <v>40748.208333333336</v>
      </c>
      <c r="L446">
        <v>1311656400</v>
      </c>
      <c r="M446" s="7">
        <f t="shared" si="37"/>
        <v>40750.208333333336</v>
      </c>
      <c r="N446" t="b">
        <v>0</v>
      </c>
      <c r="O446" t="b">
        <v>1</v>
      </c>
      <c r="P446" t="s">
        <v>60</v>
      </c>
      <c r="Q446" s="4">
        <f t="shared" si="38"/>
        <v>1.7641935483870967</v>
      </c>
      <c r="R446">
        <f t="shared" si="39"/>
        <v>36.952702702702702</v>
      </c>
      <c r="S446" t="str">
        <f t="shared" si="40"/>
        <v>music</v>
      </c>
      <c r="T446" t="str">
        <f t="shared" si="41"/>
        <v>indie rock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 s="7">
        <f t="shared" si="36"/>
        <v>40515.25</v>
      </c>
      <c r="L447">
        <v>1293170400</v>
      </c>
      <c r="M447" s="7">
        <f t="shared" si="37"/>
        <v>40536.25</v>
      </c>
      <c r="N447" t="b">
        <v>0</v>
      </c>
      <c r="O447" t="b">
        <v>1</v>
      </c>
      <c r="P447" t="s">
        <v>33</v>
      </c>
      <c r="Q447" s="4">
        <f t="shared" si="38"/>
        <v>5.1138095238095236</v>
      </c>
      <c r="R447">
        <f t="shared" si="39"/>
        <v>63.170588235294119</v>
      </c>
      <c r="S447" t="str">
        <f t="shared" si="40"/>
        <v>theater</v>
      </c>
      <c r="T447" t="str">
        <f t="shared" si="41"/>
        <v>plays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 s="7">
        <f t="shared" si="36"/>
        <v>41261.25</v>
      </c>
      <c r="L448">
        <v>1355983200</v>
      </c>
      <c r="M448" s="7">
        <f t="shared" si="37"/>
        <v>41263.25</v>
      </c>
      <c r="N448" t="b">
        <v>0</v>
      </c>
      <c r="O448" t="b">
        <v>0</v>
      </c>
      <c r="P448" t="s">
        <v>65</v>
      </c>
      <c r="Q448" s="4">
        <f t="shared" si="38"/>
        <v>0.82044117647058823</v>
      </c>
      <c r="R448">
        <f t="shared" si="39"/>
        <v>29.99462365591398</v>
      </c>
      <c r="S448" t="str">
        <f t="shared" si="40"/>
        <v>technology</v>
      </c>
      <c r="T448" t="str">
        <f t="shared" si="41"/>
        <v>wearables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 s="7">
        <f t="shared" si="36"/>
        <v>43088.25</v>
      </c>
      <c r="L449">
        <v>1515045600</v>
      </c>
      <c r="M449" s="7">
        <f t="shared" si="37"/>
        <v>43104.25</v>
      </c>
      <c r="N449" t="b">
        <v>0</v>
      </c>
      <c r="O449" t="b">
        <v>0</v>
      </c>
      <c r="P449" t="s">
        <v>269</v>
      </c>
      <c r="Q449" s="4">
        <f t="shared" si="38"/>
        <v>0.24326030927835052</v>
      </c>
      <c r="R449">
        <f t="shared" si="39"/>
        <v>86</v>
      </c>
      <c r="S449" t="str">
        <f t="shared" si="40"/>
        <v>film &amp; video</v>
      </c>
      <c r="T449" t="str">
        <f t="shared" si="41"/>
        <v>television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 s="7">
        <f t="shared" si="36"/>
        <v>41378.208333333336</v>
      </c>
      <c r="L450">
        <v>1366088400</v>
      </c>
      <c r="M450" s="7">
        <f t="shared" si="37"/>
        <v>41380.208333333336</v>
      </c>
      <c r="N450" t="b">
        <v>0</v>
      </c>
      <c r="O450" t="b">
        <v>1</v>
      </c>
      <c r="P450" t="s">
        <v>89</v>
      </c>
      <c r="Q450" s="4">
        <f t="shared" si="38"/>
        <v>0.50482758620689661</v>
      </c>
      <c r="R450">
        <f t="shared" si="39"/>
        <v>75.014876033057845</v>
      </c>
      <c r="S450" t="str">
        <f t="shared" si="40"/>
        <v>games</v>
      </c>
      <c r="T450" t="str">
        <f t="shared" si="41"/>
        <v>video games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 s="7">
        <f t="shared" ref="K451:K514" si="42">(((J451/60)/60)/24) +DATE(1970,1,1)</f>
        <v>43530.25</v>
      </c>
      <c r="L451">
        <v>1553317200</v>
      </c>
      <c r="M451" s="7">
        <f t="shared" ref="M451:M514" si="43">(((L451/60)/60)/24) +DATE(1970,1,1)</f>
        <v>43547.208333333328</v>
      </c>
      <c r="N451" t="b">
        <v>0</v>
      </c>
      <c r="O451" t="b">
        <v>0</v>
      </c>
      <c r="P451" t="s">
        <v>89</v>
      </c>
      <c r="Q451" s="4">
        <f t="shared" ref="Q451:Q514" si="44">E451/D451</f>
        <v>9.67</v>
      </c>
      <c r="R451">
        <f t="shared" ref="R451:R514" si="45">IF(G451= 0, "no backers",E451/G451)</f>
        <v>101.19767441860465</v>
      </c>
      <c r="S451" t="str">
        <f t="shared" ref="S451:S514" si="46">_xlfn.TEXTBEFORE(P451, "/")</f>
        <v>games</v>
      </c>
      <c r="T451" t="str">
        <f t="shared" ref="T451:T514" si="47">_xlfn.TEXTAFTER(P451,"/")</f>
        <v>video games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 s="7">
        <f t="shared" si="42"/>
        <v>43394.208333333328</v>
      </c>
      <c r="L452">
        <v>1542088800</v>
      </c>
      <c r="M452" s="7">
        <f t="shared" si="43"/>
        <v>43417.25</v>
      </c>
      <c r="N452" t="b">
        <v>0</v>
      </c>
      <c r="O452" t="b">
        <v>0</v>
      </c>
      <c r="P452" t="s">
        <v>71</v>
      </c>
      <c r="Q452" s="4">
        <f t="shared" si="44"/>
        <v>0.04</v>
      </c>
      <c r="R452">
        <f t="shared" si="45"/>
        <v>4</v>
      </c>
      <c r="S452" t="str">
        <f t="shared" si="46"/>
        <v>film &amp; video</v>
      </c>
      <c r="T452" t="str">
        <f t="shared" si="47"/>
        <v>animation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 s="7">
        <f t="shared" si="42"/>
        <v>42935.208333333328</v>
      </c>
      <c r="L453">
        <v>1503118800</v>
      </c>
      <c r="M453" s="7">
        <f t="shared" si="43"/>
        <v>42966.208333333328</v>
      </c>
      <c r="N453" t="b">
        <v>0</v>
      </c>
      <c r="O453" t="b">
        <v>0</v>
      </c>
      <c r="P453" t="s">
        <v>23</v>
      </c>
      <c r="Q453" s="4">
        <f t="shared" si="44"/>
        <v>1.2284501347708894</v>
      </c>
      <c r="R453">
        <f t="shared" si="45"/>
        <v>29.001272669424118</v>
      </c>
      <c r="S453" t="str">
        <f t="shared" si="46"/>
        <v>music</v>
      </c>
      <c r="T453" t="str">
        <f t="shared" si="47"/>
        <v>rock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 s="7">
        <f t="shared" si="42"/>
        <v>40365.208333333336</v>
      </c>
      <c r="L454">
        <v>1278478800</v>
      </c>
      <c r="M454" s="7">
        <f t="shared" si="43"/>
        <v>40366.208333333336</v>
      </c>
      <c r="N454" t="b">
        <v>0</v>
      </c>
      <c r="O454" t="b">
        <v>0</v>
      </c>
      <c r="P454" t="s">
        <v>53</v>
      </c>
      <c r="Q454" s="4">
        <f t="shared" si="44"/>
        <v>0.63437500000000002</v>
      </c>
      <c r="R454">
        <f t="shared" si="45"/>
        <v>98.225806451612897</v>
      </c>
      <c r="S454" t="str">
        <f t="shared" si="46"/>
        <v>film &amp; video</v>
      </c>
      <c r="T454" t="str">
        <f t="shared" si="47"/>
        <v>drama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 s="7">
        <f t="shared" si="42"/>
        <v>42705.25</v>
      </c>
      <c r="L455">
        <v>1484114400</v>
      </c>
      <c r="M455" s="7">
        <f t="shared" si="43"/>
        <v>42746.25</v>
      </c>
      <c r="N455" t="b">
        <v>0</v>
      </c>
      <c r="O455" t="b">
        <v>0</v>
      </c>
      <c r="P455" t="s">
        <v>474</v>
      </c>
      <c r="Q455" s="4">
        <f t="shared" si="44"/>
        <v>0.56331688596491225</v>
      </c>
      <c r="R455">
        <f t="shared" si="45"/>
        <v>87.001693480101608</v>
      </c>
      <c r="S455" t="str">
        <f t="shared" si="46"/>
        <v>film &amp; video</v>
      </c>
      <c r="T455" t="str">
        <f t="shared" si="47"/>
        <v>science fiction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 s="7">
        <f t="shared" si="42"/>
        <v>41568.208333333336</v>
      </c>
      <c r="L456">
        <v>1385445600</v>
      </c>
      <c r="M456" s="7">
        <f t="shared" si="43"/>
        <v>41604.25</v>
      </c>
      <c r="N456" t="b">
        <v>0</v>
      </c>
      <c r="O456" t="b">
        <v>1</v>
      </c>
      <c r="P456" t="s">
        <v>53</v>
      </c>
      <c r="Q456" s="4">
        <f t="shared" si="44"/>
        <v>0.44074999999999998</v>
      </c>
      <c r="R456">
        <f t="shared" si="45"/>
        <v>45.205128205128204</v>
      </c>
      <c r="S456" t="str">
        <f t="shared" si="46"/>
        <v>film &amp; video</v>
      </c>
      <c r="T456" t="str">
        <f t="shared" si="47"/>
        <v>drama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 s="7">
        <f t="shared" si="42"/>
        <v>40809.208333333336</v>
      </c>
      <c r="L457">
        <v>1318741200</v>
      </c>
      <c r="M457" s="7">
        <f t="shared" si="43"/>
        <v>40832.208333333336</v>
      </c>
      <c r="N457" t="b">
        <v>0</v>
      </c>
      <c r="O457" t="b">
        <v>0</v>
      </c>
      <c r="P457" t="s">
        <v>33</v>
      </c>
      <c r="Q457" s="4">
        <f t="shared" si="44"/>
        <v>1.1837253218884121</v>
      </c>
      <c r="R457">
        <f t="shared" si="45"/>
        <v>37.001341561577675</v>
      </c>
      <c r="S457" t="str">
        <f t="shared" si="46"/>
        <v>theater</v>
      </c>
      <c r="T457" t="str">
        <f t="shared" si="47"/>
        <v>plays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 s="7">
        <f t="shared" si="42"/>
        <v>43141.25</v>
      </c>
      <c r="L458">
        <v>1518242400</v>
      </c>
      <c r="M458" s="7">
        <f t="shared" si="43"/>
        <v>43141.25</v>
      </c>
      <c r="N458" t="b">
        <v>0</v>
      </c>
      <c r="O458" t="b">
        <v>1</v>
      </c>
      <c r="P458" t="s">
        <v>60</v>
      </c>
      <c r="Q458" s="4">
        <f t="shared" si="44"/>
        <v>1.041243169398907</v>
      </c>
      <c r="R458">
        <f t="shared" si="45"/>
        <v>94.976947040498445</v>
      </c>
      <c r="S458" t="str">
        <f t="shared" si="46"/>
        <v>music</v>
      </c>
      <c r="T458" t="str">
        <f t="shared" si="47"/>
        <v>indie rock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 s="7">
        <f t="shared" si="42"/>
        <v>42657.208333333328</v>
      </c>
      <c r="L459">
        <v>1476594000</v>
      </c>
      <c r="M459" s="7">
        <f t="shared" si="43"/>
        <v>42659.208333333328</v>
      </c>
      <c r="N459" t="b">
        <v>0</v>
      </c>
      <c r="O459" t="b">
        <v>0</v>
      </c>
      <c r="P459" t="s">
        <v>33</v>
      </c>
      <c r="Q459" s="4">
        <f t="shared" si="44"/>
        <v>0.26640000000000003</v>
      </c>
      <c r="R459">
        <f t="shared" si="45"/>
        <v>28.956521739130434</v>
      </c>
      <c r="S459" t="str">
        <f t="shared" si="46"/>
        <v>theater</v>
      </c>
      <c r="T459" t="str">
        <f t="shared" si="47"/>
        <v>plays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 s="7">
        <f t="shared" si="42"/>
        <v>40265.208333333336</v>
      </c>
      <c r="L460">
        <v>1273554000</v>
      </c>
      <c r="M460" s="7">
        <f t="shared" si="43"/>
        <v>40309.208333333336</v>
      </c>
      <c r="N460" t="b">
        <v>0</v>
      </c>
      <c r="O460" t="b">
        <v>0</v>
      </c>
      <c r="P460" t="s">
        <v>33</v>
      </c>
      <c r="Q460" s="4">
        <f t="shared" si="44"/>
        <v>3.5120118343195266</v>
      </c>
      <c r="R460">
        <f t="shared" si="45"/>
        <v>55.993396226415094</v>
      </c>
      <c r="S460" t="str">
        <f t="shared" si="46"/>
        <v>theater</v>
      </c>
      <c r="T460" t="str">
        <f t="shared" si="47"/>
        <v>plays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 s="7">
        <f t="shared" si="42"/>
        <v>42001.25</v>
      </c>
      <c r="L461">
        <v>1421906400</v>
      </c>
      <c r="M461" s="7">
        <f t="shared" si="43"/>
        <v>42026.25</v>
      </c>
      <c r="N461" t="b">
        <v>0</v>
      </c>
      <c r="O461" t="b">
        <v>0</v>
      </c>
      <c r="P461" t="s">
        <v>42</v>
      </c>
      <c r="Q461" s="4">
        <f t="shared" si="44"/>
        <v>0.90063492063492068</v>
      </c>
      <c r="R461">
        <f t="shared" si="45"/>
        <v>54.038095238095238</v>
      </c>
      <c r="S461" t="str">
        <f t="shared" si="46"/>
        <v>film &amp; video</v>
      </c>
      <c r="T461" t="str">
        <f t="shared" si="47"/>
        <v>documentary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 s="7">
        <f t="shared" si="42"/>
        <v>40399.208333333336</v>
      </c>
      <c r="L462">
        <v>1281589200</v>
      </c>
      <c r="M462" s="7">
        <f t="shared" si="43"/>
        <v>40402.208333333336</v>
      </c>
      <c r="N462" t="b">
        <v>0</v>
      </c>
      <c r="O462" t="b">
        <v>0</v>
      </c>
      <c r="P462" t="s">
        <v>33</v>
      </c>
      <c r="Q462" s="4">
        <f t="shared" si="44"/>
        <v>1.7162500000000001</v>
      </c>
      <c r="R462">
        <f t="shared" si="45"/>
        <v>82.38</v>
      </c>
      <c r="S462" t="str">
        <f t="shared" si="46"/>
        <v>theater</v>
      </c>
      <c r="T462" t="str">
        <f t="shared" si="47"/>
        <v>plays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 s="7">
        <f t="shared" si="42"/>
        <v>41757.208333333336</v>
      </c>
      <c r="L463">
        <v>1400389200</v>
      </c>
      <c r="M463" s="7">
        <f t="shared" si="43"/>
        <v>41777.208333333336</v>
      </c>
      <c r="N463" t="b">
        <v>0</v>
      </c>
      <c r="O463" t="b">
        <v>0</v>
      </c>
      <c r="P463" t="s">
        <v>53</v>
      </c>
      <c r="Q463" s="4">
        <f t="shared" si="44"/>
        <v>1.4104655870445344</v>
      </c>
      <c r="R463">
        <f t="shared" si="45"/>
        <v>66.997115384615384</v>
      </c>
      <c r="S463" t="str">
        <f t="shared" si="46"/>
        <v>film &amp; video</v>
      </c>
      <c r="T463" t="str">
        <f t="shared" si="47"/>
        <v>drama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 s="7">
        <f t="shared" si="42"/>
        <v>41304.25</v>
      </c>
      <c r="L464">
        <v>1362808800</v>
      </c>
      <c r="M464" s="7">
        <f t="shared" si="43"/>
        <v>41342.25</v>
      </c>
      <c r="N464" t="b">
        <v>0</v>
      </c>
      <c r="O464" t="b">
        <v>0</v>
      </c>
      <c r="P464" t="s">
        <v>292</v>
      </c>
      <c r="Q464" s="4">
        <f t="shared" si="44"/>
        <v>0.30579449152542371</v>
      </c>
      <c r="R464">
        <f t="shared" si="45"/>
        <v>107.91401869158878</v>
      </c>
      <c r="S464" t="str">
        <f t="shared" si="46"/>
        <v>games</v>
      </c>
      <c r="T464" t="str">
        <f t="shared" si="47"/>
        <v>mobile games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 s="7">
        <f t="shared" si="42"/>
        <v>41639.25</v>
      </c>
      <c r="L465">
        <v>1388815200</v>
      </c>
      <c r="M465" s="7">
        <f t="shared" si="43"/>
        <v>41643.25</v>
      </c>
      <c r="N465" t="b">
        <v>0</v>
      </c>
      <c r="O465" t="b">
        <v>0</v>
      </c>
      <c r="P465" t="s">
        <v>71</v>
      </c>
      <c r="Q465" s="4">
        <f t="shared" si="44"/>
        <v>1.0816455696202532</v>
      </c>
      <c r="R465">
        <f t="shared" si="45"/>
        <v>69.009501187648453</v>
      </c>
      <c r="S465" t="str">
        <f t="shared" si="46"/>
        <v>film &amp; video</v>
      </c>
      <c r="T465" t="str">
        <f t="shared" si="47"/>
        <v>animation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 s="7">
        <f t="shared" si="42"/>
        <v>43142.25</v>
      </c>
      <c r="L466">
        <v>1519538400</v>
      </c>
      <c r="M466" s="7">
        <f t="shared" si="43"/>
        <v>43156.25</v>
      </c>
      <c r="N466" t="b">
        <v>0</v>
      </c>
      <c r="O466" t="b">
        <v>0</v>
      </c>
      <c r="P466" t="s">
        <v>33</v>
      </c>
      <c r="Q466" s="4">
        <f t="shared" si="44"/>
        <v>1.3345505617977529</v>
      </c>
      <c r="R466">
        <f t="shared" si="45"/>
        <v>39.006568144499177</v>
      </c>
      <c r="S466" t="str">
        <f t="shared" si="46"/>
        <v>theater</v>
      </c>
      <c r="T466" t="str">
        <f t="shared" si="47"/>
        <v>plays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 s="7">
        <f t="shared" si="42"/>
        <v>43127.25</v>
      </c>
      <c r="L467">
        <v>1517810400</v>
      </c>
      <c r="M467" s="7">
        <f t="shared" si="43"/>
        <v>43136.25</v>
      </c>
      <c r="N467" t="b">
        <v>0</v>
      </c>
      <c r="O467" t="b">
        <v>0</v>
      </c>
      <c r="P467" t="s">
        <v>206</v>
      </c>
      <c r="Q467" s="4">
        <f t="shared" si="44"/>
        <v>1.8785106382978722</v>
      </c>
      <c r="R467">
        <f t="shared" si="45"/>
        <v>110.3625</v>
      </c>
      <c r="S467" t="str">
        <f t="shared" si="46"/>
        <v>publishing</v>
      </c>
      <c r="T467" t="str">
        <f t="shared" si="47"/>
        <v>translations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 s="7">
        <f t="shared" si="42"/>
        <v>41409.208333333336</v>
      </c>
      <c r="L468">
        <v>1370581200</v>
      </c>
      <c r="M468" s="7">
        <f t="shared" si="43"/>
        <v>41432.208333333336</v>
      </c>
      <c r="N468" t="b">
        <v>0</v>
      </c>
      <c r="O468" t="b">
        <v>1</v>
      </c>
      <c r="P468" t="s">
        <v>65</v>
      </c>
      <c r="Q468" s="4">
        <f t="shared" si="44"/>
        <v>3.32</v>
      </c>
      <c r="R468">
        <f t="shared" si="45"/>
        <v>94.857142857142861</v>
      </c>
      <c r="S468" t="str">
        <f t="shared" si="46"/>
        <v>technology</v>
      </c>
      <c r="T468" t="str">
        <f t="shared" si="47"/>
        <v>wearables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 s="7">
        <f t="shared" si="42"/>
        <v>42331.25</v>
      </c>
      <c r="L469">
        <v>1448863200</v>
      </c>
      <c r="M469" s="7">
        <f t="shared" si="43"/>
        <v>42338.25</v>
      </c>
      <c r="N469" t="b">
        <v>0</v>
      </c>
      <c r="O469" t="b">
        <v>1</v>
      </c>
      <c r="P469" t="s">
        <v>28</v>
      </c>
      <c r="Q469" s="4">
        <f t="shared" si="44"/>
        <v>5.7521428571428572</v>
      </c>
      <c r="R469">
        <f t="shared" si="45"/>
        <v>57.935251798561154</v>
      </c>
      <c r="S469" t="str">
        <f t="shared" si="46"/>
        <v>technology</v>
      </c>
      <c r="T469" t="str">
        <f t="shared" si="47"/>
        <v>web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 s="7">
        <f t="shared" si="42"/>
        <v>43569.208333333328</v>
      </c>
      <c r="L470">
        <v>1556600400</v>
      </c>
      <c r="M470" s="7">
        <f t="shared" si="43"/>
        <v>43585.208333333328</v>
      </c>
      <c r="N470" t="b">
        <v>0</v>
      </c>
      <c r="O470" t="b">
        <v>0</v>
      </c>
      <c r="P470" t="s">
        <v>33</v>
      </c>
      <c r="Q470" s="4">
        <f t="shared" si="44"/>
        <v>0.40500000000000003</v>
      </c>
      <c r="R470">
        <f t="shared" si="45"/>
        <v>101.25</v>
      </c>
      <c r="S470" t="str">
        <f t="shared" si="46"/>
        <v>theater</v>
      </c>
      <c r="T470" t="str">
        <f t="shared" si="47"/>
        <v>plays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 s="7">
        <f t="shared" si="42"/>
        <v>42142.208333333328</v>
      </c>
      <c r="L471">
        <v>1432098000</v>
      </c>
      <c r="M471" s="7">
        <f t="shared" si="43"/>
        <v>42144.208333333328</v>
      </c>
      <c r="N471" t="b">
        <v>0</v>
      </c>
      <c r="O471" t="b">
        <v>0</v>
      </c>
      <c r="P471" t="s">
        <v>53</v>
      </c>
      <c r="Q471" s="4">
        <f t="shared" si="44"/>
        <v>1.8442857142857143</v>
      </c>
      <c r="R471">
        <f t="shared" si="45"/>
        <v>64.95597484276729</v>
      </c>
      <c r="S471" t="str">
        <f t="shared" si="46"/>
        <v>film &amp; video</v>
      </c>
      <c r="T471" t="str">
        <f t="shared" si="47"/>
        <v>drama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 s="7">
        <f t="shared" si="42"/>
        <v>42716.25</v>
      </c>
      <c r="L472">
        <v>1482127200</v>
      </c>
      <c r="M472" s="7">
        <f t="shared" si="43"/>
        <v>42723.25</v>
      </c>
      <c r="N472" t="b">
        <v>0</v>
      </c>
      <c r="O472" t="b">
        <v>0</v>
      </c>
      <c r="P472" t="s">
        <v>65</v>
      </c>
      <c r="Q472" s="4">
        <f t="shared" si="44"/>
        <v>2.8580555555555556</v>
      </c>
      <c r="R472">
        <f t="shared" si="45"/>
        <v>27.00524934383202</v>
      </c>
      <c r="S472" t="str">
        <f t="shared" si="46"/>
        <v>technology</v>
      </c>
      <c r="T472" t="str">
        <f t="shared" si="47"/>
        <v>wearables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 s="7">
        <f t="shared" si="42"/>
        <v>41031.208333333336</v>
      </c>
      <c r="L473">
        <v>1335934800</v>
      </c>
      <c r="M473" s="7">
        <f t="shared" si="43"/>
        <v>41031.208333333336</v>
      </c>
      <c r="N473" t="b">
        <v>0</v>
      </c>
      <c r="O473" t="b">
        <v>1</v>
      </c>
      <c r="P473" t="s">
        <v>17</v>
      </c>
      <c r="Q473" s="4">
        <f t="shared" si="44"/>
        <v>3.19</v>
      </c>
      <c r="R473">
        <f t="shared" si="45"/>
        <v>50.97422680412371</v>
      </c>
      <c r="S473" t="str">
        <f t="shared" si="46"/>
        <v>food</v>
      </c>
      <c r="T473" t="str">
        <f t="shared" si="47"/>
        <v>food trucks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 s="7">
        <f t="shared" si="42"/>
        <v>43535.208333333328</v>
      </c>
      <c r="L474">
        <v>1556946000</v>
      </c>
      <c r="M474" s="7">
        <f t="shared" si="43"/>
        <v>43589.208333333328</v>
      </c>
      <c r="N474" t="b">
        <v>0</v>
      </c>
      <c r="O474" t="b">
        <v>0</v>
      </c>
      <c r="P474" t="s">
        <v>23</v>
      </c>
      <c r="Q474" s="4">
        <f t="shared" si="44"/>
        <v>0.39234070221066319</v>
      </c>
      <c r="R474">
        <f t="shared" si="45"/>
        <v>104.94260869565217</v>
      </c>
      <c r="S474" t="str">
        <f t="shared" si="46"/>
        <v>music</v>
      </c>
      <c r="T474" t="str">
        <f t="shared" si="47"/>
        <v>rock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 s="7">
        <f t="shared" si="42"/>
        <v>43277.208333333328</v>
      </c>
      <c r="L475">
        <v>1530075600</v>
      </c>
      <c r="M475" s="7">
        <f t="shared" si="43"/>
        <v>43278.208333333328</v>
      </c>
      <c r="N475" t="b">
        <v>0</v>
      </c>
      <c r="O475" t="b">
        <v>0</v>
      </c>
      <c r="P475" t="s">
        <v>50</v>
      </c>
      <c r="Q475" s="4">
        <f t="shared" si="44"/>
        <v>1.7814000000000001</v>
      </c>
      <c r="R475">
        <f t="shared" si="45"/>
        <v>84.028301886792448</v>
      </c>
      <c r="S475" t="str">
        <f t="shared" si="46"/>
        <v>music</v>
      </c>
      <c r="T475" t="str">
        <f t="shared" si="47"/>
        <v>electric music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 s="7">
        <f t="shared" si="42"/>
        <v>41989.25</v>
      </c>
      <c r="L476">
        <v>1418796000</v>
      </c>
      <c r="M476" s="7">
        <f t="shared" si="43"/>
        <v>41990.25</v>
      </c>
      <c r="N476" t="b">
        <v>0</v>
      </c>
      <c r="O476" t="b">
        <v>0</v>
      </c>
      <c r="P476" t="s">
        <v>269</v>
      </c>
      <c r="Q476" s="4">
        <f t="shared" si="44"/>
        <v>3.6515</v>
      </c>
      <c r="R476">
        <f t="shared" si="45"/>
        <v>102.85915492957747</v>
      </c>
      <c r="S476" t="str">
        <f t="shared" si="46"/>
        <v>film &amp; video</v>
      </c>
      <c r="T476" t="str">
        <f t="shared" si="47"/>
        <v>television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 s="7">
        <f t="shared" si="42"/>
        <v>41450.208333333336</v>
      </c>
      <c r="L477">
        <v>1372482000</v>
      </c>
      <c r="M477" s="7">
        <f t="shared" si="43"/>
        <v>41454.208333333336</v>
      </c>
      <c r="N477" t="b">
        <v>0</v>
      </c>
      <c r="O477" t="b">
        <v>1</v>
      </c>
      <c r="P477" t="s">
        <v>206</v>
      </c>
      <c r="Q477" s="4">
        <f t="shared" si="44"/>
        <v>1.1394594594594594</v>
      </c>
      <c r="R477">
        <f t="shared" si="45"/>
        <v>39.962085308056871</v>
      </c>
      <c r="S477" t="str">
        <f t="shared" si="46"/>
        <v>publishing</v>
      </c>
      <c r="T477" t="str">
        <f t="shared" si="47"/>
        <v>translations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 s="7">
        <f t="shared" si="42"/>
        <v>43322.208333333328</v>
      </c>
      <c r="L478">
        <v>1534395600</v>
      </c>
      <c r="M478" s="7">
        <f t="shared" si="43"/>
        <v>43328.208333333328</v>
      </c>
      <c r="N478" t="b">
        <v>0</v>
      </c>
      <c r="O478" t="b">
        <v>0</v>
      </c>
      <c r="P478" t="s">
        <v>119</v>
      </c>
      <c r="Q478" s="4">
        <f t="shared" si="44"/>
        <v>0.29828720626631855</v>
      </c>
      <c r="R478">
        <f t="shared" si="45"/>
        <v>51.001785714285717</v>
      </c>
      <c r="S478" t="str">
        <f t="shared" si="46"/>
        <v>publishing</v>
      </c>
      <c r="T478" t="str">
        <f t="shared" si="47"/>
        <v>fiction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 s="7">
        <f t="shared" si="42"/>
        <v>40720.208333333336</v>
      </c>
      <c r="L479">
        <v>1311397200</v>
      </c>
      <c r="M479" s="7">
        <f t="shared" si="43"/>
        <v>40747.208333333336</v>
      </c>
      <c r="N479" t="b">
        <v>0</v>
      </c>
      <c r="O479" t="b">
        <v>0</v>
      </c>
      <c r="P479" t="s">
        <v>474</v>
      </c>
      <c r="Q479" s="4">
        <f t="shared" si="44"/>
        <v>0.54270588235294115</v>
      </c>
      <c r="R479">
        <f t="shared" si="45"/>
        <v>40.823008849557525</v>
      </c>
      <c r="S479" t="str">
        <f t="shared" si="46"/>
        <v>film &amp; video</v>
      </c>
      <c r="T479" t="str">
        <f t="shared" si="47"/>
        <v>science fiction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 s="7">
        <f t="shared" si="42"/>
        <v>42072.208333333328</v>
      </c>
      <c r="L480">
        <v>1426914000</v>
      </c>
      <c r="M480" s="7">
        <f t="shared" si="43"/>
        <v>42084.208333333328</v>
      </c>
      <c r="N480" t="b">
        <v>0</v>
      </c>
      <c r="O480" t="b">
        <v>0</v>
      </c>
      <c r="P480" t="s">
        <v>65</v>
      </c>
      <c r="Q480" s="4">
        <f t="shared" si="44"/>
        <v>2.3634156976744185</v>
      </c>
      <c r="R480">
        <f t="shared" si="45"/>
        <v>58.999637155297535</v>
      </c>
      <c r="S480" t="str">
        <f t="shared" si="46"/>
        <v>technology</v>
      </c>
      <c r="T480" t="str">
        <f t="shared" si="47"/>
        <v>wearables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 s="7">
        <f t="shared" si="42"/>
        <v>42945.208333333328</v>
      </c>
      <c r="L481">
        <v>1501477200</v>
      </c>
      <c r="M481" s="7">
        <f t="shared" si="43"/>
        <v>42947.208333333328</v>
      </c>
      <c r="N481" t="b">
        <v>0</v>
      </c>
      <c r="O481" t="b">
        <v>0</v>
      </c>
      <c r="P481" t="s">
        <v>17</v>
      </c>
      <c r="Q481" s="4">
        <f t="shared" si="44"/>
        <v>5.1291666666666664</v>
      </c>
      <c r="R481">
        <f t="shared" si="45"/>
        <v>71.156069364161851</v>
      </c>
      <c r="S481" t="str">
        <f t="shared" si="46"/>
        <v>food</v>
      </c>
      <c r="T481" t="str">
        <f t="shared" si="47"/>
        <v>food trucks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 s="7">
        <f t="shared" si="42"/>
        <v>40248.25</v>
      </c>
      <c r="L482">
        <v>1269061200</v>
      </c>
      <c r="M482" s="7">
        <f t="shared" si="43"/>
        <v>40257.208333333336</v>
      </c>
      <c r="N482" t="b">
        <v>0</v>
      </c>
      <c r="O482" t="b">
        <v>1</v>
      </c>
      <c r="P482" t="s">
        <v>122</v>
      </c>
      <c r="Q482" s="4">
        <f t="shared" si="44"/>
        <v>1.0065116279069768</v>
      </c>
      <c r="R482">
        <f t="shared" si="45"/>
        <v>99.494252873563212</v>
      </c>
      <c r="S482" t="str">
        <f t="shared" si="46"/>
        <v>photography</v>
      </c>
      <c r="T482" t="str">
        <f t="shared" si="47"/>
        <v>photography books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 s="7">
        <f t="shared" si="42"/>
        <v>41913.208333333336</v>
      </c>
      <c r="L483">
        <v>1415772000</v>
      </c>
      <c r="M483" s="7">
        <f t="shared" si="43"/>
        <v>41955.25</v>
      </c>
      <c r="N483" t="b">
        <v>0</v>
      </c>
      <c r="O483" t="b">
        <v>1</v>
      </c>
      <c r="P483" t="s">
        <v>33</v>
      </c>
      <c r="Q483" s="4">
        <f t="shared" si="44"/>
        <v>0.81348423194303154</v>
      </c>
      <c r="R483">
        <f t="shared" si="45"/>
        <v>103.98634590377114</v>
      </c>
      <c r="S483" t="str">
        <f t="shared" si="46"/>
        <v>theater</v>
      </c>
      <c r="T483" t="str">
        <f t="shared" si="47"/>
        <v>plays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 s="7">
        <f t="shared" si="42"/>
        <v>40963.25</v>
      </c>
      <c r="L484">
        <v>1331013600</v>
      </c>
      <c r="M484" s="7">
        <f t="shared" si="43"/>
        <v>40974.25</v>
      </c>
      <c r="N484" t="b">
        <v>0</v>
      </c>
      <c r="O484" t="b">
        <v>1</v>
      </c>
      <c r="P484" t="s">
        <v>119</v>
      </c>
      <c r="Q484" s="4">
        <f t="shared" si="44"/>
        <v>0.16404761904761905</v>
      </c>
      <c r="R484">
        <f t="shared" si="45"/>
        <v>76.555555555555557</v>
      </c>
      <c r="S484" t="str">
        <f t="shared" si="46"/>
        <v>publishing</v>
      </c>
      <c r="T484" t="str">
        <f t="shared" si="47"/>
        <v>fiction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 s="7">
        <f t="shared" si="42"/>
        <v>43811.25</v>
      </c>
      <c r="L485">
        <v>1576735200</v>
      </c>
      <c r="M485" s="7">
        <f t="shared" si="43"/>
        <v>43818.25</v>
      </c>
      <c r="N485" t="b">
        <v>0</v>
      </c>
      <c r="O485" t="b">
        <v>0</v>
      </c>
      <c r="P485" t="s">
        <v>33</v>
      </c>
      <c r="Q485" s="4">
        <f t="shared" si="44"/>
        <v>0.52774617067833696</v>
      </c>
      <c r="R485">
        <f t="shared" si="45"/>
        <v>87.068592057761734</v>
      </c>
      <c r="S485" t="str">
        <f t="shared" si="46"/>
        <v>theater</v>
      </c>
      <c r="T485" t="str">
        <f t="shared" si="47"/>
        <v>plays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 s="7">
        <f t="shared" si="42"/>
        <v>41855.208333333336</v>
      </c>
      <c r="L486">
        <v>1411362000</v>
      </c>
      <c r="M486" s="7">
        <f t="shared" si="43"/>
        <v>41904.208333333336</v>
      </c>
      <c r="N486" t="b">
        <v>0</v>
      </c>
      <c r="O486" t="b">
        <v>1</v>
      </c>
      <c r="P486" t="s">
        <v>17</v>
      </c>
      <c r="Q486" s="4">
        <f t="shared" si="44"/>
        <v>2.6020608108108108</v>
      </c>
      <c r="R486">
        <f t="shared" si="45"/>
        <v>48.99554707379135</v>
      </c>
      <c r="S486" t="str">
        <f t="shared" si="46"/>
        <v>food</v>
      </c>
      <c r="T486" t="str">
        <f t="shared" si="47"/>
        <v>food trucks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 s="7">
        <f t="shared" si="42"/>
        <v>43626.208333333328</v>
      </c>
      <c r="L487">
        <v>1563685200</v>
      </c>
      <c r="M487" s="7">
        <f t="shared" si="43"/>
        <v>43667.208333333328</v>
      </c>
      <c r="N487" t="b">
        <v>0</v>
      </c>
      <c r="O487" t="b">
        <v>0</v>
      </c>
      <c r="P487" t="s">
        <v>33</v>
      </c>
      <c r="Q487" s="4">
        <f t="shared" si="44"/>
        <v>0.30732891832229581</v>
      </c>
      <c r="R487">
        <f t="shared" si="45"/>
        <v>42.969135802469133</v>
      </c>
      <c r="S487" t="str">
        <f t="shared" si="46"/>
        <v>theater</v>
      </c>
      <c r="T487" t="str">
        <f t="shared" si="47"/>
        <v>plays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 s="7">
        <f t="shared" si="42"/>
        <v>43168.25</v>
      </c>
      <c r="L488">
        <v>1521867600</v>
      </c>
      <c r="M488" s="7">
        <f t="shared" si="43"/>
        <v>43183.208333333328</v>
      </c>
      <c r="N488" t="b">
        <v>0</v>
      </c>
      <c r="O488" t="b">
        <v>1</v>
      </c>
      <c r="P488" t="s">
        <v>206</v>
      </c>
      <c r="Q488" s="4">
        <f t="shared" si="44"/>
        <v>0.13500000000000001</v>
      </c>
      <c r="R488">
        <f t="shared" si="45"/>
        <v>33.428571428571431</v>
      </c>
      <c r="S488" t="str">
        <f t="shared" si="46"/>
        <v>publishing</v>
      </c>
      <c r="T488" t="str">
        <f t="shared" si="47"/>
        <v>translations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 s="7">
        <f t="shared" si="42"/>
        <v>42845.208333333328</v>
      </c>
      <c r="L489">
        <v>1495515600</v>
      </c>
      <c r="M489" s="7">
        <f t="shared" si="43"/>
        <v>42878.208333333328</v>
      </c>
      <c r="N489" t="b">
        <v>0</v>
      </c>
      <c r="O489" t="b">
        <v>0</v>
      </c>
      <c r="P489" t="s">
        <v>33</v>
      </c>
      <c r="Q489" s="4">
        <f t="shared" si="44"/>
        <v>1.7862556663644606</v>
      </c>
      <c r="R489">
        <f t="shared" si="45"/>
        <v>83.982949701619773</v>
      </c>
      <c r="S489" t="str">
        <f t="shared" si="46"/>
        <v>theater</v>
      </c>
      <c r="T489" t="str">
        <f t="shared" si="47"/>
        <v>plays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 s="7">
        <f t="shared" si="42"/>
        <v>42403.25</v>
      </c>
      <c r="L490">
        <v>1455948000</v>
      </c>
      <c r="M490" s="7">
        <f t="shared" si="43"/>
        <v>42420.25</v>
      </c>
      <c r="N490" t="b">
        <v>0</v>
      </c>
      <c r="O490" t="b">
        <v>0</v>
      </c>
      <c r="P490" t="s">
        <v>33</v>
      </c>
      <c r="Q490" s="4">
        <f t="shared" si="44"/>
        <v>2.2005660377358489</v>
      </c>
      <c r="R490">
        <f t="shared" si="45"/>
        <v>101.41739130434783</v>
      </c>
      <c r="S490" t="str">
        <f t="shared" si="46"/>
        <v>theater</v>
      </c>
      <c r="T490" t="str">
        <f t="shared" si="47"/>
        <v>plays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 s="7">
        <f t="shared" si="42"/>
        <v>40406.208333333336</v>
      </c>
      <c r="L491">
        <v>1282366800</v>
      </c>
      <c r="M491" s="7">
        <f t="shared" si="43"/>
        <v>40411.208333333336</v>
      </c>
      <c r="N491" t="b">
        <v>0</v>
      </c>
      <c r="O491" t="b">
        <v>0</v>
      </c>
      <c r="P491" t="s">
        <v>65</v>
      </c>
      <c r="Q491" s="4">
        <f t="shared" si="44"/>
        <v>1.015108695652174</v>
      </c>
      <c r="R491">
        <f t="shared" si="45"/>
        <v>109.87058823529412</v>
      </c>
      <c r="S491" t="str">
        <f t="shared" si="46"/>
        <v>technology</v>
      </c>
      <c r="T491" t="str">
        <f t="shared" si="47"/>
        <v>wearables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 s="7">
        <f t="shared" si="42"/>
        <v>43786.25</v>
      </c>
      <c r="L492">
        <v>1574575200</v>
      </c>
      <c r="M492" s="7">
        <f t="shared" si="43"/>
        <v>43793.25</v>
      </c>
      <c r="N492" t="b">
        <v>0</v>
      </c>
      <c r="O492" t="b">
        <v>0</v>
      </c>
      <c r="P492" t="s">
        <v>1029</v>
      </c>
      <c r="Q492" s="4">
        <f t="shared" si="44"/>
        <v>1.915</v>
      </c>
      <c r="R492">
        <f t="shared" si="45"/>
        <v>31.916666666666668</v>
      </c>
      <c r="S492" t="str">
        <f t="shared" si="46"/>
        <v>journalism</v>
      </c>
      <c r="T492" t="str">
        <f t="shared" si="47"/>
        <v>audio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 s="7">
        <f t="shared" si="42"/>
        <v>41456.208333333336</v>
      </c>
      <c r="L493">
        <v>1374901200</v>
      </c>
      <c r="M493" s="7">
        <f t="shared" si="43"/>
        <v>41482.208333333336</v>
      </c>
      <c r="N493" t="b">
        <v>0</v>
      </c>
      <c r="O493" t="b">
        <v>1</v>
      </c>
      <c r="P493" t="s">
        <v>17</v>
      </c>
      <c r="Q493" s="4">
        <f t="shared" si="44"/>
        <v>3.0534683098591549</v>
      </c>
      <c r="R493">
        <f t="shared" si="45"/>
        <v>70.993450675399103</v>
      </c>
      <c r="S493" t="str">
        <f t="shared" si="46"/>
        <v>food</v>
      </c>
      <c r="T493" t="str">
        <f t="shared" si="47"/>
        <v>food trucks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 s="7">
        <f t="shared" si="42"/>
        <v>40336.208333333336</v>
      </c>
      <c r="L494">
        <v>1278910800</v>
      </c>
      <c r="M494" s="7">
        <f t="shared" si="43"/>
        <v>40371.208333333336</v>
      </c>
      <c r="N494" t="b">
        <v>1</v>
      </c>
      <c r="O494" t="b">
        <v>1</v>
      </c>
      <c r="P494" t="s">
        <v>100</v>
      </c>
      <c r="Q494" s="4">
        <f t="shared" si="44"/>
        <v>0.23995287958115183</v>
      </c>
      <c r="R494">
        <f t="shared" si="45"/>
        <v>77.026890756302521</v>
      </c>
      <c r="S494" t="str">
        <f t="shared" si="46"/>
        <v>film &amp; video</v>
      </c>
      <c r="T494" t="str">
        <f t="shared" si="47"/>
        <v>shorts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 s="7">
        <f t="shared" si="42"/>
        <v>43645.208333333328</v>
      </c>
      <c r="L495">
        <v>1562907600</v>
      </c>
      <c r="M495" s="7">
        <f t="shared" si="43"/>
        <v>43658.208333333328</v>
      </c>
      <c r="N495" t="b">
        <v>0</v>
      </c>
      <c r="O495" t="b">
        <v>0</v>
      </c>
      <c r="P495" t="s">
        <v>122</v>
      </c>
      <c r="Q495" s="4">
        <f t="shared" si="44"/>
        <v>7.2377777777777776</v>
      </c>
      <c r="R495">
        <f t="shared" si="45"/>
        <v>101.78125</v>
      </c>
      <c r="S495" t="str">
        <f t="shared" si="46"/>
        <v>photography</v>
      </c>
      <c r="T495" t="str">
        <f t="shared" si="47"/>
        <v>photography books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 s="7">
        <f t="shared" si="42"/>
        <v>40990.208333333336</v>
      </c>
      <c r="L496">
        <v>1332478800</v>
      </c>
      <c r="M496" s="7">
        <f t="shared" si="43"/>
        <v>40991.208333333336</v>
      </c>
      <c r="N496" t="b">
        <v>0</v>
      </c>
      <c r="O496" t="b">
        <v>0</v>
      </c>
      <c r="P496" t="s">
        <v>65</v>
      </c>
      <c r="Q496" s="4">
        <f t="shared" si="44"/>
        <v>5.4736000000000002</v>
      </c>
      <c r="R496">
        <f t="shared" si="45"/>
        <v>51.059701492537314</v>
      </c>
      <c r="S496" t="str">
        <f t="shared" si="46"/>
        <v>technology</v>
      </c>
      <c r="T496" t="str">
        <f t="shared" si="47"/>
        <v>wearables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 s="7">
        <f t="shared" si="42"/>
        <v>41800.208333333336</v>
      </c>
      <c r="L497">
        <v>1402722000</v>
      </c>
      <c r="M497" s="7">
        <f t="shared" si="43"/>
        <v>41804.208333333336</v>
      </c>
      <c r="N497" t="b">
        <v>0</v>
      </c>
      <c r="O497" t="b">
        <v>0</v>
      </c>
      <c r="P497" t="s">
        <v>33</v>
      </c>
      <c r="Q497" s="4">
        <f t="shared" si="44"/>
        <v>4.1449999999999996</v>
      </c>
      <c r="R497">
        <f t="shared" si="45"/>
        <v>68.02051282051282</v>
      </c>
      <c r="S497" t="str">
        <f t="shared" si="46"/>
        <v>theater</v>
      </c>
      <c r="T497" t="str">
        <f t="shared" si="47"/>
        <v>plays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 s="7">
        <f t="shared" si="42"/>
        <v>42876.208333333328</v>
      </c>
      <c r="L498">
        <v>1496811600</v>
      </c>
      <c r="M498" s="7">
        <f t="shared" si="43"/>
        <v>42893.208333333328</v>
      </c>
      <c r="N498" t="b">
        <v>0</v>
      </c>
      <c r="O498" t="b">
        <v>0</v>
      </c>
      <c r="P498" t="s">
        <v>71</v>
      </c>
      <c r="Q498" s="4">
        <f t="shared" si="44"/>
        <v>9.0696409140369975E-3</v>
      </c>
      <c r="R498">
        <f t="shared" si="45"/>
        <v>30.87037037037037</v>
      </c>
      <c r="S498" t="str">
        <f t="shared" si="46"/>
        <v>film &amp; video</v>
      </c>
      <c r="T498" t="str">
        <f t="shared" si="47"/>
        <v>animation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 s="7">
        <f t="shared" si="42"/>
        <v>42724.25</v>
      </c>
      <c r="L499">
        <v>1482213600</v>
      </c>
      <c r="M499" s="7">
        <f t="shared" si="43"/>
        <v>42724.25</v>
      </c>
      <c r="N499" t="b">
        <v>0</v>
      </c>
      <c r="O499" t="b">
        <v>1</v>
      </c>
      <c r="P499" t="s">
        <v>65</v>
      </c>
      <c r="Q499" s="4">
        <f t="shared" si="44"/>
        <v>0.34173469387755101</v>
      </c>
      <c r="R499">
        <f t="shared" si="45"/>
        <v>27.908333333333335</v>
      </c>
      <c r="S499" t="str">
        <f t="shared" si="46"/>
        <v>technology</v>
      </c>
      <c r="T499" t="str">
        <f t="shared" si="47"/>
        <v>wearables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 s="7">
        <f t="shared" si="42"/>
        <v>42005.25</v>
      </c>
      <c r="L500">
        <v>1420264800</v>
      </c>
      <c r="M500" s="7">
        <f t="shared" si="43"/>
        <v>42007.25</v>
      </c>
      <c r="N500" t="b">
        <v>0</v>
      </c>
      <c r="O500" t="b">
        <v>0</v>
      </c>
      <c r="P500" t="s">
        <v>28</v>
      </c>
      <c r="Q500" s="4">
        <f t="shared" si="44"/>
        <v>0.239488107549121</v>
      </c>
      <c r="R500">
        <f t="shared" si="45"/>
        <v>79.994818652849744</v>
      </c>
      <c r="S500" t="str">
        <f t="shared" si="46"/>
        <v>technology</v>
      </c>
      <c r="T500" t="str">
        <f t="shared" si="47"/>
        <v>web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 s="7">
        <f t="shared" si="42"/>
        <v>42444.208333333328</v>
      </c>
      <c r="L501">
        <v>1458450000</v>
      </c>
      <c r="M501" s="7">
        <f t="shared" si="43"/>
        <v>42449.208333333328</v>
      </c>
      <c r="N501" t="b">
        <v>0</v>
      </c>
      <c r="O501" t="b">
        <v>1</v>
      </c>
      <c r="P501" t="s">
        <v>42</v>
      </c>
      <c r="Q501" s="4">
        <f t="shared" si="44"/>
        <v>0.48072649572649573</v>
      </c>
      <c r="R501">
        <f t="shared" si="45"/>
        <v>38.003378378378379</v>
      </c>
      <c r="S501" t="str">
        <f t="shared" si="46"/>
        <v>film &amp; video</v>
      </c>
      <c r="T501" t="str">
        <f t="shared" si="47"/>
        <v>documentary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 s="7">
        <f t="shared" si="42"/>
        <v>41395.208333333336</v>
      </c>
      <c r="L502">
        <v>1369803600</v>
      </c>
      <c r="M502" s="7">
        <f t="shared" si="43"/>
        <v>41423.208333333336</v>
      </c>
      <c r="N502" t="b">
        <v>0</v>
      </c>
      <c r="O502" t="b">
        <v>1</v>
      </c>
      <c r="P502" t="s">
        <v>33</v>
      </c>
      <c r="Q502" s="4">
        <f t="shared" si="44"/>
        <v>0</v>
      </c>
      <c r="R502" t="str">
        <f t="shared" si="45"/>
        <v>no backers</v>
      </c>
      <c r="S502" t="str">
        <f t="shared" si="46"/>
        <v>theater</v>
      </c>
      <c r="T502" t="str">
        <f t="shared" si="47"/>
        <v>plays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 s="7">
        <f t="shared" si="42"/>
        <v>41345.208333333336</v>
      </c>
      <c r="L503">
        <v>1363237200</v>
      </c>
      <c r="M503" s="7">
        <f t="shared" si="43"/>
        <v>41347.208333333336</v>
      </c>
      <c r="N503" t="b">
        <v>0</v>
      </c>
      <c r="O503" t="b">
        <v>0</v>
      </c>
      <c r="P503" t="s">
        <v>42</v>
      </c>
      <c r="Q503" s="4">
        <f t="shared" si="44"/>
        <v>0.70145182291666663</v>
      </c>
      <c r="R503">
        <f t="shared" si="45"/>
        <v>59.990534521158132</v>
      </c>
      <c r="S503" t="str">
        <f t="shared" si="46"/>
        <v>film &amp; video</v>
      </c>
      <c r="T503" t="str">
        <f t="shared" si="47"/>
        <v>documentary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 s="7">
        <f t="shared" si="42"/>
        <v>41117.208333333336</v>
      </c>
      <c r="L504">
        <v>1345870800</v>
      </c>
      <c r="M504" s="7">
        <f t="shared" si="43"/>
        <v>41146.208333333336</v>
      </c>
      <c r="N504" t="b">
        <v>0</v>
      </c>
      <c r="O504" t="b">
        <v>1</v>
      </c>
      <c r="P504" t="s">
        <v>89</v>
      </c>
      <c r="Q504" s="4">
        <f t="shared" si="44"/>
        <v>5.2992307692307694</v>
      </c>
      <c r="R504">
        <f t="shared" si="45"/>
        <v>37.037634408602152</v>
      </c>
      <c r="S504" t="str">
        <f t="shared" si="46"/>
        <v>games</v>
      </c>
      <c r="T504" t="str">
        <f t="shared" si="47"/>
        <v>video games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 s="7">
        <f t="shared" si="42"/>
        <v>42186.208333333328</v>
      </c>
      <c r="L505">
        <v>1437454800</v>
      </c>
      <c r="M505" s="7">
        <f t="shared" si="43"/>
        <v>42206.208333333328</v>
      </c>
      <c r="N505" t="b">
        <v>0</v>
      </c>
      <c r="O505" t="b">
        <v>0</v>
      </c>
      <c r="P505" t="s">
        <v>53</v>
      </c>
      <c r="Q505" s="4">
        <f t="shared" si="44"/>
        <v>1.8032549019607844</v>
      </c>
      <c r="R505">
        <f t="shared" si="45"/>
        <v>99.963043478260872</v>
      </c>
      <c r="S505" t="str">
        <f t="shared" si="46"/>
        <v>film &amp; video</v>
      </c>
      <c r="T505" t="str">
        <f t="shared" si="47"/>
        <v>drama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 s="7">
        <f t="shared" si="42"/>
        <v>42142.208333333328</v>
      </c>
      <c r="L506">
        <v>1432011600</v>
      </c>
      <c r="M506" s="7">
        <f t="shared" si="43"/>
        <v>42143.208333333328</v>
      </c>
      <c r="N506" t="b">
        <v>0</v>
      </c>
      <c r="O506" t="b">
        <v>0</v>
      </c>
      <c r="P506" t="s">
        <v>23</v>
      </c>
      <c r="Q506" s="4">
        <f t="shared" si="44"/>
        <v>0.92320000000000002</v>
      </c>
      <c r="R506">
        <f t="shared" si="45"/>
        <v>111.6774193548387</v>
      </c>
      <c r="S506" t="str">
        <f t="shared" si="46"/>
        <v>music</v>
      </c>
      <c r="T506" t="str">
        <f t="shared" si="47"/>
        <v>rock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 s="7">
        <f t="shared" si="42"/>
        <v>41341.25</v>
      </c>
      <c r="L507">
        <v>1366347600</v>
      </c>
      <c r="M507" s="7">
        <f t="shared" si="43"/>
        <v>41383.208333333336</v>
      </c>
      <c r="N507" t="b">
        <v>0</v>
      </c>
      <c r="O507" t="b">
        <v>1</v>
      </c>
      <c r="P507" t="s">
        <v>133</v>
      </c>
      <c r="Q507" s="4">
        <f t="shared" si="44"/>
        <v>0.13901001112347053</v>
      </c>
      <c r="R507">
        <f t="shared" si="45"/>
        <v>36.014409221902014</v>
      </c>
      <c r="S507" t="str">
        <f t="shared" si="46"/>
        <v>publishing</v>
      </c>
      <c r="T507" t="str">
        <f t="shared" si="47"/>
        <v>radio &amp; podcasts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 s="7">
        <f t="shared" si="42"/>
        <v>43062.25</v>
      </c>
      <c r="L508">
        <v>1512885600</v>
      </c>
      <c r="M508" s="7">
        <f t="shared" si="43"/>
        <v>43079.25</v>
      </c>
      <c r="N508" t="b">
        <v>0</v>
      </c>
      <c r="O508" t="b">
        <v>1</v>
      </c>
      <c r="P508" t="s">
        <v>33</v>
      </c>
      <c r="Q508" s="4">
        <f t="shared" si="44"/>
        <v>9.2707777777777771</v>
      </c>
      <c r="R508">
        <f t="shared" si="45"/>
        <v>66.010284810126578</v>
      </c>
      <c r="S508" t="str">
        <f t="shared" si="46"/>
        <v>theater</v>
      </c>
      <c r="T508" t="str">
        <f t="shared" si="47"/>
        <v>plays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 s="7">
        <f t="shared" si="42"/>
        <v>41373.208333333336</v>
      </c>
      <c r="L509">
        <v>1369717200</v>
      </c>
      <c r="M509" s="7">
        <f t="shared" si="43"/>
        <v>41422.208333333336</v>
      </c>
      <c r="N509" t="b">
        <v>0</v>
      </c>
      <c r="O509" t="b">
        <v>1</v>
      </c>
      <c r="P509" t="s">
        <v>28</v>
      </c>
      <c r="Q509" s="4">
        <f t="shared" si="44"/>
        <v>0.39857142857142858</v>
      </c>
      <c r="R509">
        <f t="shared" si="45"/>
        <v>44.05263157894737</v>
      </c>
      <c r="S509" t="str">
        <f t="shared" si="46"/>
        <v>technology</v>
      </c>
      <c r="T509" t="str">
        <f t="shared" si="47"/>
        <v>web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 s="7">
        <f t="shared" si="42"/>
        <v>43310.208333333328</v>
      </c>
      <c r="L510">
        <v>1534654800</v>
      </c>
      <c r="M510" s="7">
        <f t="shared" si="43"/>
        <v>43331.208333333328</v>
      </c>
      <c r="N510" t="b">
        <v>0</v>
      </c>
      <c r="O510" t="b">
        <v>0</v>
      </c>
      <c r="P510" t="s">
        <v>33</v>
      </c>
      <c r="Q510" s="4">
        <f t="shared" si="44"/>
        <v>1.1222929936305732</v>
      </c>
      <c r="R510">
        <f t="shared" si="45"/>
        <v>52.999726551818434</v>
      </c>
      <c r="S510" t="str">
        <f t="shared" si="46"/>
        <v>theater</v>
      </c>
      <c r="T510" t="str">
        <f t="shared" si="47"/>
        <v>plays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 s="7">
        <f t="shared" si="42"/>
        <v>41034.208333333336</v>
      </c>
      <c r="L511">
        <v>1337058000</v>
      </c>
      <c r="M511" s="7">
        <f t="shared" si="43"/>
        <v>41044.208333333336</v>
      </c>
      <c r="N511" t="b">
        <v>0</v>
      </c>
      <c r="O511" t="b">
        <v>0</v>
      </c>
      <c r="P511" t="s">
        <v>33</v>
      </c>
      <c r="Q511" s="4">
        <f t="shared" si="44"/>
        <v>0.70925816023738875</v>
      </c>
      <c r="R511">
        <f t="shared" si="45"/>
        <v>95</v>
      </c>
      <c r="S511" t="str">
        <f t="shared" si="46"/>
        <v>theater</v>
      </c>
      <c r="T511" t="str">
        <f t="shared" si="47"/>
        <v>plays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 s="7">
        <f t="shared" si="42"/>
        <v>43251.208333333328</v>
      </c>
      <c r="L512">
        <v>1529816400</v>
      </c>
      <c r="M512" s="7">
        <f t="shared" si="43"/>
        <v>43275.208333333328</v>
      </c>
      <c r="N512" t="b">
        <v>0</v>
      </c>
      <c r="O512" t="b">
        <v>0</v>
      </c>
      <c r="P512" t="s">
        <v>53</v>
      </c>
      <c r="Q512" s="4">
        <f t="shared" si="44"/>
        <v>1.1908974358974358</v>
      </c>
      <c r="R512">
        <f t="shared" si="45"/>
        <v>70.908396946564892</v>
      </c>
      <c r="S512" t="str">
        <f t="shared" si="46"/>
        <v>film &amp; video</v>
      </c>
      <c r="T512" t="str">
        <f t="shared" si="47"/>
        <v>drama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 s="7">
        <f t="shared" si="42"/>
        <v>43671.208333333328</v>
      </c>
      <c r="L513">
        <v>1564894800</v>
      </c>
      <c r="M513" s="7">
        <f t="shared" si="43"/>
        <v>43681.208333333328</v>
      </c>
      <c r="N513" t="b">
        <v>0</v>
      </c>
      <c r="O513" t="b">
        <v>0</v>
      </c>
      <c r="P513" t="s">
        <v>33</v>
      </c>
      <c r="Q513" s="4">
        <f t="shared" si="44"/>
        <v>0.24017591339648173</v>
      </c>
      <c r="R513">
        <f t="shared" si="45"/>
        <v>98.060773480662988</v>
      </c>
      <c r="S513" t="str">
        <f t="shared" si="46"/>
        <v>theater</v>
      </c>
      <c r="T513" t="str">
        <f t="shared" si="47"/>
        <v>plays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 s="7">
        <f t="shared" si="42"/>
        <v>41825.208333333336</v>
      </c>
      <c r="L514">
        <v>1404622800</v>
      </c>
      <c r="M514" s="7">
        <f t="shared" si="43"/>
        <v>41826.208333333336</v>
      </c>
      <c r="N514" t="b">
        <v>0</v>
      </c>
      <c r="O514" t="b">
        <v>1</v>
      </c>
      <c r="P514" t="s">
        <v>89</v>
      </c>
      <c r="Q514" s="4">
        <f t="shared" si="44"/>
        <v>1.3931868131868133</v>
      </c>
      <c r="R514">
        <f t="shared" si="45"/>
        <v>53.046025104602514</v>
      </c>
      <c r="S514" t="str">
        <f t="shared" si="46"/>
        <v>games</v>
      </c>
      <c r="T514" t="str">
        <f t="shared" si="47"/>
        <v>video games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 s="7">
        <f t="shared" ref="K515:K578" si="48">(((J515/60)/60)/24) +DATE(1970,1,1)</f>
        <v>40430.208333333336</v>
      </c>
      <c r="L515">
        <v>1284181200</v>
      </c>
      <c r="M515" s="7">
        <f t="shared" ref="M515:M578" si="49">(((L515/60)/60)/24) +DATE(1970,1,1)</f>
        <v>40432.208333333336</v>
      </c>
      <c r="N515" t="b">
        <v>0</v>
      </c>
      <c r="O515" t="b">
        <v>0</v>
      </c>
      <c r="P515" t="s">
        <v>269</v>
      </c>
      <c r="Q515" s="4">
        <f t="shared" ref="Q515:Q578" si="50">E515/D515</f>
        <v>0.39277108433734942</v>
      </c>
      <c r="R515">
        <f t="shared" ref="R515:R578" si="51">IF(G515= 0, "no backers",E515/G515)</f>
        <v>93.142857142857139</v>
      </c>
      <c r="S515" t="str">
        <f t="shared" ref="S515:S578" si="52">_xlfn.TEXTBEFORE(P515, "/")</f>
        <v>film &amp; video</v>
      </c>
      <c r="T515" t="str">
        <f t="shared" ref="T515:T578" si="53">_xlfn.TEXTAFTER(P515,"/")</f>
        <v>television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 s="7">
        <f t="shared" si="48"/>
        <v>41614.25</v>
      </c>
      <c r="L516">
        <v>1386741600</v>
      </c>
      <c r="M516" s="7">
        <f t="shared" si="49"/>
        <v>41619.25</v>
      </c>
      <c r="N516" t="b">
        <v>0</v>
      </c>
      <c r="O516" t="b">
        <v>1</v>
      </c>
      <c r="P516" t="s">
        <v>23</v>
      </c>
      <c r="Q516" s="4">
        <f t="shared" si="50"/>
        <v>0.22439077144917088</v>
      </c>
      <c r="R516">
        <f t="shared" si="51"/>
        <v>58.945075757575758</v>
      </c>
      <c r="S516" t="str">
        <f t="shared" si="52"/>
        <v>music</v>
      </c>
      <c r="T516" t="str">
        <f t="shared" si="53"/>
        <v>rock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 s="7">
        <f t="shared" si="48"/>
        <v>40900.25</v>
      </c>
      <c r="L517">
        <v>1324792800</v>
      </c>
      <c r="M517" s="7">
        <f t="shared" si="49"/>
        <v>40902.25</v>
      </c>
      <c r="N517" t="b">
        <v>0</v>
      </c>
      <c r="O517" t="b">
        <v>1</v>
      </c>
      <c r="P517" t="s">
        <v>33</v>
      </c>
      <c r="Q517" s="4">
        <f t="shared" si="50"/>
        <v>0.55779069767441858</v>
      </c>
      <c r="R517">
        <f t="shared" si="51"/>
        <v>36.067669172932334</v>
      </c>
      <c r="S517" t="str">
        <f t="shared" si="52"/>
        <v>theater</v>
      </c>
      <c r="T517" t="str">
        <f t="shared" si="53"/>
        <v>plays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 s="7">
        <f t="shared" si="48"/>
        <v>40396.208333333336</v>
      </c>
      <c r="L518">
        <v>1284354000</v>
      </c>
      <c r="M518" s="7">
        <f t="shared" si="49"/>
        <v>40434.208333333336</v>
      </c>
      <c r="N518" t="b">
        <v>0</v>
      </c>
      <c r="O518" t="b">
        <v>0</v>
      </c>
      <c r="P518" t="s">
        <v>68</v>
      </c>
      <c r="Q518" s="4">
        <f t="shared" si="50"/>
        <v>0.42523125996810207</v>
      </c>
      <c r="R518">
        <f t="shared" si="51"/>
        <v>63.030732860520096</v>
      </c>
      <c r="S518" t="str">
        <f t="shared" si="52"/>
        <v>publishing</v>
      </c>
      <c r="T518" t="str">
        <f t="shared" si="53"/>
        <v>nonfiction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 s="7">
        <f t="shared" si="48"/>
        <v>42860.208333333328</v>
      </c>
      <c r="L519">
        <v>1494392400</v>
      </c>
      <c r="M519" s="7">
        <f t="shared" si="49"/>
        <v>42865.208333333328</v>
      </c>
      <c r="N519" t="b">
        <v>0</v>
      </c>
      <c r="O519" t="b">
        <v>0</v>
      </c>
      <c r="P519" t="s">
        <v>17</v>
      </c>
      <c r="Q519" s="4">
        <f t="shared" si="50"/>
        <v>1.1200000000000001</v>
      </c>
      <c r="R519">
        <f t="shared" si="51"/>
        <v>84.717948717948715</v>
      </c>
      <c r="S519" t="str">
        <f t="shared" si="52"/>
        <v>food</v>
      </c>
      <c r="T519" t="str">
        <f t="shared" si="53"/>
        <v>food trucks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 s="7">
        <f t="shared" si="48"/>
        <v>43154.25</v>
      </c>
      <c r="L520">
        <v>1519538400</v>
      </c>
      <c r="M520" s="7">
        <f t="shared" si="49"/>
        <v>43156.25</v>
      </c>
      <c r="N520" t="b">
        <v>0</v>
      </c>
      <c r="O520" t="b">
        <v>1</v>
      </c>
      <c r="P520" t="s">
        <v>71</v>
      </c>
      <c r="Q520" s="4">
        <f t="shared" si="50"/>
        <v>7.0681818181818179E-2</v>
      </c>
      <c r="R520">
        <f t="shared" si="51"/>
        <v>62.2</v>
      </c>
      <c r="S520" t="str">
        <f t="shared" si="52"/>
        <v>film &amp; video</v>
      </c>
      <c r="T520" t="str">
        <f t="shared" si="53"/>
        <v>animation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 s="7">
        <f t="shared" si="48"/>
        <v>42012.25</v>
      </c>
      <c r="L521">
        <v>1421906400</v>
      </c>
      <c r="M521" s="7">
        <f t="shared" si="49"/>
        <v>42026.25</v>
      </c>
      <c r="N521" t="b">
        <v>0</v>
      </c>
      <c r="O521" t="b">
        <v>1</v>
      </c>
      <c r="P521" t="s">
        <v>23</v>
      </c>
      <c r="Q521" s="4">
        <f t="shared" si="50"/>
        <v>1.0174563871693867</v>
      </c>
      <c r="R521">
        <f t="shared" si="51"/>
        <v>101.97518330513255</v>
      </c>
      <c r="S521" t="str">
        <f t="shared" si="52"/>
        <v>music</v>
      </c>
      <c r="T521" t="str">
        <f t="shared" si="53"/>
        <v>rock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 s="7">
        <f t="shared" si="48"/>
        <v>43574.208333333328</v>
      </c>
      <c r="L522">
        <v>1555909200</v>
      </c>
      <c r="M522" s="7">
        <f t="shared" si="49"/>
        <v>43577.208333333328</v>
      </c>
      <c r="N522" t="b">
        <v>0</v>
      </c>
      <c r="O522" t="b">
        <v>0</v>
      </c>
      <c r="P522" t="s">
        <v>33</v>
      </c>
      <c r="Q522" s="4">
        <f t="shared" si="50"/>
        <v>4.2575000000000003</v>
      </c>
      <c r="R522">
        <f t="shared" si="51"/>
        <v>106.4375</v>
      </c>
      <c r="S522" t="str">
        <f t="shared" si="52"/>
        <v>theater</v>
      </c>
      <c r="T522" t="str">
        <f t="shared" si="53"/>
        <v>plays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 s="7">
        <f t="shared" si="48"/>
        <v>42605.208333333328</v>
      </c>
      <c r="L523">
        <v>1472446800</v>
      </c>
      <c r="M523" s="7">
        <f t="shared" si="49"/>
        <v>42611.208333333328</v>
      </c>
      <c r="N523" t="b">
        <v>0</v>
      </c>
      <c r="O523" t="b">
        <v>1</v>
      </c>
      <c r="P523" t="s">
        <v>53</v>
      </c>
      <c r="Q523" s="4">
        <f t="shared" si="50"/>
        <v>1.4553947368421052</v>
      </c>
      <c r="R523">
        <f t="shared" si="51"/>
        <v>29.975609756097562</v>
      </c>
      <c r="S523" t="str">
        <f t="shared" si="52"/>
        <v>film &amp; video</v>
      </c>
      <c r="T523" t="str">
        <f t="shared" si="53"/>
        <v>drama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 s="7">
        <f t="shared" si="48"/>
        <v>41093.208333333336</v>
      </c>
      <c r="L524">
        <v>1342328400</v>
      </c>
      <c r="M524" s="7">
        <f t="shared" si="49"/>
        <v>41105.208333333336</v>
      </c>
      <c r="N524" t="b">
        <v>0</v>
      </c>
      <c r="O524" t="b">
        <v>0</v>
      </c>
      <c r="P524" t="s">
        <v>100</v>
      </c>
      <c r="Q524" s="4">
        <f t="shared" si="50"/>
        <v>0.32453465346534655</v>
      </c>
      <c r="R524">
        <f t="shared" si="51"/>
        <v>85.806282722513089</v>
      </c>
      <c r="S524" t="str">
        <f t="shared" si="52"/>
        <v>film &amp; video</v>
      </c>
      <c r="T524" t="str">
        <f t="shared" si="53"/>
        <v>shorts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 s="7">
        <f t="shared" si="48"/>
        <v>40241.25</v>
      </c>
      <c r="L525">
        <v>1268114400</v>
      </c>
      <c r="M525" s="7">
        <f t="shared" si="49"/>
        <v>40246.25</v>
      </c>
      <c r="N525" t="b">
        <v>0</v>
      </c>
      <c r="O525" t="b">
        <v>0</v>
      </c>
      <c r="P525" t="s">
        <v>100</v>
      </c>
      <c r="Q525" s="4">
        <f t="shared" si="50"/>
        <v>7.003333333333333</v>
      </c>
      <c r="R525">
        <f t="shared" si="51"/>
        <v>70.82022471910112</v>
      </c>
      <c r="S525" t="str">
        <f t="shared" si="52"/>
        <v>film &amp; video</v>
      </c>
      <c r="T525" t="str">
        <f t="shared" si="53"/>
        <v>shorts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 s="7">
        <f t="shared" si="48"/>
        <v>40294.208333333336</v>
      </c>
      <c r="L526">
        <v>1273381200</v>
      </c>
      <c r="M526" s="7">
        <f t="shared" si="49"/>
        <v>40307.208333333336</v>
      </c>
      <c r="N526" t="b">
        <v>0</v>
      </c>
      <c r="O526" t="b">
        <v>0</v>
      </c>
      <c r="P526" t="s">
        <v>33</v>
      </c>
      <c r="Q526" s="4">
        <f t="shared" si="50"/>
        <v>0.83904860392967939</v>
      </c>
      <c r="R526">
        <f t="shared" si="51"/>
        <v>40.998484082870135</v>
      </c>
      <c r="S526" t="str">
        <f t="shared" si="52"/>
        <v>theater</v>
      </c>
      <c r="T526" t="str">
        <f t="shared" si="53"/>
        <v>plays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 s="7">
        <f t="shared" si="48"/>
        <v>40505.25</v>
      </c>
      <c r="L527">
        <v>1290837600</v>
      </c>
      <c r="M527" s="7">
        <f t="shared" si="49"/>
        <v>40509.25</v>
      </c>
      <c r="N527" t="b">
        <v>0</v>
      </c>
      <c r="O527" t="b">
        <v>0</v>
      </c>
      <c r="P527" t="s">
        <v>65</v>
      </c>
      <c r="Q527" s="4">
        <f t="shared" si="50"/>
        <v>0.84190476190476193</v>
      </c>
      <c r="R527">
        <f t="shared" si="51"/>
        <v>28.063492063492063</v>
      </c>
      <c r="S527" t="str">
        <f t="shared" si="52"/>
        <v>technology</v>
      </c>
      <c r="T527" t="str">
        <f t="shared" si="53"/>
        <v>wearables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 s="7">
        <f t="shared" si="48"/>
        <v>42364.25</v>
      </c>
      <c r="L528">
        <v>1454306400</v>
      </c>
      <c r="M528" s="7">
        <f t="shared" si="49"/>
        <v>42401.25</v>
      </c>
      <c r="N528" t="b">
        <v>0</v>
      </c>
      <c r="O528" t="b">
        <v>1</v>
      </c>
      <c r="P528" t="s">
        <v>33</v>
      </c>
      <c r="Q528" s="4">
        <f t="shared" si="50"/>
        <v>1.5595180722891566</v>
      </c>
      <c r="R528">
        <f t="shared" si="51"/>
        <v>88.054421768707485</v>
      </c>
      <c r="S528" t="str">
        <f t="shared" si="52"/>
        <v>theater</v>
      </c>
      <c r="T528" t="str">
        <f t="shared" si="53"/>
        <v>plays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 s="7">
        <f t="shared" si="48"/>
        <v>42405.25</v>
      </c>
      <c r="L529">
        <v>1457762400</v>
      </c>
      <c r="M529" s="7">
        <f t="shared" si="49"/>
        <v>42441.25</v>
      </c>
      <c r="N529" t="b">
        <v>0</v>
      </c>
      <c r="O529" t="b">
        <v>0</v>
      </c>
      <c r="P529" t="s">
        <v>71</v>
      </c>
      <c r="Q529" s="4">
        <f t="shared" si="50"/>
        <v>0.99619450317124736</v>
      </c>
      <c r="R529">
        <f t="shared" si="51"/>
        <v>31</v>
      </c>
      <c r="S529" t="str">
        <f t="shared" si="52"/>
        <v>film &amp; video</v>
      </c>
      <c r="T529" t="str">
        <f t="shared" si="53"/>
        <v>animation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 s="7">
        <f t="shared" si="48"/>
        <v>41601.25</v>
      </c>
      <c r="L530">
        <v>1389074400</v>
      </c>
      <c r="M530" s="7">
        <f t="shared" si="49"/>
        <v>41646.25</v>
      </c>
      <c r="N530" t="b">
        <v>0</v>
      </c>
      <c r="O530" t="b">
        <v>0</v>
      </c>
      <c r="P530" t="s">
        <v>60</v>
      </c>
      <c r="Q530" s="4">
        <f t="shared" si="50"/>
        <v>0.80300000000000005</v>
      </c>
      <c r="R530">
        <f t="shared" si="51"/>
        <v>90.337500000000006</v>
      </c>
      <c r="S530" t="str">
        <f t="shared" si="52"/>
        <v>music</v>
      </c>
      <c r="T530" t="str">
        <f t="shared" si="53"/>
        <v>indie rock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 s="7">
        <f t="shared" si="48"/>
        <v>41769.208333333336</v>
      </c>
      <c r="L531">
        <v>1402117200</v>
      </c>
      <c r="M531" s="7">
        <f t="shared" si="49"/>
        <v>41797.208333333336</v>
      </c>
      <c r="N531" t="b">
        <v>0</v>
      </c>
      <c r="O531" t="b">
        <v>0</v>
      </c>
      <c r="P531" t="s">
        <v>89</v>
      </c>
      <c r="Q531" s="4">
        <f t="shared" si="50"/>
        <v>0.11254901960784314</v>
      </c>
      <c r="R531">
        <f t="shared" si="51"/>
        <v>63.777777777777779</v>
      </c>
      <c r="S531" t="str">
        <f t="shared" si="52"/>
        <v>games</v>
      </c>
      <c r="T531" t="str">
        <f t="shared" si="53"/>
        <v>video games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 s="7">
        <f t="shared" si="48"/>
        <v>40421.208333333336</v>
      </c>
      <c r="L532">
        <v>1284440400</v>
      </c>
      <c r="M532" s="7">
        <f t="shared" si="49"/>
        <v>40435.208333333336</v>
      </c>
      <c r="N532" t="b">
        <v>0</v>
      </c>
      <c r="O532" t="b">
        <v>1</v>
      </c>
      <c r="P532" t="s">
        <v>119</v>
      </c>
      <c r="Q532" s="4">
        <f t="shared" si="50"/>
        <v>0.91740952380952379</v>
      </c>
      <c r="R532">
        <f t="shared" si="51"/>
        <v>53.995515695067262</v>
      </c>
      <c r="S532" t="str">
        <f t="shared" si="52"/>
        <v>publishing</v>
      </c>
      <c r="T532" t="str">
        <f t="shared" si="53"/>
        <v>fiction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 s="7">
        <f t="shared" si="48"/>
        <v>41589.25</v>
      </c>
      <c r="L533">
        <v>1388988000</v>
      </c>
      <c r="M533" s="7">
        <f t="shared" si="49"/>
        <v>41645.25</v>
      </c>
      <c r="N533" t="b">
        <v>0</v>
      </c>
      <c r="O533" t="b">
        <v>0</v>
      </c>
      <c r="P533" t="s">
        <v>89</v>
      </c>
      <c r="Q533" s="4">
        <f t="shared" si="50"/>
        <v>0.95521156936261387</v>
      </c>
      <c r="R533">
        <f t="shared" si="51"/>
        <v>48.993956043956047</v>
      </c>
      <c r="S533" t="str">
        <f t="shared" si="52"/>
        <v>games</v>
      </c>
      <c r="T533" t="str">
        <f t="shared" si="53"/>
        <v>video games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 s="7">
        <f t="shared" si="48"/>
        <v>43125.25</v>
      </c>
      <c r="L534">
        <v>1516946400</v>
      </c>
      <c r="M534" s="7">
        <f t="shared" si="49"/>
        <v>43126.25</v>
      </c>
      <c r="N534" t="b">
        <v>0</v>
      </c>
      <c r="O534" t="b">
        <v>0</v>
      </c>
      <c r="P534" t="s">
        <v>33</v>
      </c>
      <c r="Q534" s="4">
        <f t="shared" si="50"/>
        <v>5.0287499999999996</v>
      </c>
      <c r="R534">
        <f t="shared" si="51"/>
        <v>63.857142857142854</v>
      </c>
      <c r="S534" t="str">
        <f t="shared" si="52"/>
        <v>theater</v>
      </c>
      <c r="T534" t="str">
        <f t="shared" si="53"/>
        <v>plays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 s="7">
        <f t="shared" si="48"/>
        <v>41479.208333333336</v>
      </c>
      <c r="L535">
        <v>1377752400</v>
      </c>
      <c r="M535" s="7">
        <f t="shared" si="49"/>
        <v>41515.208333333336</v>
      </c>
      <c r="N535" t="b">
        <v>0</v>
      </c>
      <c r="O535" t="b">
        <v>0</v>
      </c>
      <c r="P535" t="s">
        <v>60</v>
      </c>
      <c r="Q535" s="4">
        <f t="shared" si="50"/>
        <v>1.5924394463667819</v>
      </c>
      <c r="R535">
        <f t="shared" si="51"/>
        <v>82.996393146979258</v>
      </c>
      <c r="S535" t="str">
        <f t="shared" si="52"/>
        <v>music</v>
      </c>
      <c r="T535" t="str">
        <f t="shared" si="53"/>
        <v>indie rock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 s="7">
        <f t="shared" si="48"/>
        <v>43329.208333333328</v>
      </c>
      <c r="L536">
        <v>1534568400</v>
      </c>
      <c r="M536" s="7">
        <f t="shared" si="49"/>
        <v>43330.208333333328</v>
      </c>
      <c r="N536" t="b">
        <v>0</v>
      </c>
      <c r="O536" t="b">
        <v>1</v>
      </c>
      <c r="P536" t="s">
        <v>53</v>
      </c>
      <c r="Q536" s="4">
        <f t="shared" si="50"/>
        <v>0.15022446689113356</v>
      </c>
      <c r="R536">
        <f t="shared" si="51"/>
        <v>55.08230452674897</v>
      </c>
      <c r="S536" t="str">
        <f t="shared" si="52"/>
        <v>film &amp; video</v>
      </c>
      <c r="T536" t="str">
        <f t="shared" si="53"/>
        <v>drama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 s="7">
        <f t="shared" si="48"/>
        <v>43259.208333333328</v>
      </c>
      <c r="L537">
        <v>1528606800</v>
      </c>
      <c r="M537" s="7">
        <f t="shared" si="49"/>
        <v>43261.208333333328</v>
      </c>
      <c r="N537" t="b">
        <v>0</v>
      </c>
      <c r="O537" t="b">
        <v>1</v>
      </c>
      <c r="P537" t="s">
        <v>33</v>
      </c>
      <c r="Q537" s="4">
        <f t="shared" si="50"/>
        <v>4.820384615384615</v>
      </c>
      <c r="R537">
        <f t="shared" si="51"/>
        <v>62.044554455445542</v>
      </c>
      <c r="S537" t="str">
        <f t="shared" si="52"/>
        <v>theater</v>
      </c>
      <c r="T537" t="str">
        <f t="shared" si="53"/>
        <v>plays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 s="7">
        <f t="shared" si="48"/>
        <v>40414.208333333336</v>
      </c>
      <c r="L538">
        <v>1284872400</v>
      </c>
      <c r="M538" s="7">
        <f t="shared" si="49"/>
        <v>40440.208333333336</v>
      </c>
      <c r="N538" t="b">
        <v>0</v>
      </c>
      <c r="O538" t="b">
        <v>0</v>
      </c>
      <c r="P538" t="s">
        <v>119</v>
      </c>
      <c r="Q538" s="4">
        <f t="shared" si="50"/>
        <v>1.4996938775510205</v>
      </c>
      <c r="R538">
        <f t="shared" si="51"/>
        <v>104.97857142857143</v>
      </c>
      <c r="S538" t="str">
        <f t="shared" si="52"/>
        <v>publishing</v>
      </c>
      <c r="T538" t="str">
        <f t="shared" si="53"/>
        <v>fiction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 s="7">
        <f t="shared" si="48"/>
        <v>43342.208333333328</v>
      </c>
      <c r="L539">
        <v>1537592400</v>
      </c>
      <c r="M539" s="7">
        <f t="shared" si="49"/>
        <v>43365.208333333328</v>
      </c>
      <c r="N539" t="b">
        <v>1</v>
      </c>
      <c r="O539" t="b">
        <v>1</v>
      </c>
      <c r="P539" t="s">
        <v>42</v>
      </c>
      <c r="Q539" s="4">
        <f t="shared" si="50"/>
        <v>1.1722156398104266</v>
      </c>
      <c r="R539">
        <f t="shared" si="51"/>
        <v>94.044676806083643</v>
      </c>
      <c r="S539" t="str">
        <f t="shared" si="52"/>
        <v>film &amp; video</v>
      </c>
      <c r="T539" t="str">
        <f t="shared" si="53"/>
        <v>documentary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 s="7">
        <f t="shared" si="48"/>
        <v>41539.208333333336</v>
      </c>
      <c r="L540">
        <v>1381208400</v>
      </c>
      <c r="M540" s="7">
        <f t="shared" si="49"/>
        <v>41555.208333333336</v>
      </c>
      <c r="N540" t="b">
        <v>0</v>
      </c>
      <c r="O540" t="b">
        <v>0</v>
      </c>
      <c r="P540" t="s">
        <v>292</v>
      </c>
      <c r="Q540" s="4">
        <f t="shared" si="50"/>
        <v>0.37695968274950431</v>
      </c>
      <c r="R540">
        <f t="shared" si="51"/>
        <v>44.007716049382715</v>
      </c>
      <c r="S540" t="str">
        <f t="shared" si="52"/>
        <v>games</v>
      </c>
      <c r="T540" t="str">
        <f t="shared" si="53"/>
        <v>mobile games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 s="7">
        <f t="shared" si="48"/>
        <v>43647.208333333328</v>
      </c>
      <c r="L541">
        <v>1562475600</v>
      </c>
      <c r="M541" s="7">
        <f t="shared" si="49"/>
        <v>43653.208333333328</v>
      </c>
      <c r="N541" t="b">
        <v>0</v>
      </c>
      <c r="O541" t="b">
        <v>1</v>
      </c>
      <c r="P541" t="s">
        <v>17</v>
      </c>
      <c r="Q541" s="4">
        <f t="shared" si="50"/>
        <v>0.72653061224489801</v>
      </c>
      <c r="R541">
        <f t="shared" si="51"/>
        <v>92.467532467532465</v>
      </c>
      <c r="S541" t="str">
        <f t="shared" si="52"/>
        <v>food</v>
      </c>
      <c r="T541" t="str">
        <f t="shared" si="53"/>
        <v>food trucks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 s="7">
        <f t="shared" si="48"/>
        <v>43225.208333333328</v>
      </c>
      <c r="L542">
        <v>1527397200</v>
      </c>
      <c r="M542" s="7">
        <f t="shared" si="49"/>
        <v>43247.208333333328</v>
      </c>
      <c r="N542" t="b">
        <v>0</v>
      </c>
      <c r="O542" t="b">
        <v>0</v>
      </c>
      <c r="P542" t="s">
        <v>122</v>
      </c>
      <c r="Q542" s="4">
        <f t="shared" si="50"/>
        <v>2.6598113207547169</v>
      </c>
      <c r="R542">
        <f t="shared" si="51"/>
        <v>57.072874493927124</v>
      </c>
      <c r="S542" t="str">
        <f t="shared" si="52"/>
        <v>photography</v>
      </c>
      <c r="T542" t="str">
        <f t="shared" si="53"/>
        <v>photography books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 s="7">
        <f t="shared" si="48"/>
        <v>42165.208333333328</v>
      </c>
      <c r="L543">
        <v>1436158800</v>
      </c>
      <c r="M543" s="7">
        <f t="shared" si="49"/>
        <v>42191.208333333328</v>
      </c>
      <c r="N543" t="b">
        <v>0</v>
      </c>
      <c r="O543" t="b">
        <v>0</v>
      </c>
      <c r="P543" t="s">
        <v>292</v>
      </c>
      <c r="Q543" s="4">
        <f t="shared" si="50"/>
        <v>0.24205617977528091</v>
      </c>
      <c r="R543">
        <f t="shared" si="51"/>
        <v>109.07848101265823</v>
      </c>
      <c r="S543" t="str">
        <f t="shared" si="52"/>
        <v>games</v>
      </c>
      <c r="T543" t="str">
        <f t="shared" si="53"/>
        <v>mobile games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 s="7">
        <f t="shared" si="48"/>
        <v>42391.25</v>
      </c>
      <c r="L544">
        <v>1456034400</v>
      </c>
      <c r="M544" s="7">
        <f t="shared" si="49"/>
        <v>42421.25</v>
      </c>
      <c r="N544" t="b">
        <v>0</v>
      </c>
      <c r="O544" t="b">
        <v>0</v>
      </c>
      <c r="P544" t="s">
        <v>60</v>
      </c>
      <c r="Q544" s="4">
        <f t="shared" si="50"/>
        <v>2.5064935064935064E-2</v>
      </c>
      <c r="R544">
        <f t="shared" si="51"/>
        <v>39.387755102040813</v>
      </c>
      <c r="S544" t="str">
        <f t="shared" si="52"/>
        <v>music</v>
      </c>
      <c r="T544" t="str">
        <f t="shared" si="53"/>
        <v>indie rock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 s="7">
        <f t="shared" si="48"/>
        <v>41528.208333333336</v>
      </c>
      <c r="L545">
        <v>1380171600</v>
      </c>
      <c r="M545" s="7">
        <f t="shared" si="49"/>
        <v>41543.208333333336</v>
      </c>
      <c r="N545" t="b">
        <v>0</v>
      </c>
      <c r="O545" t="b">
        <v>0</v>
      </c>
      <c r="P545" t="s">
        <v>89</v>
      </c>
      <c r="Q545" s="4">
        <f t="shared" si="50"/>
        <v>0.1632979976442874</v>
      </c>
      <c r="R545">
        <f t="shared" si="51"/>
        <v>77.022222222222226</v>
      </c>
      <c r="S545" t="str">
        <f t="shared" si="52"/>
        <v>games</v>
      </c>
      <c r="T545" t="str">
        <f t="shared" si="53"/>
        <v>video games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 s="7">
        <f t="shared" si="48"/>
        <v>42377.25</v>
      </c>
      <c r="L546">
        <v>1453356000</v>
      </c>
      <c r="M546" s="7">
        <f t="shared" si="49"/>
        <v>42390.25</v>
      </c>
      <c r="N546" t="b">
        <v>0</v>
      </c>
      <c r="O546" t="b">
        <v>0</v>
      </c>
      <c r="P546" t="s">
        <v>23</v>
      </c>
      <c r="Q546" s="4">
        <f t="shared" si="50"/>
        <v>2.7650000000000001</v>
      </c>
      <c r="R546">
        <f t="shared" si="51"/>
        <v>92.166666666666671</v>
      </c>
      <c r="S546" t="str">
        <f t="shared" si="52"/>
        <v>music</v>
      </c>
      <c r="T546" t="str">
        <f t="shared" si="53"/>
        <v>rock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 s="7">
        <f t="shared" si="48"/>
        <v>43824.25</v>
      </c>
      <c r="L547">
        <v>1578981600</v>
      </c>
      <c r="M547" s="7">
        <f t="shared" si="49"/>
        <v>43844.25</v>
      </c>
      <c r="N547" t="b">
        <v>0</v>
      </c>
      <c r="O547" t="b">
        <v>0</v>
      </c>
      <c r="P547" t="s">
        <v>33</v>
      </c>
      <c r="Q547" s="4">
        <f t="shared" si="50"/>
        <v>0.88803571428571426</v>
      </c>
      <c r="R547">
        <f t="shared" si="51"/>
        <v>61.007063197026021</v>
      </c>
      <c r="S547" t="str">
        <f t="shared" si="52"/>
        <v>theater</v>
      </c>
      <c r="T547" t="str">
        <f t="shared" si="53"/>
        <v>plays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 s="7">
        <f t="shared" si="48"/>
        <v>43360.208333333328</v>
      </c>
      <c r="L548">
        <v>1537419600</v>
      </c>
      <c r="M548" s="7">
        <f t="shared" si="49"/>
        <v>43363.208333333328</v>
      </c>
      <c r="N548" t="b">
        <v>0</v>
      </c>
      <c r="O548" t="b">
        <v>1</v>
      </c>
      <c r="P548" t="s">
        <v>33</v>
      </c>
      <c r="Q548" s="4">
        <f t="shared" si="50"/>
        <v>1.6357142857142857</v>
      </c>
      <c r="R548">
        <f t="shared" si="51"/>
        <v>78.068181818181813</v>
      </c>
      <c r="S548" t="str">
        <f t="shared" si="52"/>
        <v>theater</v>
      </c>
      <c r="T548" t="str">
        <f t="shared" si="53"/>
        <v>plays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 s="7">
        <f t="shared" si="48"/>
        <v>42029.25</v>
      </c>
      <c r="L549">
        <v>1423202400</v>
      </c>
      <c r="M549" s="7">
        <f t="shared" si="49"/>
        <v>42041.25</v>
      </c>
      <c r="N549" t="b">
        <v>0</v>
      </c>
      <c r="O549" t="b">
        <v>0</v>
      </c>
      <c r="P549" t="s">
        <v>53</v>
      </c>
      <c r="Q549" s="4">
        <f t="shared" si="50"/>
        <v>9.69</v>
      </c>
      <c r="R549">
        <f t="shared" si="51"/>
        <v>80.75</v>
      </c>
      <c r="S549" t="str">
        <f t="shared" si="52"/>
        <v>film &amp; video</v>
      </c>
      <c r="T549" t="str">
        <f t="shared" si="53"/>
        <v>drama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 s="7">
        <f t="shared" si="48"/>
        <v>42461.208333333328</v>
      </c>
      <c r="L550">
        <v>1460610000</v>
      </c>
      <c r="M550" s="7">
        <f t="shared" si="49"/>
        <v>42474.208333333328</v>
      </c>
      <c r="N550" t="b">
        <v>0</v>
      </c>
      <c r="O550" t="b">
        <v>0</v>
      </c>
      <c r="P550" t="s">
        <v>33</v>
      </c>
      <c r="Q550" s="4">
        <f t="shared" si="50"/>
        <v>2.7091376701966716</v>
      </c>
      <c r="R550">
        <f t="shared" si="51"/>
        <v>59.991289782244557</v>
      </c>
      <c r="S550" t="str">
        <f t="shared" si="52"/>
        <v>theater</v>
      </c>
      <c r="T550" t="str">
        <f t="shared" si="53"/>
        <v>plays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 s="7">
        <f t="shared" si="48"/>
        <v>41422.208333333336</v>
      </c>
      <c r="L551">
        <v>1370494800</v>
      </c>
      <c r="M551" s="7">
        <f t="shared" si="49"/>
        <v>41431.208333333336</v>
      </c>
      <c r="N551" t="b">
        <v>0</v>
      </c>
      <c r="O551" t="b">
        <v>0</v>
      </c>
      <c r="P551" t="s">
        <v>65</v>
      </c>
      <c r="Q551" s="4">
        <f t="shared" si="50"/>
        <v>2.8421355932203389</v>
      </c>
      <c r="R551">
        <f t="shared" si="51"/>
        <v>110.03018372703411</v>
      </c>
      <c r="S551" t="str">
        <f t="shared" si="52"/>
        <v>technology</v>
      </c>
      <c r="T551" t="str">
        <f t="shared" si="53"/>
        <v>wearables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 s="7">
        <f t="shared" si="48"/>
        <v>40968.25</v>
      </c>
      <c r="L552">
        <v>1332306000</v>
      </c>
      <c r="M552" s="7">
        <f t="shared" si="49"/>
        <v>40989.208333333336</v>
      </c>
      <c r="N552" t="b">
        <v>0</v>
      </c>
      <c r="O552" t="b">
        <v>0</v>
      </c>
      <c r="P552" t="s">
        <v>60</v>
      </c>
      <c r="Q552" s="4">
        <f t="shared" si="50"/>
        <v>0.04</v>
      </c>
      <c r="R552">
        <f t="shared" si="51"/>
        <v>4</v>
      </c>
      <c r="S552" t="str">
        <f t="shared" si="52"/>
        <v>music</v>
      </c>
      <c r="T552" t="str">
        <f t="shared" si="53"/>
        <v>indie rock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 s="7">
        <f t="shared" si="48"/>
        <v>41993.25</v>
      </c>
      <c r="L553">
        <v>1422511200</v>
      </c>
      <c r="M553" s="7">
        <f t="shared" si="49"/>
        <v>42033.25</v>
      </c>
      <c r="N553" t="b">
        <v>0</v>
      </c>
      <c r="O553" t="b">
        <v>1</v>
      </c>
      <c r="P553" t="s">
        <v>28</v>
      </c>
      <c r="Q553" s="4">
        <f t="shared" si="50"/>
        <v>0.58632981676846196</v>
      </c>
      <c r="R553">
        <f t="shared" si="51"/>
        <v>37.99856063332134</v>
      </c>
      <c r="S553" t="str">
        <f t="shared" si="52"/>
        <v>technology</v>
      </c>
      <c r="T553" t="str">
        <f t="shared" si="53"/>
        <v>web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 s="7">
        <f t="shared" si="48"/>
        <v>42700.25</v>
      </c>
      <c r="L554">
        <v>1480312800</v>
      </c>
      <c r="M554" s="7">
        <f t="shared" si="49"/>
        <v>42702.25</v>
      </c>
      <c r="N554" t="b">
        <v>0</v>
      </c>
      <c r="O554" t="b">
        <v>0</v>
      </c>
      <c r="P554" t="s">
        <v>33</v>
      </c>
      <c r="Q554" s="4">
        <f t="shared" si="50"/>
        <v>0.98511111111111116</v>
      </c>
      <c r="R554">
        <f t="shared" si="51"/>
        <v>96.369565217391298</v>
      </c>
      <c r="S554" t="str">
        <f t="shared" si="52"/>
        <v>theater</v>
      </c>
      <c r="T554" t="str">
        <f t="shared" si="53"/>
        <v>plays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 s="7">
        <f t="shared" si="48"/>
        <v>40545.25</v>
      </c>
      <c r="L555">
        <v>1294034400</v>
      </c>
      <c r="M555" s="7">
        <f t="shared" si="49"/>
        <v>40546.25</v>
      </c>
      <c r="N555" t="b">
        <v>0</v>
      </c>
      <c r="O555" t="b">
        <v>0</v>
      </c>
      <c r="P555" t="s">
        <v>23</v>
      </c>
      <c r="Q555" s="4">
        <f t="shared" si="50"/>
        <v>0.43975381008206332</v>
      </c>
      <c r="R555">
        <f t="shared" si="51"/>
        <v>72.978599221789878</v>
      </c>
      <c r="S555" t="str">
        <f t="shared" si="52"/>
        <v>music</v>
      </c>
      <c r="T555" t="str">
        <f t="shared" si="53"/>
        <v>rock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 s="7">
        <f t="shared" si="48"/>
        <v>42723.25</v>
      </c>
      <c r="L556">
        <v>1482645600</v>
      </c>
      <c r="M556" s="7">
        <f t="shared" si="49"/>
        <v>42729.25</v>
      </c>
      <c r="N556" t="b">
        <v>0</v>
      </c>
      <c r="O556" t="b">
        <v>0</v>
      </c>
      <c r="P556" t="s">
        <v>60</v>
      </c>
      <c r="Q556" s="4">
        <f t="shared" si="50"/>
        <v>1.5166315789473683</v>
      </c>
      <c r="R556">
        <f t="shared" si="51"/>
        <v>26.007220216606498</v>
      </c>
      <c r="S556" t="str">
        <f t="shared" si="52"/>
        <v>music</v>
      </c>
      <c r="T556" t="str">
        <f t="shared" si="53"/>
        <v>indie rock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 s="7">
        <f t="shared" si="48"/>
        <v>41731.208333333336</v>
      </c>
      <c r="L557">
        <v>1399093200</v>
      </c>
      <c r="M557" s="7">
        <f t="shared" si="49"/>
        <v>41762.208333333336</v>
      </c>
      <c r="N557" t="b">
        <v>0</v>
      </c>
      <c r="O557" t="b">
        <v>0</v>
      </c>
      <c r="P557" t="s">
        <v>23</v>
      </c>
      <c r="Q557" s="4">
        <f t="shared" si="50"/>
        <v>2.2363492063492063</v>
      </c>
      <c r="R557">
        <f t="shared" si="51"/>
        <v>104.36296296296297</v>
      </c>
      <c r="S557" t="str">
        <f t="shared" si="52"/>
        <v>music</v>
      </c>
      <c r="T557" t="str">
        <f t="shared" si="53"/>
        <v>rock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 s="7">
        <f t="shared" si="48"/>
        <v>40792.208333333336</v>
      </c>
      <c r="L558">
        <v>1315890000</v>
      </c>
      <c r="M558" s="7">
        <f t="shared" si="49"/>
        <v>40799.208333333336</v>
      </c>
      <c r="N558" t="b">
        <v>0</v>
      </c>
      <c r="O558" t="b">
        <v>1</v>
      </c>
      <c r="P558" t="s">
        <v>206</v>
      </c>
      <c r="Q558" s="4">
        <f t="shared" si="50"/>
        <v>2.3975</v>
      </c>
      <c r="R558">
        <f t="shared" si="51"/>
        <v>102.18852459016394</v>
      </c>
      <c r="S558" t="str">
        <f t="shared" si="52"/>
        <v>publishing</v>
      </c>
      <c r="T558" t="str">
        <f t="shared" si="53"/>
        <v>translations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 s="7">
        <f t="shared" si="48"/>
        <v>42279.208333333328</v>
      </c>
      <c r="L559">
        <v>1444021200</v>
      </c>
      <c r="M559" s="7">
        <f t="shared" si="49"/>
        <v>42282.208333333328</v>
      </c>
      <c r="N559" t="b">
        <v>0</v>
      </c>
      <c r="O559" t="b">
        <v>1</v>
      </c>
      <c r="P559" t="s">
        <v>474</v>
      </c>
      <c r="Q559" s="4">
        <f t="shared" si="50"/>
        <v>1.9933333333333334</v>
      </c>
      <c r="R559">
        <f t="shared" si="51"/>
        <v>54.117647058823529</v>
      </c>
      <c r="S559" t="str">
        <f t="shared" si="52"/>
        <v>film &amp; video</v>
      </c>
      <c r="T559" t="str">
        <f t="shared" si="53"/>
        <v>science fiction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 s="7">
        <f t="shared" si="48"/>
        <v>42424.25</v>
      </c>
      <c r="L560">
        <v>1460005200</v>
      </c>
      <c r="M560" s="7">
        <f t="shared" si="49"/>
        <v>42467.208333333328</v>
      </c>
      <c r="N560" t="b">
        <v>0</v>
      </c>
      <c r="O560" t="b">
        <v>0</v>
      </c>
      <c r="P560" t="s">
        <v>33</v>
      </c>
      <c r="Q560" s="4">
        <f t="shared" si="50"/>
        <v>1.373448275862069</v>
      </c>
      <c r="R560">
        <f t="shared" si="51"/>
        <v>63.222222222222221</v>
      </c>
      <c r="S560" t="str">
        <f t="shared" si="52"/>
        <v>theater</v>
      </c>
      <c r="T560" t="str">
        <f t="shared" si="53"/>
        <v>plays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 s="7">
        <f t="shared" si="48"/>
        <v>42584.208333333328</v>
      </c>
      <c r="L561">
        <v>1470718800</v>
      </c>
      <c r="M561" s="7">
        <f t="shared" si="49"/>
        <v>42591.208333333328</v>
      </c>
      <c r="N561" t="b">
        <v>0</v>
      </c>
      <c r="O561" t="b">
        <v>0</v>
      </c>
      <c r="P561" t="s">
        <v>33</v>
      </c>
      <c r="Q561" s="4">
        <f t="shared" si="50"/>
        <v>1.009696106362773</v>
      </c>
      <c r="R561">
        <f t="shared" si="51"/>
        <v>104.03228962818004</v>
      </c>
      <c r="S561" t="str">
        <f t="shared" si="52"/>
        <v>theater</v>
      </c>
      <c r="T561" t="str">
        <f t="shared" si="53"/>
        <v>plays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 s="7">
        <f t="shared" si="48"/>
        <v>40865.25</v>
      </c>
      <c r="L562">
        <v>1325052000</v>
      </c>
      <c r="M562" s="7">
        <f t="shared" si="49"/>
        <v>40905.25</v>
      </c>
      <c r="N562" t="b">
        <v>0</v>
      </c>
      <c r="O562" t="b">
        <v>0</v>
      </c>
      <c r="P562" t="s">
        <v>71</v>
      </c>
      <c r="Q562" s="4">
        <f t="shared" si="50"/>
        <v>7.9416000000000002</v>
      </c>
      <c r="R562">
        <f t="shared" si="51"/>
        <v>49.994334277620396</v>
      </c>
      <c r="S562" t="str">
        <f t="shared" si="52"/>
        <v>film &amp; video</v>
      </c>
      <c r="T562" t="str">
        <f t="shared" si="53"/>
        <v>animation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 s="7">
        <f t="shared" si="48"/>
        <v>40833.208333333336</v>
      </c>
      <c r="L563">
        <v>1319000400</v>
      </c>
      <c r="M563" s="7">
        <f t="shared" si="49"/>
        <v>40835.208333333336</v>
      </c>
      <c r="N563" t="b">
        <v>0</v>
      </c>
      <c r="O563" t="b">
        <v>0</v>
      </c>
      <c r="P563" t="s">
        <v>33</v>
      </c>
      <c r="Q563" s="4">
        <f t="shared" si="50"/>
        <v>3.6970000000000001</v>
      </c>
      <c r="R563">
        <f t="shared" si="51"/>
        <v>56.015151515151516</v>
      </c>
      <c r="S563" t="str">
        <f t="shared" si="52"/>
        <v>theater</v>
      </c>
      <c r="T563" t="str">
        <f t="shared" si="53"/>
        <v>plays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 s="7">
        <f t="shared" si="48"/>
        <v>43536.208333333328</v>
      </c>
      <c r="L564">
        <v>1552539600</v>
      </c>
      <c r="M564" s="7">
        <f t="shared" si="49"/>
        <v>43538.208333333328</v>
      </c>
      <c r="N564" t="b">
        <v>0</v>
      </c>
      <c r="O564" t="b">
        <v>0</v>
      </c>
      <c r="P564" t="s">
        <v>23</v>
      </c>
      <c r="Q564" s="4">
        <f t="shared" si="50"/>
        <v>0.12818181818181817</v>
      </c>
      <c r="R564">
        <f t="shared" si="51"/>
        <v>48.807692307692307</v>
      </c>
      <c r="S564" t="str">
        <f t="shared" si="52"/>
        <v>music</v>
      </c>
      <c r="T564" t="str">
        <f t="shared" si="53"/>
        <v>rock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 s="7">
        <f t="shared" si="48"/>
        <v>43417.25</v>
      </c>
      <c r="L565">
        <v>1543816800</v>
      </c>
      <c r="M565" s="7">
        <f t="shared" si="49"/>
        <v>43437.25</v>
      </c>
      <c r="N565" t="b">
        <v>0</v>
      </c>
      <c r="O565" t="b">
        <v>0</v>
      </c>
      <c r="P565" t="s">
        <v>42</v>
      </c>
      <c r="Q565" s="4">
        <f t="shared" si="50"/>
        <v>1.3802702702702703</v>
      </c>
      <c r="R565">
        <f t="shared" si="51"/>
        <v>60.082352941176474</v>
      </c>
      <c r="S565" t="str">
        <f t="shared" si="52"/>
        <v>film &amp; video</v>
      </c>
      <c r="T565" t="str">
        <f t="shared" si="53"/>
        <v>documentary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 s="7">
        <f t="shared" si="48"/>
        <v>42078.208333333328</v>
      </c>
      <c r="L566">
        <v>1427086800</v>
      </c>
      <c r="M566" s="7">
        <f t="shared" si="49"/>
        <v>42086.208333333328</v>
      </c>
      <c r="N566" t="b">
        <v>0</v>
      </c>
      <c r="O566" t="b">
        <v>0</v>
      </c>
      <c r="P566" t="s">
        <v>33</v>
      </c>
      <c r="Q566" s="4">
        <f t="shared" si="50"/>
        <v>0.83813278008298753</v>
      </c>
      <c r="R566">
        <f t="shared" si="51"/>
        <v>78.990502793296088</v>
      </c>
      <c r="S566" t="str">
        <f t="shared" si="52"/>
        <v>theater</v>
      </c>
      <c r="T566" t="str">
        <f t="shared" si="53"/>
        <v>plays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 s="7">
        <f t="shared" si="48"/>
        <v>40862.25</v>
      </c>
      <c r="L567">
        <v>1323064800</v>
      </c>
      <c r="M567" s="7">
        <f t="shared" si="49"/>
        <v>40882.25</v>
      </c>
      <c r="N567" t="b">
        <v>0</v>
      </c>
      <c r="O567" t="b">
        <v>0</v>
      </c>
      <c r="P567" t="s">
        <v>33</v>
      </c>
      <c r="Q567" s="4">
        <f t="shared" si="50"/>
        <v>2.0460063224446787</v>
      </c>
      <c r="R567">
        <f t="shared" si="51"/>
        <v>53.99499443826474</v>
      </c>
      <c r="S567" t="str">
        <f t="shared" si="52"/>
        <v>theater</v>
      </c>
      <c r="T567" t="str">
        <f t="shared" si="53"/>
        <v>plays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 s="7">
        <f t="shared" si="48"/>
        <v>42424.25</v>
      </c>
      <c r="L568">
        <v>1458277200</v>
      </c>
      <c r="M568" s="7">
        <f t="shared" si="49"/>
        <v>42447.208333333328</v>
      </c>
      <c r="N568" t="b">
        <v>0</v>
      </c>
      <c r="O568" t="b">
        <v>1</v>
      </c>
      <c r="P568" t="s">
        <v>50</v>
      </c>
      <c r="Q568" s="4">
        <f t="shared" si="50"/>
        <v>0.44344086021505374</v>
      </c>
      <c r="R568">
        <f t="shared" si="51"/>
        <v>111.45945945945945</v>
      </c>
      <c r="S568" t="str">
        <f t="shared" si="52"/>
        <v>music</v>
      </c>
      <c r="T568" t="str">
        <f t="shared" si="53"/>
        <v>electric music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 s="7">
        <f t="shared" si="48"/>
        <v>41830.208333333336</v>
      </c>
      <c r="L569">
        <v>1405141200</v>
      </c>
      <c r="M569" s="7">
        <f t="shared" si="49"/>
        <v>41832.208333333336</v>
      </c>
      <c r="N569" t="b">
        <v>0</v>
      </c>
      <c r="O569" t="b">
        <v>0</v>
      </c>
      <c r="P569" t="s">
        <v>23</v>
      </c>
      <c r="Q569" s="4">
        <f t="shared" si="50"/>
        <v>2.1860294117647059</v>
      </c>
      <c r="R569">
        <f t="shared" si="51"/>
        <v>60.922131147540981</v>
      </c>
      <c r="S569" t="str">
        <f t="shared" si="52"/>
        <v>music</v>
      </c>
      <c r="T569" t="str">
        <f t="shared" si="53"/>
        <v>rock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 s="7">
        <f t="shared" si="48"/>
        <v>40374.208333333336</v>
      </c>
      <c r="L570">
        <v>1283058000</v>
      </c>
      <c r="M570" s="7">
        <f t="shared" si="49"/>
        <v>40419.208333333336</v>
      </c>
      <c r="N570" t="b">
        <v>0</v>
      </c>
      <c r="O570" t="b">
        <v>0</v>
      </c>
      <c r="P570" t="s">
        <v>33</v>
      </c>
      <c r="Q570" s="4">
        <f t="shared" si="50"/>
        <v>1.8603314917127072</v>
      </c>
      <c r="R570">
        <f t="shared" si="51"/>
        <v>26.0015444015444</v>
      </c>
      <c r="S570" t="str">
        <f t="shared" si="52"/>
        <v>theater</v>
      </c>
      <c r="T570" t="str">
        <f t="shared" si="53"/>
        <v>plays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 s="7">
        <f t="shared" si="48"/>
        <v>40554.25</v>
      </c>
      <c r="L571">
        <v>1295762400</v>
      </c>
      <c r="M571" s="7">
        <f t="shared" si="49"/>
        <v>40566.25</v>
      </c>
      <c r="N571" t="b">
        <v>0</v>
      </c>
      <c r="O571" t="b">
        <v>0</v>
      </c>
      <c r="P571" t="s">
        <v>71</v>
      </c>
      <c r="Q571" s="4">
        <f t="shared" si="50"/>
        <v>2.3733830845771142</v>
      </c>
      <c r="R571">
        <f t="shared" si="51"/>
        <v>80.993208828522924</v>
      </c>
      <c r="S571" t="str">
        <f t="shared" si="52"/>
        <v>film &amp; video</v>
      </c>
      <c r="T571" t="str">
        <f t="shared" si="53"/>
        <v>animation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 s="7">
        <f t="shared" si="48"/>
        <v>41993.25</v>
      </c>
      <c r="L572">
        <v>1419573600</v>
      </c>
      <c r="M572" s="7">
        <f t="shared" si="49"/>
        <v>41999.25</v>
      </c>
      <c r="N572" t="b">
        <v>0</v>
      </c>
      <c r="O572" t="b">
        <v>1</v>
      </c>
      <c r="P572" t="s">
        <v>23</v>
      </c>
      <c r="Q572" s="4">
        <f t="shared" si="50"/>
        <v>3.0565384615384614</v>
      </c>
      <c r="R572">
        <f t="shared" si="51"/>
        <v>34.995963302752294</v>
      </c>
      <c r="S572" t="str">
        <f t="shared" si="52"/>
        <v>music</v>
      </c>
      <c r="T572" t="str">
        <f t="shared" si="53"/>
        <v>rock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 s="7">
        <f t="shared" si="48"/>
        <v>42174.208333333328</v>
      </c>
      <c r="L573">
        <v>1438750800</v>
      </c>
      <c r="M573" s="7">
        <f t="shared" si="49"/>
        <v>42221.208333333328</v>
      </c>
      <c r="N573" t="b">
        <v>0</v>
      </c>
      <c r="O573" t="b">
        <v>0</v>
      </c>
      <c r="P573" t="s">
        <v>100</v>
      </c>
      <c r="Q573" s="4">
        <f t="shared" si="50"/>
        <v>0.94142857142857139</v>
      </c>
      <c r="R573">
        <f t="shared" si="51"/>
        <v>94.142857142857139</v>
      </c>
      <c r="S573" t="str">
        <f t="shared" si="52"/>
        <v>film &amp; video</v>
      </c>
      <c r="T573" t="str">
        <f t="shared" si="53"/>
        <v>shorts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 s="7">
        <f t="shared" si="48"/>
        <v>42275.208333333328</v>
      </c>
      <c r="L574">
        <v>1444798800</v>
      </c>
      <c r="M574" s="7">
        <f t="shared" si="49"/>
        <v>42291.208333333328</v>
      </c>
      <c r="N574" t="b">
        <v>0</v>
      </c>
      <c r="O574" t="b">
        <v>1</v>
      </c>
      <c r="P574" t="s">
        <v>23</v>
      </c>
      <c r="Q574" s="4">
        <f t="shared" si="50"/>
        <v>0.54400000000000004</v>
      </c>
      <c r="R574">
        <f t="shared" si="51"/>
        <v>52.085106382978722</v>
      </c>
      <c r="S574" t="str">
        <f t="shared" si="52"/>
        <v>music</v>
      </c>
      <c r="T574" t="str">
        <f t="shared" si="53"/>
        <v>rock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 s="7">
        <f t="shared" si="48"/>
        <v>41761.208333333336</v>
      </c>
      <c r="L575">
        <v>1399179600</v>
      </c>
      <c r="M575" s="7">
        <f t="shared" si="49"/>
        <v>41763.208333333336</v>
      </c>
      <c r="N575" t="b">
        <v>0</v>
      </c>
      <c r="O575" t="b">
        <v>0</v>
      </c>
      <c r="P575" t="s">
        <v>1029</v>
      </c>
      <c r="Q575" s="4">
        <f t="shared" si="50"/>
        <v>1.1188059701492536</v>
      </c>
      <c r="R575">
        <f t="shared" si="51"/>
        <v>24.986666666666668</v>
      </c>
      <c r="S575" t="str">
        <f t="shared" si="52"/>
        <v>journalism</v>
      </c>
      <c r="T575" t="str">
        <f t="shared" si="53"/>
        <v>audio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 s="7">
        <f t="shared" si="48"/>
        <v>43806.25</v>
      </c>
      <c r="L576">
        <v>1576562400</v>
      </c>
      <c r="M576" s="7">
        <f t="shared" si="49"/>
        <v>43816.25</v>
      </c>
      <c r="N576" t="b">
        <v>0</v>
      </c>
      <c r="O576" t="b">
        <v>1</v>
      </c>
      <c r="P576" t="s">
        <v>17</v>
      </c>
      <c r="Q576" s="4">
        <f t="shared" si="50"/>
        <v>3.6914814814814814</v>
      </c>
      <c r="R576">
        <f t="shared" si="51"/>
        <v>69.215277777777771</v>
      </c>
      <c r="S576" t="str">
        <f t="shared" si="52"/>
        <v>food</v>
      </c>
      <c r="T576" t="str">
        <f t="shared" si="53"/>
        <v>food trucks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 s="7">
        <f t="shared" si="48"/>
        <v>41779.208333333336</v>
      </c>
      <c r="L577">
        <v>1400821200</v>
      </c>
      <c r="M577" s="7">
        <f t="shared" si="49"/>
        <v>41782.208333333336</v>
      </c>
      <c r="N577" t="b">
        <v>0</v>
      </c>
      <c r="O577" t="b">
        <v>1</v>
      </c>
      <c r="P577" t="s">
        <v>33</v>
      </c>
      <c r="Q577" s="4">
        <f t="shared" si="50"/>
        <v>0.62930372148859548</v>
      </c>
      <c r="R577">
        <f t="shared" si="51"/>
        <v>93.944444444444443</v>
      </c>
      <c r="S577" t="str">
        <f t="shared" si="52"/>
        <v>theater</v>
      </c>
      <c r="T577" t="str">
        <f t="shared" si="53"/>
        <v>plays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 s="7">
        <f t="shared" si="48"/>
        <v>43040.208333333328</v>
      </c>
      <c r="L578">
        <v>1510984800</v>
      </c>
      <c r="M578" s="7">
        <f t="shared" si="49"/>
        <v>43057.25</v>
      </c>
      <c r="N578" t="b">
        <v>0</v>
      </c>
      <c r="O578" t="b">
        <v>0</v>
      </c>
      <c r="P578" t="s">
        <v>33</v>
      </c>
      <c r="Q578" s="4">
        <f t="shared" si="50"/>
        <v>0.6492783505154639</v>
      </c>
      <c r="R578">
        <f t="shared" si="51"/>
        <v>98.40625</v>
      </c>
      <c r="S578" t="str">
        <f t="shared" si="52"/>
        <v>theater</v>
      </c>
      <c r="T578" t="str">
        <f t="shared" si="53"/>
        <v>plays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 s="7">
        <f t="shared" ref="K579:K642" si="54">(((J579/60)/60)/24) +DATE(1970,1,1)</f>
        <v>40613.25</v>
      </c>
      <c r="L579">
        <v>1302066000</v>
      </c>
      <c r="M579" s="7">
        <f t="shared" ref="M579:M642" si="55">(((L579/60)/60)/24) +DATE(1970,1,1)</f>
        <v>40639.208333333336</v>
      </c>
      <c r="N579" t="b">
        <v>0</v>
      </c>
      <c r="O579" t="b">
        <v>0</v>
      </c>
      <c r="P579" t="s">
        <v>159</v>
      </c>
      <c r="Q579" s="4">
        <f t="shared" ref="Q579:Q642" si="56">E579/D579</f>
        <v>0.18853658536585366</v>
      </c>
      <c r="R579">
        <f t="shared" ref="R579:R642" si="57">IF(G579= 0, "no backers",E579/G579)</f>
        <v>41.783783783783782</v>
      </c>
      <c r="S579" t="str">
        <f t="shared" ref="S579:S642" si="58">_xlfn.TEXTBEFORE(P579, "/")</f>
        <v>music</v>
      </c>
      <c r="T579" t="str">
        <f t="shared" ref="T579:T642" si="59">_xlfn.TEXTAFTER(P579,"/")</f>
        <v>jazz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 s="7">
        <f t="shared" si="54"/>
        <v>40878.25</v>
      </c>
      <c r="L580">
        <v>1322978400</v>
      </c>
      <c r="M580" s="7">
        <f t="shared" si="55"/>
        <v>40881.25</v>
      </c>
      <c r="N580" t="b">
        <v>0</v>
      </c>
      <c r="O580" t="b">
        <v>0</v>
      </c>
      <c r="P580" t="s">
        <v>474</v>
      </c>
      <c r="Q580" s="4">
        <f t="shared" si="56"/>
        <v>0.1675440414507772</v>
      </c>
      <c r="R580">
        <f t="shared" si="57"/>
        <v>65.991836734693877</v>
      </c>
      <c r="S580" t="str">
        <f t="shared" si="58"/>
        <v>film &amp; video</v>
      </c>
      <c r="T580" t="str">
        <f t="shared" si="59"/>
        <v>science fiction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 s="7">
        <f t="shared" si="54"/>
        <v>40762.208333333336</v>
      </c>
      <c r="L581">
        <v>1313730000</v>
      </c>
      <c r="M581" s="7">
        <f t="shared" si="55"/>
        <v>40774.208333333336</v>
      </c>
      <c r="N581" t="b">
        <v>0</v>
      </c>
      <c r="O581" t="b">
        <v>0</v>
      </c>
      <c r="P581" t="s">
        <v>159</v>
      </c>
      <c r="Q581" s="4">
        <f t="shared" si="56"/>
        <v>1.0111290322580646</v>
      </c>
      <c r="R581">
        <f t="shared" si="57"/>
        <v>72.05747126436782</v>
      </c>
      <c r="S581" t="str">
        <f t="shared" si="58"/>
        <v>music</v>
      </c>
      <c r="T581" t="str">
        <f t="shared" si="59"/>
        <v>jazz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 s="7">
        <f t="shared" si="54"/>
        <v>41696.25</v>
      </c>
      <c r="L582">
        <v>1394085600</v>
      </c>
      <c r="M582" s="7">
        <f t="shared" si="55"/>
        <v>41704.25</v>
      </c>
      <c r="N582" t="b">
        <v>0</v>
      </c>
      <c r="O582" t="b">
        <v>0</v>
      </c>
      <c r="P582" t="s">
        <v>33</v>
      </c>
      <c r="Q582" s="4">
        <f t="shared" si="56"/>
        <v>3.4150228310502282</v>
      </c>
      <c r="R582">
        <f t="shared" si="57"/>
        <v>48.003209242618745</v>
      </c>
      <c r="S582" t="str">
        <f t="shared" si="58"/>
        <v>theater</v>
      </c>
      <c r="T582" t="str">
        <f t="shared" si="59"/>
        <v>plays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 s="7">
        <f t="shared" si="54"/>
        <v>40662.208333333336</v>
      </c>
      <c r="L583">
        <v>1305349200</v>
      </c>
      <c r="M583" s="7">
        <f t="shared" si="55"/>
        <v>40677.208333333336</v>
      </c>
      <c r="N583" t="b">
        <v>0</v>
      </c>
      <c r="O583" t="b">
        <v>0</v>
      </c>
      <c r="P583" t="s">
        <v>28</v>
      </c>
      <c r="Q583" s="4">
        <f t="shared" si="56"/>
        <v>0.64016666666666666</v>
      </c>
      <c r="R583">
        <f t="shared" si="57"/>
        <v>54.098591549295776</v>
      </c>
      <c r="S583" t="str">
        <f t="shared" si="58"/>
        <v>technology</v>
      </c>
      <c r="T583" t="str">
        <f t="shared" si="59"/>
        <v>web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 s="7">
        <f t="shared" si="54"/>
        <v>42165.208333333328</v>
      </c>
      <c r="L584">
        <v>1434344400</v>
      </c>
      <c r="M584" s="7">
        <f t="shared" si="55"/>
        <v>42170.208333333328</v>
      </c>
      <c r="N584" t="b">
        <v>0</v>
      </c>
      <c r="O584" t="b">
        <v>1</v>
      </c>
      <c r="P584" t="s">
        <v>89</v>
      </c>
      <c r="Q584" s="4">
        <f t="shared" si="56"/>
        <v>0.5208045977011494</v>
      </c>
      <c r="R584">
        <f t="shared" si="57"/>
        <v>107.88095238095238</v>
      </c>
      <c r="S584" t="str">
        <f t="shared" si="58"/>
        <v>games</v>
      </c>
      <c r="T584" t="str">
        <f t="shared" si="59"/>
        <v>video games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 s="7">
        <f t="shared" si="54"/>
        <v>40959.25</v>
      </c>
      <c r="L585">
        <v>1331186400</v>
      </c>
      <c r="M585" s="7">
        <f t="shared" si="55"/>
        <v>40976.25</v>
      </c>
      <c r="N585" t="b">
        <v>0</v>
      </c>
      <c r="O585" t="b">
        <v>0</v>
      </c>
      <c r="P585" t="s">
        <v>42</v>
      </c>
      <c r="Q585" s="4">
        <f t="shared" si="56"/>
        <v>3.2240211640211642</v>
      </c>
      <c r="R585">
        <f t="shared" si="57"/>
        <v>67.034103410341032</v>
      </c>
      <c r="S585" t="str">
        <f t="shared" si="58"/>
        <v>film &amp; video</v>
      </c>
      <c r="T585" t="str">
        <f t="shared" si="59"/>
        <v>documentary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 s="7">
        <f t="shared" si="54"/>
        <v>41024.208333333336</v>
      </c>
      <c r="L586">
        <v>1336539600</v>
      </c>
      <c r="M586" s="7">
        <f t="shared" si="55"/>
        <v>41038.208333333336</v>
      </c>
      <c r="N586" t="b">
        <v>0</v>
      </c>
      <c r="O586" t="b">
        <v>0</v>
      </c>
      <c r="P586" t="s">
        <v>28</v>
      </c>
      <c r="Q586" s="4">
        <f t="shared" si="56"/>
        <v>1.1950810185185186</v>
      </c>
      <c r="R586">
        <f t="shared" si="57"/>
        <v>64.01425914445133</v>
      </c>
      <c r="S586" t="str">
        <f t="shared" si="58"/>
        <v>technology</v>
      </c>
      <c r="T586" t="str">
        <f t="shared" si="59"/>
        <v>web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 s="7">
        <f t="shared" si="54"/>
        <v>40255.208333333336</v>
      </c>
      <c r="L587">
        <v>1269752400</v>
      </c>
      <c r="M587" s="7">
        <f t="shared" si="55"/>
        <v>40265.208333333336</v>
      </c>
      <c r="N587" t="b">
        <v>0</v>
      </c>
      <c r="O587" t="b">
        <v>0</v>
      </c>
      <c r="P587" t="s">
        <v>206</v>
      </c>
      <c r="Q587" s="4">
        <f t="shared" si="56"/>
        <v>1.4679775280898877</v>
      </c>
      <c r="R587">
        <f t="shared" si="57"/>
        <v>96.066176470588232</v>
      </c>
      <c r="S587" t="str">
        <f t="shared" si="58"/>
        <v>publishing</v>
      </c>
      <c r="T587" t="str">
        <f t="shared" si="59"/>
        <v>translations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 s="7">
        <f t="shared" si="54"/>
        <v>40499.25</v>
      </c>
      <c r="L588">
        <v>1291615200</v>
      </c>
      <c r="M588" s="7">
        <f t="shared" si="55"/>
        <v>40518.25</v>
      </c>
      <c r="N588" t="b">
        <v>0</v>
      </c>
      <c r="O588" t="b">
        <v>0</v>
      </c>
      <c r="P588" t="s">
        <v>23</v>
      </c>
      <c r="Q588" s="4">
        <f t="shared" si="56"/>
        <v>9.5057142857142853</v>
      </c>
      <c r="R588">
        <f t="shared" si="57"/>
        <v>51.184615384615384</v>
      </c>
      <c r="S588" t="str">
        <f t="shared" si="58"/>
        <v>music</v>
      </c>
      <c r="T588" t="str">
        <f t="shared" si="59"/>
        <v>rock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 s="7">
        <f t="shared" si="54"/>
        <v>43484.25</v>
      </c>
      <c r="L589">
        <v>1552366800</v>
      </c>
      <c r="M589" s="7">
        <f t="shared" si="55"/>
        <v>43536.208333333328</v>
      </c>
      <c r="N589" t="b">
        <v>0</v>
      </c>
      <c r="O589" t="b">
        <v>1</v>
      </c>
      <c r="P589" t="s">
        <v>17</v>
      </c>
      <c r="Q589" s="4">
        <f t="shared" si="56"/>
        <v>0.72893617021276591</v>
      </c>
      <c r="R589">
        <f t="shared" si="57"/>
        <v>43.92307692307692</v>
      </c>
      <c r="S589" t="str">
        <f t="shared" si="58"/>
        <v>food</v>
      </c>
      <c r="T589" t="str">
        <f t="shared" si="59"/>
        <v>food trucks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 s="7">
        <f t="shared" si="54"/>
        <v>40262.208333333336</v>
      </c>
      <c r="L590">
        <v>1272171600</v>
      </c>
      <c r="M590" s="7">
        <f t="shared" si="55"/>
        <v>40293.208333333336</v>
      </c>
      <c r="N590" t="b">
        <v>0</v>
      </c>
      <c r="O590" t="b">
        <v>0</v>
      </c>
      <c r="P590" t="s">
        <v>33</v>
      </c>
      <c r="Q590" s="4">
        <f t="shared" si="56"/>
        <v>0.7900824873096447</v>
      </c>
      <c r="R590">
        <f t="shared" si="57"/>
        <v>91.021198830409361</v>
      </c>
      <c r="S590" t="str">
        <f t="shared" si="58"/>
        <v>theater</v>
      </c>
      <c r="T590" t="str">
        <f t="shared" si="59"/>
        <v>plays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 s="7">
        <f t="shared" si="54"/>
        <v>42190.208333333328</v>
      </c>
      <c r="L591">
        <v>1436677200</v>
      </c>
      <c r="M591" s="7">
        <f t="shared" si="55"/>
        <v>42197.208333333328</v>
      </c>
      <c r="N591" t="b">
        <v>0</v>
      </c>
      <c r="O591" t="b">
        <v>0</v>
      </c>
      <c r="P591" t="s">
        <v>42</v>
      </c>
      <c r="Q591" s="4">
        <f t="shared" si="56"/>
        <v>0.64721518987341775</v>
      </c>
      <c r="R591">
        <f t="shared" si="57"/>
        <v>50.127450980392155</v>
      </c>
      <c r="S591" t="str">
        <f t="shared" si="58"/>
        <v>film &amp; video</v>
      </c>
      <c r="T591" t="str">
        <f t="shared" si="59"/>
        <v>documentary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 s="7">
        <f t="shared" si="54"/>
        <v>41994.25</v>
      </c>
      <c r="L592">
        <v>1420092000</v>
      </c>
      <c r="M592" s="7">
        <f t="shared" si="55"/>
        <v>42005.25</v>
      </c>
      <c r="N592" t="b">
        <v>0</v>
      </c>
      <c r="O592" t="b">
        <v>0</v>
      </c>
      <c r="P592" t="s">
        <v>133</v>
      </c>
      <c r="Q592" s="4">
        <f t="shared" si="56"/>
        <v>0.82028169014084507</v>
      </c>
      <c r="R592">
        <f t="shared" si="57"/>
        <v>67.720930232558146</v>
      </c>
      <c r="S592" t="str">
        <f t="shared" si="58"/>
        <v>publishing</v>
      </c>
      <c r="T592" t="str">
        <f t="shared" si="59"/>
        <v>radio &amp; podcasts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 s="7">
        <f t="shared" si="54"/>
        <v>40373.208333333336</v>
      </c>
      <c r="L593">
        <v>1279947600</v>
      </c>
      <c r="M593" s="7">
        <f t="shared" si="55"/>
        <v>40383.208333333336</v>
      </c>
      <c r="N593" t="b">
        <v>0</v>
      </c>
      <c r="O593" t="b">
        <v>0</v>
      </c>
      <c r="P593" t="s">
        <v>89</v>
      </c>
      <c r="Q593" s="4">
        <f t="shared" si="56"/>
        <v>10.376666666666667</v>
      </c>
      <c r="R593">
        <f t="shared" si="57"/>
        <v>61.03921568627451</v>
      </c>
      <c r="S593" t="str">
        <f t="shared" si="58"/>
        <v>games</v>
      </c>
      <c r="T593" t="str">
        <f t="shared" si="59"/>
        <v>video games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 s="7">
        <f t="shared" si="54"/>
        <v>41789.208333333336</v>
      </c>
      <c r="L594">
        <v>1402203600</v>
      </c>
      <c r="M594" s="7">
        <f t="shared" si="55"/>
        <v>41798.208333333336</v>
      </c>
      <c r="N594" t="b">
        <v>0</v>
      </c>
      <c r="O594" t="b">
        <v>0</v>
      </c>
      <c r="P594" t="s">
        <v>33</v>
      </c>
      <c r="Q594" s="4">
        <f t="shared" si="56"/>
        <v>0.12910076530612244</v>
      </c>
      <c r="R594">
        <f t="shared" si="57"/>
        <v>80.011857707509876</v>
      </c>
      <c r="S594" t="str">
        <f t="shared" si="58"/>
        <v>theater</v>
      </c>
      <c r="T594" t="str">
        <f t="shared" si="59"/>
        <v>plays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 s="7">
        <f t="shared" si="54"/>
        <v>41724.208333333336</v>
      </c>
      <c r="L595">
        <v>1396933200</v>
      </c>
      <c r="M595" s="7">
        <f t="shared" si="55"/>
        <v>41737.208333333336</v>
      </c>
      <c r="N595" t="b">
        <v>0</v>
      </c>
      <c r="O595" t="b">
        <v>0</v>
      </c>
      <c r="P595" t="s">
        <v>71</v>
      </c>
      <c r="Q595" s="4">
        <f t="shared" si="56"/>
        <v>1.5484210526315789</v>
      </c>
      <c r="R595">
        <f t="shared" si="57"/>
        <v>47.001497753369947</v>
      </c>
      <c r="S595" t="str">
        <f t="shared" si="58"/>
        <v>film &amp; video</v>
      </c>
      <c r="T595" t="str">
        <f t="shared" si="59"/>
        <v>animation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 s="7">
        <f t="shared" si="54"/>
        <v>42548.208333333328</v>
      </c>
      <c r="L596">
        <v>1467262800</v>
      </c>
      <c r="M596" s="7">
        <f t="shared" si="55"/>
        <v>42551.208333333328</v>
      </c>
      <c r="N596" t="b">
        <v>0</v>
      </c>
      <c r="O596" t="b">
        <v>1</v>
      </c>
      <c r="P596" t="s">
        <v>33</v>
      </c>
      <c r="Q596" s="4">
        <f t="shared" si="56"/>
        <v>7.0991735537190084E-2</v>
      </c>
      <c r="R596">
        <f t="shared" si="57"/>
        <v>71.127388535031841</v>
      </c>
      <c r="S596" t="str">
        <f t="shared" si="58"/>
        <v>theater</v>
      </c>
      <c r="T596" t="str">
        <f t="shared" si="59"/>
        <v>plays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 s="7">
        <f t="shared" si="54"/>
        <v>40253.208333333336</v>
      </c>
      <c r="L597">
        <v>1270530000</v>
      </c>
      <c r="M597" s="7">
        <f t="shared" si="55"/>
        <v>40274.208333333336</v>
      </c>
      <c r="N597" t="b">
        <v>0</v>
      </c>
      <c r="O597" t="b">
        <v>1</v>
      </c>
      <c r="P597" t="s">
        <v>33</v>
      </c>
      <c r="Q597" s="4">
        <f t="shared" si="56"/>
        <v>2.0852773826458035</v>
      </c>
      <c r="R597">
        <f t="shared" si="57"/>
        <v>89.99079189686924</v>
      </c>
      <c r="S597" t="str">
        <f t="shared" si="58"/>
        <v>theater</v>
      </c>
      <c r="T597" t="str">
        <f t="shared" si="59"/>
        <v>plays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 s="7">
        <f t="shared" si="54"/>
        <v>42434.25</v>
      </c>
      <c r="L598">
        <v>1457762400</v>
      </c>
      <c r="M598" s="7">
        <f t="shared" si="55"/>
        <v>42441.25</v>
      </c>
      <c r="N598" t="b">
        <v>0</v>
      </c>
      <c r="O598" t="b">
        <v>1</v>
      </c>
      <c r="P598" t="s">
        <v>53</v>
      </c>
      <c r="Q598" s="4">
        <f t="shared" si="56"/>
        <v>0.99683544303797467</v>
      </c>
      <c r="R598">
        <f t="shared" si="57"/>
        <v>43.032786885245905</v>
      </c>
      <c r="S598" t="str">
        <f t="shared" si="58"/>
        <v>film &amp; video</v>
      </c>
      <c r="T598" t="str">
        <f t="shared" si="59"/>
        <v>drama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 s="7">
        <f t="shared" si="54"/>
        <v>43786.25</v>
      </c>
      <c r="L599">
        <v>1575525600</v>
      </c>
      <c r="M599" s="7">
        <f t="shared" si="55"/>
        <v>43804.25</v>
      </c>
      <c r="N599" t="b">
        <v>0</v>
      </c>
      <c r="O599" t="b">
        <v>0</v>
      </c>
      <c r="P599" t="s">
        <v>33</v>
      </c>
      <c r="Q599" s="4">
        <f t="shared" si="56"/>
        <v>2.0159756097560977</v>
      </c>
      <c r="R599">
        <f t="shared" si="57"/>
        <v>67.997714808043881</v>
      </c>
      <c r="S599" t="str">
        <f t="shared" si="58"/>
        <v>theater</v>
      </c>
      <c r="T599" t="str">
        <f t="shared" si="59"/>
        <v>plays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 s="7">
        <f t="shared" si="54"/>
        <v>40344.208333333336</v>
      </c>
      <c r="L600">
        <v>1279083600</v>
      </c>
      <c r="M600" s="7">
        <f t="shared" si="55"/>
        <v>40373.208333333336</v>
      </c>
      <c r="N600" t="b">
        <v>0</v>
      </c>
      <c r="O600" t="b">
        <v>0</v>
      </c>
      <c r="P600" t="s">
        <v>23</v>
      </c>
      <c r="Q600" s="4">
        <f t="shared" si="56"/>
        <v>1.6209032258064515</v>
      </c>
      <c r="R600">
        <f t="shared" si="57"/>
        <v>73.004566210045667</v>
      </c>
      <c r="S600" t="str">
        <f t="shared" si="58"/>
        <v>music</v>
      </c>
      <c r="T600" t="str">
        <f t="shared" si="59"/>
        <v>rock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 s="7">
        <f t="shared" si="54"/>
        <v>42047.25</v>
      </c>
      <c r="L601">
        <v>1424412000</v>
      </c>
      <c r="M601" s="7">
        <f t="shared" si="55"/>
        <v>42055.25</v>
      </c>
      <c r="N601" t="b">
        <v>0</v>
      </c>
      <c r="O601" t="b">
        <v>0</v>
      </c>
      <c r="P601" t="s">
        <v>42</v>
      </c>
      <c r="Q601" s="4">
        <f t="shared" si="56"/>
        <v>3.6436208125445471E-2</v>
      </c>
      <c r="R601">
        <f t="shared" si="57"/>
        <v>62.341463414634148</v>
      </c>
      <c r="S601" t="str">
        <f t="shared" si="58"/>
        <v>film &amp; video</v>
      </c>
      <c r="T601" t="str">
        <f t="shared" si="59"/>
        <v>documentary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 s="7">
        <f t="shared" si="54"/>
        <v>41485.208333333336</v>
      </c>
      <c r="L602">
        <v>1376197200</v>
      </c>
      <c r="M602" s="7">
        <f t="shared" si="55"/>
        <v>41497.208333333336</v>
      </c>
      <c r="N602" t="b">
        <v>0</v>
      </c>
      <c r="O602" t="b">
        <v>0</v>
      </c>
      <c r="P602" t="s">
        <v>17</v>
      </c>
      <c r="Q602" s="4">
        <f t="shared" si="56"/>
        <v>0.05</v>
      </c>
      <c r="R602">
        <f t="shared" si="57"/>
        <v>5</v>
      </c>
      <c r="S602" t="str">
        <f t="shared" si="58"/>
        <v>food</v>
      </c>
      <c r="T602" t="str">
        <f t="shared" si="59"/>
        <v>food trucks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 s="7">
        <f t="shared" si="54"/>
        <v>41789.208333333336</v>
      </c>
      <c r="L603">
        <v>1402894800</v>
      </c>
      <c r="M603" s="7">
        <f t="shared" si="55"/>
        <v>41806.208333333336</v>
      </c>
      <c r="N603" t="b">
        <v>1</v>
      </c>
      <c r="O603" t="b">
        <v>0</v>
      </c>
      <c r="P603" t="s">
        <v>65</v>
      </c>
      <c r="Q603" s="4">
        <f t="shared" si="56"/>
        <v>2.0663492063492064</v>
      </c>
      <c r="R603">
        <f t="shared" si="57"/>
        <v>67.103092783505161</v>
      </c>
      <c r="S603" t="str">
        <f t="shared" si="58"/>
        <v>technology</v>
      </c>
      <c r="T603" t="str">
        <f t="shared" si="59"/>
        <v>wearables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 s="7">
        <f t="shared" si="54"/>
        <v>42160.208333333328</v>
      </c>
      <c r="L604">
        <v>1434430800</v>
      </c>
      <c r="M604" s="7">
        <f t="shared" si="55"/>
        <v>42171.208333333328</v>
      </c>
      <c r="N604" t="b">
        <v>0</v>
      </c>
      <c r="O604" t="b">
        <v>0</v>
      </c>
      <c r="P604" t="s">
        <v>33</v>
      </c>
      <c r="Q604" s="4">
        <f t="shared" si="56"/>
        <v>1.2823628691983122</v>
      </c>
      <c r="R604">
        <f t="shared" si="57"/>
        <v>79.978947368421046</v>
      </c>
      <c r="S604" t="str">
        <f t="shared" si="58"/>
        <v>theater</v>
      </c>
      <c r="T604" t="str">
        <f t="shared" si="59"/>
        <v>plays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 s="7">
        <f t="shared" si="54"/>
        <v>43573.208333333328</v>
      </c>
      <c r="L605">
        <v>1557896400</v>
      </c>
      <c r="M605" s="7">
        <f t="shared" si="55"/>
        <v>43600.208333333328</v>
      </c>
      <c r="N605" t="b">
        <v>0</v>
      </c>
      <c r="O605" t="b">
        <v>0</v>
      </c>
      <c r="P605" t="s">
        <v>33</v>
      </c>
      <c r="Q605" s="4">
        <f t="shared" si="56"/>
        <v>1.1966037735849056</v>
      </c>
      <c r="R605">
        <f t="shared" si="57"/>
        <v>62.176470588235297</v>
      </c>
      <c r="S605" t="str">
        <f t="shared" si="58"/>
        <v>theater</v>
      </c>
      <c r="T605" t="str">
        <f t="shared" si="59"/>
        <v>plays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 s="7">
        <f t="shared" si="54"/>
        <v>40565.25</v>
      </c>
      <c r="L606">
        <v>1297490400</v>
      </c>
      <c r="M606" s="7">
        <f t="shared" si="55"/>
        <v>40586.25</v>
      </c>
      <c r="N606" t="b">
        <v>0</v>
      </c>
      <c r="O606" t="b">
        <v>0</v>
      </c>
      <c r="P606" t="s">
        <v>33</v>
      </c>
      <c r="Q606" s="4">
        <f t="shared" si="56"/>
        <v>1.7073055242390078</v>
      </c>
      <c r="R606">
        <f t="shared" si="57"/>
        <v>53.005950297514879</v>
      </c>
      <c r="S606" t="str">
        <f t="shared" si="58"/>
        <v>theater</v>
      </c>
      <c r="T606" t="str">
        <f t="shared" si="59"/>
        <v>plays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 s="7">
        <f t="shared" si="54"/>
        <v>42280.208333333328</v>
      </c>
      <c r="L607">
        <v>1447394400</v>
      </c>
      <c r="M607" s="7">
        <f t="shared" si="55"/>
        <v>42321.25</v>
      </c>
      <c r="N607" t="b">
        <v>0</v>
      </c>
      <c r="O607" t="b">
        <v>0</v>
      </c>
      <c r="P607" t="s">
        <v>68</v>
      </c>
      <c r="Q607" s="4">
        <f t="shared" si="56"/>
        <v>1.8721212121212121</v>
      </c>
      <c r="R607">
        <f t="shared" si="57"/>
        <v>57.738317757009348</v>
      </c>
      <c r="S607" t="str">
        <f t="shared" si="58"/>
        <v>publishing</v>
      </c>
      <c r="T607" t="str">
        <f t="shared" si="59"/>
        <v>nonfiction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 s="7">
        <f t="shared" si="54"/>
        <v>42436.25</v>
      </c>
      <c r="L608">
        <v>1458277200</v>
      </c>
      <c r="M608" s="7">
        <f t="shared" si="55"/>
        <v>42447.208333333328</v>
      </c>
      <c r="N608" t="b">
        <v>0</v>
      </c>
      <c r="O608" t="b">
        <v>0</v>
      </c>
      <c r="P608" t="s">
        <v>23</v>
      </c>
      <c r="Q608" s="4">
        <f t="shared" si="56"/>
        <v>1.8838235294117647</v>
      </c>
      <c r="R608">
        <f t="shared" si="57"/>
        <v>40.03125</v>
      </c>
      <c r="S608" t="str">
        <f t="shared" si="58"/>
        <v>music</v>
      </c>
      <c r="T608" t="str">
        <f t="shared" si="59"/>
        <v>rock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 s="7">
        <f t="shared" si="54"/>
        <v>41721.208333333336</v>
      </c>
      <c r="L609">
        <v>1395723600</v>
      </c>
      <c r="M609" s="7">
        <f t="shared" si="55"/>
        <v>41723.208333333336</v>
      </c>
      <c r="N609" t="b">
        <v>0</v>
      </c>
      <c r="O609" t="b">
        <v>0</v>
      </c>
      <c r="P609" t="s">
        <v>17</v>
      </c>
      <c r="Q609" s="4">
        <f t="shared" si="56"/>
        <v>1.3129869186046512</v>
      </c>
      <c r="R609">
        <f t="shared" si="57"/>
        <v>81.016591928251117</v>
      </c>
      <c r="S609" t="str">
        <f t="shared" si="58"/>
        <v>food</v>
      </c>
      <c r="T609" t="str">
        <f t="shared" si="59"/>
        <v>food trucks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 s="7">
        <f t="shared" si="54"/>
        <v>43530.25</v>
      </c>
      <c r="L610">
        <v>1552197600</v>
      </c>
      <c r="M610" s="7">
        <f t="shared" si="55"/>
        <v>43534.25</v>
      </c>
      <c r="N610" t="b">
        <v>0</v>
      </c>
      <c r="O610" t="b">
        <v>1</v>
      </c>
      <c r="P610" t="s">
        <v>159</v>
      </c>
      <c r="Q610" s="4">
        <f t="shared" si="56"/>
        <v>2.8397435897435899</v>
      </c>
      <c r="R610">
        <f t="shared" si="57"/>
        <v>35.047468354430379</v>
      </c>
      <c r="S610" t="str">
        <f t="shared" si="58"/>
        <v>music</v>
      </c>
      <c r="T610" t="str">
        <f t="shared" si="59"/>
        <v>jazz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 s="7">
        <f t="shared" si="54"/>
        <v>43481.25</v>
      </c>
      <c r="L611">
        <v>1549087200</v>
      </c>
      <c r="M611" s="7">
        <f t="shared" si="55"/>
        <v>43498.25</v>
      </c>
      <c r="N611" t="b">
        <v>0</v>
      </c>
      <c r="O611" t="b">
        <v>0</v>
      </c>
      <c r="P611" t="s">
        <v>474</v>
      </c>
      <c r="Q611" s="4">
        <f t="shared" si="56"/>
        <v>1.2041999999999999</v>
      </c>
      <c r="R611">
        <f t="shared" si="57"/>
        <v>102.92307692307692</v>
      </c>
      <c r="S611" t="str">
        <f t="shared" si="58"/>
        <v>film &amp; video</v>
      </c>
      <c r="T611" t="str">
        <f t="shared" si="59"/>
        <v>science fiction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 s="7">
        <f t="shared" si="54"/>
        <v>41259.25</v>
      </c>
      <c r="L612">
        <v>1356847200</v>
      </c>
      <c r="M612" s="7">
        <f t="shared" si="55"/>
        <v>41273.25</v>
      </c>
      <c r="N612" t="b">
        <v>0</v>
      </c>
      <c r="O612" t="b">
        <v>0</v>
      </c>
      <c r="P612" t="s">
        <v>33</v>
      </c>
      <c r="Q612" s="4">
        <f t="shared" si="56"/>
        <v>4.1905607476635511</v>
      </c>
      <c r="R612">
        <f t="shared" si="57"/>
        <v>27.998126756166094</v>
      </c>
      <c r="S612" t="str">
        <f t="shared" si="58"/>
        <v>theater</v>
      </c>
      <c r="T612" t="str">
        <f t="shared" si="59"/>
        <v>plays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 s="7">
        <f t="shared" si="54"/>
        <v>41480.208333333336</v>
      </c>
      <c r="L613">
        <v>1375765200</v>
      </c>
      <c r="M613" s="7">
        <f t="shared" si="55"/>
        <v>41492.208333333336</v>
      </c>
      <c r="N613" t="b">
        <v>0</v>
      </c>
      <c r="O613" t="b">
        <v>0</v>
      </c>
      <c r="P613" t="s">
        <v>33</v>
      </c>
      <c r="Q613" s="4">
        <f t="shared" si="56"/>
        <v>0.13853658536585367</v>
      </c>
      <c r="R613">
        <f t="shared" si="57"/>
        <v>75.733333333333334</v>
      </c>
      <c r="S613" t="str">
        <f t="shared" si="58"/>
        <v>theater</v>
      </c>
      <c r="T613" t="str">
        <f t="shared" si="59"/>
        <v>plays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 s="7">
        <f t="shared" si="54"/>
        <v>40474.208333333336</v>
      </c>
      <c r="L614">
        <v>1289800800</v>
      </c>
      <c r="M614" s="7">
        <f t="shared" si="55"/>
        <v>40497.25</v>
      </c>
      <c r="N614" t="b">
        <v>0</v>
      </c>
      <c r="O614" t="b">
        <v>0</v>
      </c>
      <c r="P614" t="s">
        <v>50</v>
      </c>
      <c r="Q614" s="4">
        <f t="shared" si="56"/>
        <v>1.3943548387096774</v>
      </c>
      <c r="R614">
        <f t="shared" si="57"/>
        <v>45.026041666666664</v>
      </c>
      <c r="S614" t="str">
        <f t="shared" si="58"/>
        <v>music</v>
      </c>
      <c r="T614" t="str">
        <f t="shared" si="59"/>
        <v>electric music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 s="7">
        <f t="shared" si="54"/>
        <v>42973.208333333328</v>
      </c>
      <c r="L615">
        <v>1504501200</v>
      </c>
      <c r="M615" s="7">
        <f t="shared" si="55"/>
        <v>42982.208333333328</v>
      </c>
      <c r="N615" t="b">
        <v>0</v>
      </c>
      <c r="O615" t="b">
        <v>0</v>
      </c>
      <c r="P615" t="s">
        <v>33</v>
      </c>
      <c r="Q615" s="4">
        <f t="shared" si="56"/>
        <v>1.74</v>
      </c>
      <c r="R615">
        <f t="shared" si="57"/>
        <v>73.615384615384613</v>
      </c>
      <c r="S615" t="str">
        <f t="shared" si="58"/>
        <v>theater</v>
      </c>
      <c r="T615" t="str">
        <f t="shared" si="59"/>
        <v>plays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 s="7">
        <f t="shared" si="54"/>
        <v>42746.25</v>
      </c>
      <c r="L616">
        <v>1485669600</v>
      </c>
      <c r="M616" s="7">
        <f t="shared" si="55"/>
        <v>42764.25</v>
      </c>
      <c r="N616" t="b">
        <v>0</v>
      </c>
      <c r="O616" t="b">
        <v>0</v>
      </c>
      <c r="P616" t="s">
        <v>33</v>
      </c>
      <c r="Q616" s="4">
        <f t="shared" si="56"/>
        <v>1.5549056603773586</v>
      </c>
      <c r="R616">
        <f t="shared" si="57"/>
        <v>56.991701244813278</v>
      </c>
      <c r="S616" t="str">
        <f t="shared" si="58"/>
        <v>theater</v>
      </c>
      <c r="T616" t="str">
        <f t="shared" si="59"/>
        <v>plays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 s="7">
        <f t="shared" si="54"/>
        <v>42489.208333333328</v>
      </c>
      <c r="L617">
        <v>1462770000</v>
      </c>
      <c r="M617" s="7">
        <f t="shared" si="55"/>
        <v>42499.208333333328</v>
      </c>
      <c r="N617" t="b">
        <v>0</v>
      </c>
      <c r="O617" t="b">
        <v>0</v>
      </c>
      <c r="P617" t="s">
        <v>33</v>
      </c>
      <c r="Q617" s="4">
        <f t="shared" si="56"/>
        <v>1.7044705882352942</v>
      </c>
      <c r="R617">
        <f t="shared" si="57"/>
        <v>85.223529411764702</v>
      </c>
      <c r="S617" t="str">
        <f t="shared" si="58"/>
        <v>theater</v>
      </c>
      <c r="T617" t="str">
        <f t="shared" si="59"/>
        <v>plays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 s="7">
        <f t="shared" si="54"/>
        <v>41537.208333333336</v>
      </c>
      <c r="L618">
        <v>1379739600</v>
      </c>
      <c r="M618" s="7">
        <f t="shared" si="55"/>
        <v>41538.208333333336</v>
      </c>
      <c r="N618" t="b">
        <v>0</v>
      </c>
      <c r="O618" t="b">
        <v>1</v>
      </c>
      <c r="P618" t="s">
        <v>60</v>
      </c>
      <c r="Q618" s="4">
        <f t="shared" si="56"/>
        <v>1.8951562500000001</v>
      </c>
      <c r="R618">
        <f t="shared" si="57"/>
        <v>50.962184873949582</v>
      </c>
      <c r="S618" t="str">
        <f t="shared" si="58"/>
        <v>music</v>
      </c>
      <c r="T618" t="str">
        <f t="shared" si="59"/>
        <v>indie rock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 s="7">
        <f t="shared" si="54"/>
        <v>41794.208333333336</v>
      </c>
      <c r="L619">
        <v>1402722000</v>
      </c>
      <c r="M619" s="7">
        <f t="shared" si="55"/>
        <v>41804.208333333336</v>
      </c>
      <c r="N619" t="b">
        <v>0</v>
      </c>
      <c r="O619" t="b">
        <v>0</v>
      </c>
      <c r="P619" t="s">
        <v>33</v>
      </c>
      <c r="Q619" s="4">
        <f t="shared" si="56"/>
        <v>2.4971428571428573</v>
      </c>
      <c r="R619">
        <f t="shared" si="57"/>
        <v>63.563636363636363</v>
      </c>
      <c r="S619" t="str">
        <f t="shared" si="58"/>
        <v>theater</v>
      </c>
      <c r="T619" t="str">
        <f t="shared" si="59"/>
        <v>plays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 s="7">
        <f t="shared" si="54"/>
        <v>41396.208333333336</v>
      </c>
      <c r="L620">
        <v>1369285200</v>
      </c>
      <c r="M620" s="7">
        <f t="shared" si="55"/>
        <v>41417.208333333336</v>
      </c>
      <c r="N620" t="b">
        <v>0</v>
      </c>
      <c r="O620" t="b">
        <v>0</v>
      </c>
      <c r="P620" t="s">
        <v>68</v>
      </c>
      <c r="Q620" s="4">
        <f t="shared" si="56"/>
        <v>0.48860523665659616</v>
      </c>
      <c r="R620">
        <f t="shared" si="57"/>
        <v>80.999165275459092</v>
      </c>
      <c r="S620" t="str">
        <f t="shared" si="58"/>
        <v>publishing</v>
      </c>
      <c r="T620" t="str">
        <f t="shared" si="59"/>
        <v>nonfiction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 s="7">
        <f t="shared" si="54"/>
        <v>40669.208333333336</v>
      </c>
      <c r="L621">
        <v>1304744400</v>
      </c>
      <c r="M621" s="7">
        <f t="shared" si="55"/>
        <v>40670.208333333336</v>
      </c>
      <c r="N621" t="b">
        <v>1</v>
      </c>
      <c r="O621" t="b">
        <v>1</v>
      </c>
      <c r="P621" t="s">
        <v>33</v>
      </c>
      <c r="Q621" s="4">
        <f t="shared" si="56"/>
        <v>0.28461970393057684</v>
      </c>
      <c r="R621">
        <f t="shared" si="57"/>
        <v>86.044753086419746</v>
      </c>
      <c r="S621" t="str">
        <f t="shared" si="58"/>
        <v>theater</v>
      </c>
      <c r="T621" t="str">
        <f t="shared" si="59"/>
        <v>plays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 s="7">
        <f t="shared" si="54"/>
        <v>42559.208333333328</v>
      </c>
      <c r="L622">
        <v>1468299600</v>
      </c>
      <c r="M622" s="7">
        <f t="shared" si="55"/>
        <v>42563.208333333328</v>
      </c>
      <c r="N622" t="b">
        <v>0</v>
      </c>
      <c r="O622" t="b">
        <v>0</v>
      </c>
      <c r="P622" t="s">
        <v>122</v>
      </c>
      <c r="Q622" s="4">
        <f t="shared" si="56"/>
        <v>2.6802325581395348</v>
      </c>
      <c r="R622">
        <f t="shared" si="57"/>
        <v>90.0390625</v>
      </c>
      <c r="S622" t="str">
        <f t="shared" si="58"/>
        <v>photography</v>
      </c>
      <c r="T622" t="str">
        <f t="shared" si="59"/>
        <v>photography books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 s="7">
        <f t="shared" si="54"/>
        <v>42626.208333333328</v>
      </c>
      <c r="L623">
        <v>1474174800</v>
      </c>
      <c r="M623" s="7">
        <f t="shared" si="55"/>
        <v>42631.208333333328</v>
      </c>
      <c r="N623" t="b">
        <v>0</v>
      </c>
      <c r="O623" t="b">
        <v>0</v>
      </c>
      <c r="P623" t="s">
        <v>33</v>
      </c>
      <c r="Q623" s="4">
        <f t="shared" si="56"/>
        <v>6.1980078125000002</v>
      </c>
      <c r="R623">
        <f t="shared" si="57"/>
        <v>74.006063432835816</v>
      </c>
      <c r="S623" t="str">
        <f t="shared" si="58"/>
        <v>theater</v>
      </c>
      <c r="T623" t="str">
        <f t="shared" si="59"/>
        <v>plays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 s="7">
        <f t="shared" si="54"/>
        <v>43205.208333333328</v>
      </c>
      <c r="L624">
        <v>1526014800</v>
      </c>
      <c r="M624" s="7">
        <f t="shared" si="55"/>
        <v>43231.208333333328</v>
      </c>
      <c r="N624" t="b">
        <v>0</v>
      </c>
      <c r="O624" t="b">
        <v>0</v>
      </c>
      <c r="P624" t="s">
        <v>60</v>
      </c>
      <c r="Q624" s="4">
        <f t="shared" si="56"/>
        <v>3.1301587301587303E-2</v>
      </c>
      <c r="R624">
        <f t="shared" si="57"/>
        <v>92.4375</v>
      </c>
      <c r="S624" t="str">
        <f t="shared" si="58"/>
        <v>music</v>
      </c>
      <c r="T624" t="str">
        <f t="shared" si="59"/>
        <v>indie rock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 s="7">
        <f t="shared" si="54"/>
        <v>42201.208333333328</v>
      </c>
      <c r="L625">
        <v>1437454800</v>
      </c>
      <c r="M625" s="7">
        <f t="shared" si="55"/>
        <v>42206.208333333328</v>
      </c>
      <c r="N625" t="b">
        <v>0</v>
      </c>
      <c r="O625" t="b">
        <v>0</v>
      </c>
      <c r="P625" t="s">
        <v>33</v>
      </c>
      <c r="Q625" s="4">
        <f t="shared" si="56"/>
        <v>1.5992152704135738</v>
      </c>
      <c r="R625">
        <f t="shared" si="57"/>
        <v>55.999257333828446</v>
      </c>
      <c r="S625" t="str">
        <f t="shared" si="58"/>
        <v>theater</v>
      </c>
      <c r="T625" t="str">
        <f t="shared" si="59"/>
        <v>plays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 s="7">
        <f t="shared" si="54"/>
        <v>42029.25</v>
      </c>
      <c r="L626">
        <v>1422684000</v>
      </c>
      <c r="M626" s="7">
        <f t="shared" si="55"/>
        <v>42035.25</v>
      </c>
      <c r="N626" t="b">
        <v>0</v>
      </c>
      <c r="O626" t="b">
        <v>0</v>
      </c>
      <c r="P626" t="s">
        <v>122</v>
      </c>
      <c r="Q626" s="4">
        <f t="shared" si="56"/>
        <v>2.793921568627451</v>
      </c>
      <c r="R626">
        <f t="shared" si="57"/>
        <v>32.983796296296298</v>
      </c>
      <c r="S626" t="str">
        <f t="shared" si="58"/>
        <v>photography</v>
      </c>
      <c r="T626" t="str">
        <f t="shared" si="59"/>
        <v>photography books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 s="7">
        <f t="shared" si="54"/>
        <v>43857.25</v>
      </c>
      <c r="L627">
        <v>1581314400</v>
      </c>
      <c r="M627" s="7">
        <f t="shared" si="55"/>
        <v>43871.25</v>
      </c>
      <c r="N627" t="b">
        <v>0</v>
      </c>
      <c r="O627" t="b">
        <v>0</v>
      </c>
      <c r="P627" t="s">
        <v>33</v>
      </c>
      <c r="Q627" s="4">
        <f t="shared" si="56"/>
        <v>0.77373333333333338</v>
      </c>
      <c r="R627">
        <f t="shared" si="57"/>
        <v>93.596774193548384</v>
      </c>
      <c r="S627" t="str">
        <f t="shared" si="58"/>
        <v>theater</v>
      </c>
      <c r="T627" t="str">
        <f t="shared" si="59"/>
        <v>plays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 s="7">
        <f t="shared" si="54"/>
        <v>40449.208333333336</v>
      </c>
      <c r="L628">
        <v>1286427600</v>
      </c>
      <c r="M628" s="7">
        <f t="shared" si="55"/>
        <v>40458.208333333336</v>
      </c>
      <c r="N628" t="b">
        <v>0</v>
      </c>
      <c r="O628" t="b">
        <v>1</v>
      </c>
      <c r="P628" t="s">
        <v>33</v>
      </c>
      <c r="Q628" s="4">
        <f t="shared" si="56"/>
        <v>2.0632812500000002</v>
      </c>
      <c r="R628">
        <f t="shared" si="57"/>
        <v>69.867724867724874</v>
      </c>
      <c r="S628" t="str">
        <f t="shared" si="58"/>
        <v>theater</v>
      </c>
      <c r="T628" t="str">
        <f t="shared" si="59"/>
        <v>plays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 s="7">
        <f t="shared" si="54"/>
        <v>40345.208333333336</v>
      </c>
      <c r="L629">
        <v>1278738000</v>
      </c>
      <c r="M629" s="7">
        <f t="shared" si="55"/>
        <v>40369.208333333336</v>
      </c>
      <c r="N629" t="b">
        <v>1</v>
      </c>
      <c r="O629" t="b">
        <v>0</v>
      </c>
      <c r="P629" t="s">
        <v>17</v>
      </c>
      <c r="Q629" s="4">
        <f t="shared" si="56"/>
        <v>6.9424999999999999</v>
      </c>
      <c r="R629">
        <f t="shared" si="57"/>
        <v>72.129870129870127</v>
      </c>
      <c r="S629" t="str">
        <f t="shared" si="58"/>
        <v>food</v>
      </c>
      <c r="T629" t="str">
        <f t="shared" si="59"/>
        <v>food trucks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 s="7">
        <f t="shared" si="54"/>
        <v>40455.208333333336</v>
      </c>
      <c r="L630">
        <v>1286427600</v>
      </c>
      <c r="M630" s="7">
        <f t="shared" si="55"/>
        <v>40458.208333333336</v>
      </c>
      <c r="N630" t="b">
        <v>0</v>
      </c>
      <c r="O630" t="b">
        <v>0</v>
      </c>
      <c r="P630" t="s">
        <v>60</v>
      </c>
      <c r="Q630" s="4">
        <f t="shared" si="56"/>
        <v>1.5178947368421052</v>
      </c>
      <c r="R630">
        <f t="shared" si="57"/>
        <v>30.041666666666668</v>
      </c>
      <c r="S630" t="str">
        <f t="shared" si="58"/>
        <v>music</v>
      </c>
      <c r="T630" t="str">
        <f t="shared" si="59"/>
        <v>indie rock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 s="7">
        <f t="shared" si="54"/>
        <v>42557.208333333328</v>
      </c>
      <c r="L631">
        <v>1467954000</v>
      </c>
      <c r="M631" s="7">
        <f t="shared" si="55"/>
        <v>42559.208333333328</v>
      </c>
      <c r="N631" t="b">
        <v>0</v>
      </c>
      <c r="O631" t="b">
        <v>1</v>
      </c>
      <c r="P631" t="s">
        <v>33</v>
      </c>
      <c r="Q631" s="4">
        <f t="shared" si="56"/>
        <v>0.64582072176949945</v>
      </c>
      <c r="R631">
        <f t="shared" si="57"/>
        <v>73.968000000000004</v>
      </c>
      <c r="S631" t="str">
        <f t="shared" si="58"/>
        <v>theater</v>
      </c>
      <c r="T631" t="str">
        <f t="shared" si="59"/>
        <v>plays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 s="7">
        <f t="shared" si="54"/>
        <v>43586.208333333328</v>
      </c>
      <c r="L632">
        <v>1557637200</v>
      </c>
      <c r="M632" s="7">
        <f t="shared" si="55"/>
        <v>43597.208333333328</v>
      </c>
      <c r="N632" t="b">
        <v>0</v>
      </c>
      <c r="O632" t="b">
        <v>1</v>
      </c>
      <c r="P632" t="s">
        <v>33</v>
      </c>
      <c r="Q632" s="4">
        <f t="shared" si="56"/>
        <v>0.62873684210526315</v>
      </c>
      <c r="R632">
        <f t="shared" si="57"/>
        <v>68.65517241379311</v>
      </c>
      <c r="S632" t="str">
        <f t="shared" si="58"/>
        <v>theater</v>
      </c>
      <c r="T632" t="str">
        <f t="shared" si="59"/>
        <v>plays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 s="7">
        <f t="shared" si="54"/>
        <v>43550.208333333328</v>
      </c>
      <c r="L633">
        <v>1553922000</v>
      </c>
      <c r="M633" s="7">
        <f t="shared" si="55"/>
        <v>43554.208333333328</v>
      </c>
      <c r="N633" t="b">
        <v>0</v>
      </c>
      <c r="O633" t="b">
        <v>0</v>
      </c>
      <c r="P633" t="s">
        <v>33</v>
      </c>
      <c r="Q633" s="4">
        <f t="shared" si="56"/>
        <v>3.1039864864864866</v>
      </c>
      <c r="R633">
        <f t="shared" si="57"/>
        <v>59.992164544564154</v>
      </c>
      <c r="S633" t="str">
        <f t="shared" si="58"/>
        <v>theater</v>
      </c>
      <c r="T633" t="str">
        <f t="shared" si="59"/>
        <v>plays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 s="7">
        <f t="shared" si="54"/>
        <v>41945.208333333336</v>
      </c>
      <c r="L634">
        <v>1416463200</v>
      </c>
      <c r="M634" s="7">
        <f t="shared" si="55"/>
        <v>41963.25</v>
      </c>
      <c r="N634" t="b">
        <v>0</v>
      </c>
      <c r="O634" t="b">
        <v>0</v>
      </c>
      <c r="P634" t="s">
        <v>33</v>
      </c>
      <c r="Q634" s="4">
        <f t="shared" si="56"/>
        <v>0.42859916782246882</v>
      </c>
      <c r="R634">
        <f t="shared" si="57"/>
        <v>111.15827338129496</v>
      </c>
      <c r="S634" t="str">
        <f t="shared" si="58"/>
        <v>theater</v>
      </c>
      <c r="T634" t="str">
        <f t="shared" si="59"/>
        <v>plays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 s="7">
        <f t="shared" si="54"/>
        <v>42315.25</v>
      </c>
      <c r="L635">
        <v>1447221600</v>
      </c>
      <c r="M635" s="7">
        <f t="shared" si="55"/>
        <v>42319.25</v>
      </c>
      <c r="N635" t="b">
        <v>0</v>
      </c>
      <c r="O635" t="b">
        <v>0</v>
      </c>
      <c r="P635" t="s">
        <v>71</v>
      </c>
      <c r="Q635" s="4">
        <f t="shared" si="56"/>
        <v>0.83119402985074631</v>
      </c>
      <c r="R635">
        <f t="shared" si="57"/>
        <v>53.038095238095238</v>
      </c>
      <c r="S635" t="str">
        <f t="shared" si="58"/>
        <v>film &amp; video</v>
      </c>
      <c r="T635" t="str">
        <f t="shared" si="59"/>
        <v>animation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 s="7">
        <f t="shared" si="54"/>
        <v>42819.208333333328</v>
      </c>
      <c r="L636">
        <v>1491627600</v>
      </c>
      <c r="M636" s="7">
        <f t="shared" si="55"/>
        <v>42833.208333333328</v>
      </c>
      <c r="N636" t="b">
        <v>0</v>
      </c>
      <c r="O636" t="b">
        <v>0</v>
      </c>
      <c r="P636" t="s">
        <v>269</v>
      </c>
      <c r="Q636" s="4">
        <f t="shared" si="56"/>
        <v>0.78531302876480547</v>
      </c>
      <c r="R636">
        <f t="shared" si="57"/>
        <v>55.985524728588658</v>
      </c>
      <c r="S636" t="str">
        <f t="shared" si="58"/>
        <v>film &amp; video</v>
      </c>
      <c r="T636" t="str">
        <f t="shared" si="59"/>
        <v>television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 s="7">
        <f t="shared" si="54"/>
        <v>41314.25</v>
      </c>
      <c r="L637">
        <v>1363150800</v>
      </c>
      <c r="M637" s="7">
        <f t="shared" si="55"/>
        <v>41346.208333333336</v>
      </c>
      <c r="N637" t="b">
        <v>0</v>
      </c>
      <c r="O637" t="b">
        <v>0</v>
      </c>
      <c r="P637" t="s">
        <v>269</v>
      </c>
      <c r="Q637" s="4">
        <f t="shared" si="56"/>
        <v>1.1409352517985611</v>
      </c>
      <c r="R637">
        <f t="shared" si="57"/>
        <v>69.986760812003524</v>
      </c>
      <c r="S637" t="str">
        <f t="shared" si="58"/>
        <v>film &amp; video</v>
      </c>
      <c r="T637" t="str">
        <f t="shared" si="59"/>
        <v>television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 s="7">
        <f t="shared" si="54"/>
        <v>40926.25</v>
      </c>
      <c r="L638">
        <v>1330754400</v>
      </c>
      <c r="M638" s="7">
        <f t="shared" si="55"/>
        <v>40971.25</v>
      </c>
      <c r="N638" t="b">
        <v>0</v>
      </c>
      <c r="O638" t="b">
        <v>1</v>
      </c>
      <c r="P638" t="s">
        <v>71</v>
      </c>
      <c r="Q638" s="4">
        <f t="shared" si="56"/>
        <v>0.64537683358624176</v>
      </c>
      <c r="R638">
        <f t="shared" si="57"/>
        <v>48.998079877112133</v>
      </c>
      <c r="S638" t="str">
        <f t="shared" si="58"/>
        <v>film &amp; video</v>
      </c>
      <c r="T638" t="str">
        <f t="shared" si="59"/>
        <v>animation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 s="7">
        <f t="shared" si="54"/>
        <v>42688.25</v>
      </c>
      <c r="L639">
        <v>1479794400</v>
      </c>
      <c r="M639" s="7">
        <f t="shared" si="55"/>
        <v>42696.25</v>
      </c>
      <c r="N639" t="b">
        <v>0</v>
      </c>
      <c r="O639" t="b">
        <v>0</v>
      </c>
      <c r="P639" t="s">
        <v>33</v>
      </c>
      <c r="Q639" s="4">
        <f t="shared" si="56"/>
        <v>0.79411764705882348</v>
      </c>
      <c r="R639">
        <f t="shared" si="57"/>
        <v>103.84615384615384</v>
      </c>
      <c r="S639" t="str">
        <f t="shared" si="58"/>
        <v>theater</v>
      </c>
      <c r="T639" t="str">
        <f t="shared" si="59"/>
        <v>plays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 s="7">
        <f t="shared" si="54"/>
        <v>40386.208333333336</v>
      </c>
      <c r="L640">
        <v>1281243600</v>
      </c>
      <c r="M640" s="7">
        <f t="shared" si="55"/>
        <v>40398.208333333336</v>
      </c>
      <c r="N640" t="b">
        <v>0</v>
      </c>
      <c r="O640" t="b">
        <v>1</v>
      </c>
      <c r="P640" t="s">
        <v>33</v>
      </c>
      <c r="Q640" s="4">
        <f t="shared" si="56"/>
        <v>0.11419117647058824</v>
      </c>
      <c r="R640">
        <f t="shared" si="57"/>
        <v>99.127659574468083</v>
      </c>
      <c r="S640" t="str">
        <f t="shared" si="58"/>
        <v>theater</v>
      </c>
      <c r="T640" t="str">
        <f t="shared" si="59"/>
        <v>plays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 s="7">
        <f t="shared" si="54"/>
        <v>43309.208333333328</v>
      </c>
      <c r="L641">
        <v>1532754000</v>
      </c>
      <c r="M641" s="7">
        <f t="shared" si="55"/>
        <v>43309.208333333328</v>
      </c>
      <c r="N641" t="b">
        <v>0</v>
      </c>
      <c r="O641" t="b">
        <v>1</v>
      </c>
      <c r="P641" t="s">
        <v>53</v>
      </c>
      <c r="Q641" s="4">
        <f t="shared" si="56"/>
        <v>0.56186046511627907</v>
      </c>
      <c r="R641">
        <f t="shared" si="57"/>
        <v>107.37777777777778</v>
      </c>
      <c r="S641" t="str">
        <f t="shared" si="58"/>
        <v>film &amp; video</v>
      </c>
      <c r="T641" t="str">
        <f t="shared" si="59"/>
        <v>drama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 s="7">
        <f t="shared" si="54"/>
        <v>42387.25</v>
      </c>
      <c r="L642">
        <v>1453356000</v>
      </c>
      <c r="M642" s="7">
        <f t="shared" si="55"/>
        <v>42390.25</v>
      </c>
      <c r="N642" t="b">
        <v>0</v>
      </c>
      <c r="O642" t="b">
        <v>0</v>
      </c>
      <c r="P642" t="s">
        <v>33</v>
      </c>
      <c r="Q642" s="4">
        <f t="shared" si="56"/>
        <v>0.16501669449081802</v>
      </c>
      <c r="R642">
        <f t="shared" si="57"/>
        <v>76.922178988326849</v>
      </c>
      <c r="S642" t="str">
        <f t="shared" si="58"/>
        <v>theater</v>
      </c>
      <c r="T642" t="str">
        <f t="shared" si="59"/>
        <v>plays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 s="7">
        <f t="shared" ref="K643:K706" si="60">(((J643/60)/60)/24) +DATE(1970,1,1)</f>
        <v>42786.25</v>
      </c>
      <c r="L643">
        <v>1489986000</v>
      </c>
      <c r="M643" s="7">
        <f t="shared" ref="M643:M706" si="61">(((L643/60)/60)/24) +DATE(1970,1,1)</f>
        <v>42814.208333333328</v>
      </c>
      <c r="N643" t="b">
        <v>0</v>
      </c>
      <c r="O643" t="b">
        <v>0</v>
      </c>
      <c r="P643" t="s">
        <v>33</v>
      </c>
      <c r="Q643" s="4">
        <f t="shared" ref="Q643:Q706" si="62">E643/D643</f>
        <v>1.1996808510638297</v>
      </c>
      <c r="R643">
        <f t="shared" ref="R643:R706" si="63">IF(G643= 0, "no backers",E643/G643)</f>
        <v>58.128865979381445</v>
      </c>
      <c r="S643" t="str">
        <f t="shared" ref="S643:S706" si="64">_xlfn.TEXTBEFORE(P643, "/")</f>
        <v>theater</v>
      </c>
      <c r="T643" t="str">
        <f t="shared" ref="T643:T706" si="65">_xlfn.TEXTAFTER(P643,"/")</f>
        <v>plays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 s="7">
        <f t="shared" si="60"/>
        <v>43451.25</v>
      </c>
      <c r="L644">
        <v>1545804000</v>
      </c>
      <c r="M644" s="7">
        <f t="shared" si="61"/>
        <v>43460.25</v>
      </c>
      <c r="N644" t="b">
        <v>0</v>
      </c>
      <c r="O644" t="b">
        <v>0</v>
      </c>
      <c r="P644" t="s">
        <v>65</v>
      </c>
      <c r="Q644" s="4">
        <f t="shared" si="62"/>
        <v>1.4545652173913044</v>
      </c>
      <c r="R644">
        <f t="shared" si="63"/>
        <v>103.73643410852713</v>
      </c>
      <c r="S644" t="str">
        <f t="shared" si="64"/>
        <v>technology</v>
      </c>
      <c r="T644" t="str">
        <f t="shared" si="65"/>
        <v>wearables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 s="7">
        <f t="shared" si="60"/>
        <v>42795.25</v>
      </c>
      <c r="L645">
        <v>1489899600</v>
      </c>
      <c r="M645" s="7">
        <f t="shared" si="61"/>
        <v>42813.208333333328</v>
      </c>
      <c r="N645" t="b">
        <v>0</v>
      </c>
      <c r="O645" t="b">
        <v>0</v>
      </c>
      <c r="P645" t="s">
        <v>33</v>
      </c>
      <c r="Q645" s="4">
        <f t="shared" si="62"/>
        <v>2.2138255033557046</v>
      </c>
      <c r="R645">
        <f t="shared" si="63"/>
        <v>87.962666666666664</v>
      </c>
      <c r="S645" t="str">
        <f t="shared" si="64"/>
        <v>theater</v>
      </c>
      <c r="T645" t="str">
        <f t="shared" si="65"/>
        <v>plays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 s="7">
        <f t="shared" si="60"/>
        <v>43452.25</v>
      </c>
      <c r="L646">
        <v>1546495200</v>
      </c>
      <c r="M646" s="7">
        <f t="shared" si="61"/>
        <v>43468.25</v>
      </c>
      <c r="N646" t="b">
        <v>0</v>
      </c>
      <c r="O646" t="b">
        <v>0</v>
      </c>
      <c r="P646" t="s">
        <v>33</v>
      </c>
      <c r="Q646" s="4">
        <f t="shared" si="62"/>
        <v>0.48396694214876035</v>
      </c>
      <c r="R646">
        <f t="shared" si="63"/>
        <v>28</v>
      </c>
      <c r="S646" t="str">
        <f t="shared" si="64"/>
        <v>theater</v>
      </c>
      <c r="T646" t="str">
        <f t="shared" si="65"/>
        <v>plays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 s="7">
        <f t="shared" si="60"/>
        <v>43369.208333333328</v>
      </c>
      <c r="L647">
        <v>1539752400</v>
      </c>
      <c r="M647" s="7">
        <f t="shared" si="61"/>
        <v>43390.208333333328</v>
      </c>
      <c r="N647" t="b">
        <v>0</v>
      </c>
      <c r="O647" t="b">
        <v>1</v>
      </c>
      <c r="P647" t="s">
        <v>23</v>
      </c>
      <c r="Q647" s="4">
        <f t="shared" si="62"/>
        <v>0.92911504424778757</v>
      </c>
      <c r="R647">
        <f t="shared" si="63"/>
        <v>37.999361294443261</v>
      </c>
      <c r="S647" t="str">
        <f t="shared" si="64"/>
        <v>music</v>
      </c>
      <c r="T647" t="str">
        <f t="shared" si="65"/>
        <v>rock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 s="7">
        <f t="shared" si="60"/>
        <v>41346.208333333336</v>
      </c>
      <c r="L648">
        <v>1364101200</v>
      </c>
      <c r="M648" s="7">
        <f t="shared" si="61"/>
        <v>41357.208333333336</v>
      </c>
      <c r="N648" t="b">
        <v>0</v>
      </c>
      <c r="O648" t="b">
        <v>0</v>
      </c>
      <c r="P648" t="s">
        <v>89</v>
      </c>
      <c r="Q648" s="4">
        <f t="shared" si="62"/>
        <v>0.88599797365754818</v>
      </c>
      <c r="R648">
        <f t="shared" si="63"/>
        <v>29.999313893653515</v>
      </c>
      <c r="S648" t="str">
        <f t="shared" si="64"/>
        <v>games</v>
      </c>
      <c r="T648" t="str">
        <f t="shared" si="65"/>
        <v>video games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 s="7">
        <f t="shared" si="60"/>
        <v>43199.208333333328</v>
      </c>
      <c r="L649">
        <v>1525323600</v>
      </c>
      <c r="M649" s="7">
        <f t="shared" si="61"/>
        <v>43223.208333333328</v>
      </c>
      <c r="N649" t="b">
        <v>0</v>
      </c>
      <c r="O649" t="b">
        <v>0</v>
      </c>
      <c r="P649" t="s">
        <v>206</v>
      </c>
      <c r="Q649" s="4">
        <f t="shared" si="62"/>
        <v>0.41399999999999998</v>
      </c>
      <c r="R649">
        <f t="shared" si="63"/>
        <v>103.5</v>
      </c>
      <c r="S649" t="str">
        <f t="shared" si="64"/>
        <v>publishing</v>
      </c>
      <c r="T649" t="str">
        <f t="shared" si="65"/>
        <v>translations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 s="7">
        <f t="shared" si="60"/>
        <v>42922.208333333328</v>
      </c>
      <c r="L650">
        <v>1500872400</v>
      </c>
      <c r="M650" s="7">
        <f t="shared" si="61"/>
        <v>42940.208333333328</v>
      </c>
      <c r="N650" t="b">
        <v>1</v>
      </c>
      <c r="O650" t="b">
        <v>0</v>
      </c>
      <c r="P650" t="s">
        <v>17</v>
      </c>
      <c r="Q650" s="4">
        <f t="shared" si="62"/>
        <v>0.63056795131845844</v>
      </c>
      <c r="R650">
        <f t="shared" si="63"/>
        <v>85.994467496542185</v>
      </c>
      <c r="S650" t="str">
        <f t="shared" si="64"/>
        <v>food</v>
      </c>
      <c r="T650" t="str">
        <f t="shared" si="65"/>
        <v>food trucks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 s="7">
        <f t="shared" si="60"/>
        <v>40471.208333333336</v>
      </c>
      <c r="L651">
        <v>1288501200</v>
      </c>
      <c r="M651" s="7">
        <f t="shared" si="61"/>
        <v>40482.208333333336</v>
      </c>
      <c r="N651" t="b">
        <v>1</v>
      </c>
      <c r="O651" t="b">
        <v>1</v>
      </c>
      <c r="P651" t="s">
        <v>33</v>
      </c>
      <c r="Q651" s="4">
        <f t="shared" si="62"/>
        <v>0.48482333607230893</v>
      </c>
      <c r="R651">
        <f t="shared" si="63"/>
        <v>98.011627906976742</v>
      </c>
      <c r="S651" t="str">
        <f t="shared" si="64"/>
        <v>theater</v>
      </c>
      <c r="T651" t="str">
        <f t="shared" si="65"/>
        <v>plays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 s="7">
        <f t="shared" si="60"/>
        <v>41828.208333333336</v>
      </c>
      <c r="L652">
        <v>1407128400</v>
      </c>
      <c r="M652" s="7">
        <f t="shared" si="61"/>
        <v>41855.208333333336</v>
      </c>
      <c r="N652" t="b">
        <v>0</v>
      </c>
      <c r="O652" t="b">
        <v>0</v>
      </c>
      <c r="P652" t="s">
        <v>159</v>
      </c>
      <c r="Q652" s="4">
        <f t="shared" si="62"/>
        <v>0.02</v>
      </c>
      <c r="R652">
        <f t="shared" si="63"/>
        <v>2</v>
      </c>
      <c r="S652" t="str">
        <f t="shared" si="64"/>
        <v>music</v>
      </c>
      <c r="T652" t="str">
        <f t="shared" si="65"/>
        <v>jazz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 s="7">
        <f t="shared" si="60"/>
        <v>41692.25</v>
      </c>
      <c r="L653">
        <v>1394344800</v>
      </c>
      <c r="M653" s="7">
        <f t="shared" si="61"/>
        <v>41707.25</v>
      </c>
      <c r="N653" t="b">
        <v>0</v>
      </c>
      <c r="O653" t="b">
        <v>0</v>
      </c>
      <c r="P653" t="s">
        <v>100</v>
      </c>
      <c r="Q653" s="4">
        <f t="shared" si="62"/>
        <v>0.88479410269445857</v>
      </c>
      <c r="R653">
        <f t="shared" si="63"/>
        <v>44.994570837642193</v>
      </c>
      <c r="S653" t="str">
        <f t="shared" si="64"/>
        <v>film &amp; video</v>
      </c>
      <c r="T653" t="str">
        <f t="shared" si="65"/>
        <v>shorts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 s="7">
        <f t="shared" si="60"/>
        <v>42587.208333333328</v>
      </c>
      <c r="L654">
        <v>1474088400</v>
      </c>
      <c r="M654" s="7">
        <f t="shared" si="61"/>
        <v>42630.208333333328</v>
      </c>
      <c r="N654" t="b">
        <v>0</v>
      </c>
      <c r="O654" t="b">
        <v>0</v>
      </c>
      <c r="P654" t="s">
        <v>28</v>
      </c>
      <c r="Q654" s="4">
        <f t="shared" si="62"/>
        <v>1.2684</v>
      </c>
      <c r="R654">
        <f t="shared" si="63"/>
        <v>31.012224938875306</v>
      </c>
      <c r="S654" t="str">
        <f t="shared" si="64"/>
        <v>technology</v>
      </c>
      <c r="T654" t="str">
        <f t="shared" si="65"/>
        <v>web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 s="7">
        <f t="shared" si="60"/>
        <v>42468.208333333328</v>
      </c>
      <c r="L655">
        <v>1460264400</v>
      </c>
      <c r="M655" s="7">
        <f t="shared" si="61"/>
        <v>42470.208333333328</v>
      </c>
      <c r="N655" t="b">
        <v>0</v>
      </c>
      <c r="O655" t="b">
        <v>0</v>
      </c>
      <c r="P655" t="s">
        <v>28</v>
      </c>
      <c r="Q655" s="4">
        <f t="shared" si="62"/>
        <v>23.388333333333332</v>
      </c>
      <c r="R655">
        <f t="shared" si="63"/>
        <v>59.970085470085472</v>
      </c>
      <c r="S655" t="str">
        <f t="shared" si="64"/>
        <v>technology</v>
      </c>
      <c r="T655" t="str">
        <f t="shared" si="65"/>
        <v>web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 s="7">
        <f t="shared" si="60"/>
        <v>42240.208333333328</v>
      </c>
      <c r="L656">
        <v>1440824400</v>
      </c>
      <c r="M656" s="7">
        <f t="shared" si="61"/>
        <v>42245.208333333328</v>
      </c>
      <c r="N656" t="b">
        <v>0</v>
      </c>
      <c r="O656" t="b">
        <v>0</v>
      </c>
      <c r="P656" t="s">
        <v>148</v>
      </c>
      <c r="Q656" s="4">
        <f t="shared" si="62"/>
        <v>5.0838857142857146</v>
      </c>
      <c r="R656">
        <f t="shared" si="63"/>
        <v>58.9973474801061</v>
      </c>
      <c r="S656" t="str">
        <f t="shared" si="64"/>
        <v>music</v>
      </c>
      <c r="T656" t="str">
        <f t="shared" si="65"/>
        <v>metal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 s="7">
        <f t="shared" si="60"/>
        <v>42796.25</v>
      </c>
      <c r="L657">
        <v>1489554000</v>
      </c>
      <c r="M657" s="7">
        <f t="shared" si="61"/>
        <v>42809.208333333328</v>
      </c>
      <c r="N657" t="b">
        <v>1</v>
      </c>
      <c r="O657" t="b">
        <v>0</v>
      </c>
      <c r="P657" t="s">
        <v>122</v>
      </c>
      <c r="Q657" s="4">
        <f t="shared" si="62"/>
        <v>1.9147826086956521</v>
      </c>
      <c r="R657">
        <f t="shared" si="63"/>
        <v>50.045454545454547</v>
      </c>
      <c r="S657" t="str">
        <f t="shared" si="64"/>
        <v>photography</v>
      </c>
      <c r="T657" t="str">
        <f t="shared" si="65"/>
        <v>photography books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 s="7">
        <f t="shared" si="60"/>
        <v>43097.25</v>
      </c>
      <c r="L658">
        <v>1514872800</v>
      </c>
      <c r="M658" s="7">
        <f t="shared" si="61"/>
        <v>43102.25</v>
      </c>
      <c r="N658" t="b">
        <v>0</v>
      </c>
      <c r="O658" t="b">
        <v>0</v>
      </c>
      <c r="P658" t="s">
        <v>17</v>
      </c>
      <c r="Q658" s="4">
        <f t="shared" si="62"/>
        <v>0.42127533783783783</v>
      </c>
      <c r="R658">
        <f t="shared" si="63"/>
        <v>98.966269841269835</v>
      </c>
      <c r="S658" t="str">
        <f t="shared" si="64"/>
        <v>food</v>
      </c>
      <c r="T658" t="str">
        <f t="shared" si="65"/>
        <v>food trucks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 s="7">
        <f t="shared" si="60"/>
        <v>43096.25</v>
      </c>
      <c r="L659">
        <v>1515736800</v>
      </c>
      <c r="M659" s="7">
        <f t="shared" si="61"/>
        <v>43112.25</v>
      </c>
      <c r="N659" t="b">
        <v>0</v>
      </c>
      <c r="O659" t="b">
        <v>0</v>
      </c>
      <c r="P659" t="s">
        <v>474</v>
      </c>
      <c r="Q659" s="4">
        <f t="shared" si="62"/>
        <v>8.2400000000000001E-2</v>
      </c>
      <c r="R659">
        <f t="shared" si="63"/>
        <v>58.857142857142854</v>
      </c>
      <c r="S659" t="str">
        <f t="shared" si="64"/>
        <v>film &amp; video</v>
      </c>
      <c r="T659" t="str">
        <f t="shared" si="65"/>
        <v>science fiction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 s="7">
        <f t="shared" si="60"/>
        <v>42246.208333333328</v>
      </c>
      <c r="L660">
        <v>1442898000</v>
      </c>
      <c r="M660" s="7">
        <f t="shared" si="61"/>
        <v>42269.208333333328</v>
      </c>
      <c r="N660" t="b">
        <v>0</v>
      </c>
      <c r="O660" t="b">
        <v>0</v>
      </c>
      <c r="P660" t="s">
        <v>23</v>
      </c>
      <c r="Q660" s="4">
        <f t="shared" si="62"/>
        <v>0.60064638783269964</v>
      </c>
      <c r="R660">
        <f t="shared" si="63"/>
        <v>81.010256410256417</v>
      </c>
      <c r="S660" t="str">
        <f t="shared" si="64"/>
        <v>music</v>
      </c>
      <c r="T660" t="str">
        <f t="shared" si="65"/>
        <v>rock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 s="7">
        <f t="shared" si="60"/>
        <v>40570.25</v>
      </c>
      <c r="L661">
        <v>1296194400</v>
      </c>
      <c r="M661" s="7">
        <f t="shared" si="61"/>
        <v>40571.25</v>
      </c>
      <c r="N661" t="b">
        <v>0</v>
      </c>
      <c r="O661" t="b">
        <v>0</v>
      </c>
      <c r="P661" t="s">
        <v>42</v>
      </c>
      <c r="Q661" s="4">
        <f t="shared" si="62"/>
        <v>0.47232808616404309</v>
      </c>
      <c r="R661">
        <f t="shared" si="63"/>
        <v>76.013333333333335</v>
      </c>
      <c r="S661" t="str">
        <f t="shared" si="64"/>
        <v>film &amp; video</v>
      </c>
      <c r="T661" t="str">
        <f t="shared" si="65"/>
        <v>documentary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 s="7">
        <f t="shared" si="60"/>
        <v>42237.208333333328</v>
      </c>
      <c r="L662">
        <v>1440910800</v>
      </c>
      <c r="M662" s="7">
        <f t="shared" si="61"/>
        <v>42246.208333333328</v>
      </c>
      <c r="N662" t="b">
        <v>1</v>
      </c>
      <c r="O662" t="b">
        <v>0</v>
      </c>
      <c r="P662" t="s">
        <v>33</v>
      </c>
      <c r="Q662" s="4">
        <f t="shared" si="62"/>
        <v>0.81736263736263737</v>
      </c>
      <c r="R662">
        <f t="shared" si="63"/>
        <v>96.597402597402592</v>
      </c>
      <c r="S662" t="str">
        <f t="shared" si="64"/>
        <v>theater</v>
      </c>
      <c r="T662" t="str">
        <f t="shared" si="65"/>
        <v>plays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 s="7">
        <f t="shared" si="60"/>
        <v>40996.208333333336</v>
      </c>
      <c r="L663">
        <v>1335502800</v>
      </c>
      <c r="M663" s="7">
        <f t="shared" si="61"/>
        <v>41026.208333333336</v>
      </c>
      <c r="N663" t="b">
        <v>0</v>
      </c>
      <c r="O663" t="b">
        <v>0</v>
      </c>
      <c r="P663" t="s">
        <v>159</v>
      </c>
      <c r="Q663" s="4">
        <f t="shared" si="62"/>
        <v>0.54187265917603</v>
      </c>
      <c r="R663">
        <f t="shared" si="63"/>
        <v>76.957446808510639</v>
      </c>
      <c r="S663" t="str">
        <f t="shared" si="64"/>
        <v>music</v>
      </c>
      <c r="T663" t="str">
        <f t="shared" si="65"/>
        <v>jazz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 s="7">
        <f t="shared" si="60"/>
        <v>43443.25</v>
      </c>
      <c r="L664">
        <v>1544680800</v>
      </c>
      <c r="M664" s="7">
        <f t="shared" si="61"/>
        <v>43447.25</v>
      </c>
      <c r="N664" t="b">
        <v>0</v>
      </c>
      <c r="O664" t="b">
        <v>0</v>
      </c>
      <c r="P664" t="s">
        <v>33</v>
      </c>
      <c r="Q664" s="4">
        <f t="shared" si="62"/>
        <v>0.97868131868131869</v>
      </c>
      <c r="R664">
        <f t="shared" si="63"/>
        <v>67.984732824427482</v>
      </c>
      <c r="S664" t="str">
        <f t="shared" si="64"/>
        <v>theater</v>
      </c>
      <c r="T664" t="str">
        <f t="shared" si="65"/>
        <v>plays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 s="7">
        <f t="shared" si="60"/>
        <v>40458.208333333336</v>
      </c>
      <c r="L665">
        <v>1288414800</v>
      </c>
      <c r="M665" s="7">
        <f t="shared" si="61"/>
        <v>40481.208333333336</v>
      </c>
      <c r="N665" t="b">
        <v>0</v>
      </c>
      <c r="O665" t="b">
        <v>0</v>
      </c>
      <c r="P665" t="s">
        <v>33</v>
      </c>
      <c r="Q665" s="4">
        <f t="shared" si="62"/>
        <v>0.77239999999999998</v>
      </c>
      <c r="R665">
        <f t="shared" si="63"/>
        <v>88.781609195402297</v>
      </c>
      <c r="S665" t="str">
        <f t="shared" si="64"/>
        <v>theater</v>
      </c>
      <c r="T665" t="str">
        <f t="shared" si="65"/>
        <v>plays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 s="7">
        <f t="shared" si="60"/>
        <v>40959.25</v>
      </c>
      <c r="L666">
        <v>1330581600</v>
      </c>
      <c r="M666" s="7">
        <f t="shared" si="61"/>
        <v>40969.25</v>
      </c>
      <c r="N666" t="b">
        <v>0</v>
      </c>
      <c r="O666" t="b">
        <v>0</v>
      </c>
      <c r="P666" t="s">
        <v>159</v>
      </c>
      <c r="Q666" s="4">
        <f t="shared" si="62"/>
        <v>0.33464735516372796</v>
      </c>
      <c r="R666">
        <f t="shared" si="63"/>
        <v>24.99623706491063</v>
      </c>
      <c r="S666" t="str">
        <f t="shared" si="64"/>
        <v>music</v>
      </c>
      <c r="T666" t="str">
        <f t="shared" si="65"/>
        <v>jazz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 s="7">
        <f t="shared" si="60"/>
        <v>40733.208333333336</v>
      </c>
      <c r="L667">
        <v>1311397200</v>
      </c>
      <c r="M667" s="7">
        <f t="shared" si="61"/>
        <v>40747.208333333336</v>
      </c>
      <c r="N667" t="b">
        <v>0</v>
      </c>
      <c r="O667" t="b">
        <v>1</v>
      </c>
      <c r="P667" t="s">
        <v>42</v>
      </c>
      <c r="Q667" s="4">
        <f t="shared" si="62"/>
        <v>2.3958823529411766</v>
      </c>
      <c r="R667">
        <f t="shared" si="63"/>
        <v>44.922794117647058</v>
      </c>
      <c r="S667" t="str">
        <f t="shared" si="64"/>
        <v>film &amp; video</v>
      </c>
      <c r="T667" t="str">
        <f t="shared" si="65"/>
        <v>documentary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 s="7">
        <f t="shared" si="60"/>
        <v>41516.208333333336</v>
      </c>
      <c r="L668">
        <v>1378357200</v>
      </c>
      <c r="M668" s="7">
        <f t="shared" si="61"/>
        <v>41522.208333333336</v>
      </c>
      <c r="N668" t="b">
        <v>0</v>
      </c>
      <c r="O668" t="b">
        <v>1</v>
      </c>
      <c r="P668" t="s">
        <v>33</v>
      </c>
      <c r="Q668" s="4">
        <f t="shared" si="62"/>
        <v>0.64032258064516134</v>
      </c>
      <c r="R668">
        <f t="shared" si="63"/>
        <v>79.400000000000006</v>
      </c>
      <c r="S668" t="str">
        <f t="shared" si="64"/>
        <v>theater</v>
      </c>
      <c r="T668" t="str">
        <f t="shared" si="65"/>
        <v>plays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 s="7">
        <f t="shared" si="60"/>
        <v>41892.208333333336</v>
      </c>
      <c r="L669">
        <v>1411102800</v>
      </c>
      <c r="M669" s="7">
        <f t="shared" si="61"/>
        <v>41901.208333333336</v>
      </c>
      <c r="N669" t="b">
        <v>0</v>
      </c>
      <c r="O669" t="b">
        <v>0</v>
      </c>
      <c r="P669" t="s">
        <v>1029</v>
      </c>
      <c r="Q669" s="4">
        <f t="shared" si="62"/>
        <v>1.7615942028985507</v>
      </c>
      <c r="R669">
        <f t="shared" si="63"/>
        <v>29.009546539379475</v>
      </c>
      <c r="S669" t="str">
        <f t="shared" si="64"/>
        <v>journalism</v>
      </c>
      <c r="T669" t="str">
        <f t="shared" si="65"/>
        <v>audio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 s="7">
        <f t="shared" si="60"/>
        <v>41122.208333333336</v>
      </c>
      <c r="L670">
        <v>1344834000</v>
      </c>
      <c r="M670" s="7">
        <f t="shared" si="61"/>
        <v>41134.208333333336</v>
      </c>
      <c r="N670" t="b">
        <v>0</v>
      </c>
      <c r="O670" t="b">
        <v>0</v>
      </c>
      <c r="P670" t="s">
        <v>33</v>
      </c>
      <c r="Q670" s="4">
        <f t="shared" si="62"/>
        <v>0.20338181818181819</v>
      </c>
      <c r="R670">
        <f t="shared" si="63"/>
        <v>73.59210526315789</v>
      </c>
      <c r="S670" t="str">
        <f t="shared" si="64"/>
        <v>theater</v>
      </c>
      <c r="T670" t="str">
        <f t="shared" si="65"/>
        <v>plays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 s="7">
        <f t="shared" si="60"/>
        <v>42912.208333333328</v>
      </c>
      <c r="L671">
        <v>1499230800</v>
      </c>
      <c r="M671" s="7">
        <f t="shared" si="61"/>
        <v>42921.208333333328</v>
      </c>
      <c r="N671" t="b">
        <v>0</v>
      </c>
      <c r="O671" t="b">
        <v>0</v>
      </c>
      <c r="P671" t="s">
        <v>33</v>
      </c>
      <c r="Q671" s="4">
        <f t="shared" si="62"/>
        <v>3.5864754098360656</v>
      </c>
      <c r="R671">
        <f t="shared" si="63"/>
        <v>107.97038864898211</v>
      </c>
      <c r="S671" t="str">
        <f t="shared" si="64"/>
        <v>theater</v>
      </c>
      <c r="T671" t="str">
        <f t="shared" si="65"/>
        <v>plays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 s="7">
        <f t="shared" si="60"/>
        <v>42425.25</v>
      </c>
      <c r="L672">
        <v>1457416800</v>
      </c>
      <c r="M672" s="7">
        <f t="shared" si="61"/>
        <v>42437.25</v>
      </c>
      <c r="N672" t="b">
        <v>0</v>
      </c>
      <c r="O672" t="b">
        <v>0</v>
      </c>
      <c r="P672" t="s">
        <v>60</v>
      </c>
      <c r="Q672" s="4">
        <f t="shared" si="62"/>
        <v>4.6885802469135802</v>
      </c>
      <c r="R672">
        <f t="shared" si="63"/>
        <v>68.987284287011803</v>
      </c>
      <c r="S672" t="str">
        <f t="shared" si="64"/>
        <v>music</v>
      </c>
      <c r="T672" t="str">
        <f t="shared" si="65"/>
        <v>indie rock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 s="7">
        <f t="shared" si="60"/>
        <v>40390.208333333336</v>
      </c>
      <c r="L673">
        <v>1280898000</v>
      </c>
      <c r="M673" s="7">
        <f t="shared" si="61"/>
        <v>40394.208333333336</v>
      </c>
      <c r="N673" t="b">
        <v>0</v>
      </c>
      <c r="O673" t="b">
        <v>1</v>
      </c>
      <c r="P673" t="s">
        <v>33</v>
      </c>
      <c r="Q673" s="4">
        <f t="shared" si="62"/>
        <v>1.220563524590164</v>
      </c>
      <c r="R673">
        <f t="shared" si="63"/>
        <v>111.02236719478098</v>
      </c>
      <c r="S673" t="str">
        <f t="shared" si="64"/>
        <v>theater</v>
      </c>
      <c r="T673" t="str">
        <f t="shared" si="65"/>
        <v>plays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 s="7">
        <f t="shared" si="60"/>
        <v>43180.208333333328</v>
      </c>
      <c r="L674">
        <v>1522472400</v>
      </c>
      <c r="M674" s="7">
        <f t="shared" si="61"/>
        <v>43190.208333333328</v>
      </c>
      <c r="N674" t="b">
        <v>0</v>
      </c>
      <c r="O674" t="b">
        <v>0</v>
      </c>
      <c r="P674" t="s">
        <v>33</v>
      </c>
      <c r="Q674" s="4">
        <f t="shared" si="62"/>
        <v>0.55931783729156137</v>
      </c>
      <c r="R674">
        <f t="shared" si="63"/>
        <v>24.997515808491418</v>
      </c>
      <c r="S674" t="str">
        <f t="shared" si="64"/>
        <v>theater</v>
      </c>
      <c r="T674" t="str">
        <f t="shared" si="65"/>
        <v>plays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 s="7">
        <f t="shared" si="60"/>
        <v>42475.208333333328</v>
      </c>
      <c r="L675">
        <v>1462510800</v>
      </c>
      <c r="M675" s="7">
        <f t="shared" si="61"/>
        <v>42496.208333333328</v>
      </c>
      <c r="N675" t="b">
        <v>0</v>
      </c>
      <c r="O675" t="b">
        <v>0</v>
      </c>
      <c r="P675" t="s">
        <v>60</v>
      </c>
      <c r="Q675" s="4">
        <f t="shared" si="62"/>
        <v>0.43660714285714286</v>
      </c>
      <c r="R675">
        <f t="shared" si="63"/>
        <v>42.155172413793103</v>
      </c>
      <c r="S675" t="str">
        <f t="shared" si="64"/>
        <v>music</v>
      </c>
      <c r="T675" t="str">
        <f t="shared" si="65"/>
        <v>indie rock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 s="7">
        <f t="shared" si="60"/>
        <v>40774.208333333336</v>
      </c>
      <c r="L676">
        <v>1317790800</v>
      </c>
      <c r="M676" s="7">
        <f t="shared" si="61"/>
        <v>40821.208333333336</v>
      </c>
      <c r="N676" t="b">
        <v>0</v>
      </c>
      <c r="O676" t="b">
        <v>0</v>
      </c>
      <c r="P676" t="s">
        <v>122</v>
      </c>
      <c r="Q676" s="4">
        <f t="shared" si="62"/>
        <v>0.33538371411833628</v>
      </c>
      <c r="R676">
        <f t="shared" si="63"/>
        <v>47.003284072249592</v>
      </c>
      <c r="S676" t="str">
        <f t="shared" si="64"/>
        <v>photography</v>
      </c>
      <c r="T676" t="str">
        <f t="shared" si="65"/>
        <v>photography books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 s="7">
        <f t="shared" si="60"/>
        <v>43719.208333333328</v>
      </c>
      <c r="L677">
        <v>1568782800</v>
      </c>
      <c r="M677" s="7">
        <f t="shared" si="61"/>
        <v>43726.208333333328</v>
      </c>
      <c r="N677" t="b">
        <v>0</v>
      </c>
      <c r="O677" t="b">
        <v>0</v>
      </c>
      <c r="P677" t="s">
        <v>1029</v>
      </c>
      <c r="Q677" s="4">
        <f t="shared" si="62"/>
        <v>1.2297938144329896</v>
      </c>
      <c r="R677">
        <f t="shared" si="63"/>
        <v>36.0392749244713</v>
      </c>
      <c r="S677" t="str">
        <f t="shared" si="64"/>
        <v>journalism</v>
      </c>
      <c r="T677" t="str">
        <f t="shared" si="65"/>
        <v>audio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 s="7">
        <f t="shared" si="60"/>
        <v>41178.208333333336</v>
      </c>
      <c r="L678">
        <v>1349413200</v>
      </c>
      <c r="M678" s="7">
        <f t="shared" si="61"/>
        <v>41187.208333333336</v>
      </c>
      <c r="N678" t="b">
        <v>0</v>
      </c>
      <c r="O678" t="b">
        <v>0</v>
      </c>
      <c r="P678" t="s">
        <v>122</v>
      </c>
      <c r="Q678" s="4">
        <f t="shared" si="62"/>
        <v>1.8974959871589085</v>
      </c>
      <c r="R678">
        <f t="shared" si="63"/>
        <v>101.03760683760684</v>
      </c>
      <c r="S678" t="str">
        <f t="shared" si="64"/>
        <v>photography</v>
      </c>
      <c r="T678" t="str">
        <f t="shared" si="65"/>
        <v>photography books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 s="7">
        <f t="shared" si="60"/>
        <v>42561.208333333328</v>
      </c>
      <c r="L679">
        <v>1472446800</v>
      </c>
      <c r="M679" s="7">
        <f t="shared" si="61"/>
        <v>42611.208333333328</v>
      </c>
      <c r="N679" t="b">
        <v>0</v>
      </c>
      <c r="O679" t="b">
        <v>0</v>
      </c>
      <c r="P679" t="s">
        <v>119</v>
      </c>
      <c r="Q679" s="4">
        <f t="shared" si="62"/>
        <v>0.83622641509433959</v>
      </c>
      <c r="R679">
        <f t="shared" si="63"/>
        <v>39.927927927927925</v>
      </c>
      <c r="S679" t="str">
        <f t="shared" si="64"/>
        <v>publishing</v>
      </c>
      <c r="T679" t="str">
        <f t="shared" si="65"/>
        <v>fiction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 s="7">
        <f t="shared" si="60"/>
        <v>43484.25</v>
      </c>
      <c r="L680">
        <v>1548050400</v>
      </c>
      <c r="M680" s="7">
        <f t="shared" si="61"/>
        <v>43486.25</v>
      </c>
      <c r="N680" t="b">
        <v>0</v>
      </c>
      <c r="O680" t="b">
        <v>0</v>
      </c>
      <c r="P680" t="s">
        <v>53</v>
      </c>
      <c r="Q680" s="4">
        <f t="shared" si="62"/>
        <v>0.17968844221105529</v>
      </c>
      <c r="R680">
        <f t="shared" si="63"/>
        <v>83.158139534883716</v>
      </c>
      <c r="S680" t="str">
        <f t="shared" si="64"/>
        <v>film &amp; video</v>
      </c>
      <c r="T680" t="str">
        <f t="shared" si="65"/>
        <v>drama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 s="7">
        <f t="shared" si="60"/>
        <v>43756.208333333328</v>
      </c>
      <c r="L681">
        <v>1571806800</v>
      </c>
      <c r="M681" s="7">
        <f t="shared" si="61"/>
        <v>43761.208333333328</v>
      </c>
      <c r="N681" t="b">
        <v>0</v>
      </c>
      <c r="O681" t="b">
        <v>1</v>
      </c>
      <c r="P681" t="s">
        <v>17</v>
      </c>
      <c r="Q681" s="4">
        <f t="shared" si="62"/>
        <v>10.365</v>
      </c>
      <c r="R681">
        <f t="shared" si="63"/>
        <v>39.97520661157025</v>
      </c>
      <c r="S681" t="str">
        <f t="shared" si="64"/>
        <v>food</v>
      </c>
      <c r="T681" t="str">
        <f t="shared" si="65"/>
        <v>food trucks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 s="7">
        <f t="shared" si="60"/>
        <v>43813.25</v>
      </c>
      <c r="L682">
        <v>1576476000</v>
      </c>
      <c r="M682" s="7">
        <f t="shared" si="61"/>
        <v>43815.25</v>
      </c>
      <c r="N682" t="b">
        <v>0</v>
      </c>
      <c r="O682" t="b">
        <v>1</v>
      </c>
      <c r="P682" t="s">
        <v>292</v>
      </c>
      <c r="Q682" s="4">
        <f t="shared" si="62"/>
        <v>0.97405219780219776</v>
      </c>
      <c r="R682">
        <f t="shared" si="63"/>
        <v>47.993908629441627</v>
      </c>
      <c r="S682" t="str">
        <f t="shared" si="64"/>
        <v>games</v>
      </c>
      <c r="T682" t="str">
        <f t="shared" si="65"/>
        <v>mobile games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 s="7">
        <f t="shared" si="60"/>
        <v>40898.25</v>
      </c>
      <c r="L683">
        <v>1324965600</v>
      </c>
      <c r="M683" s="7">
        <f t="shared" si="61"/>
        <v>40904.25</v>
      </c>
      <c r="N683" t="b">
        <v>0</v>
      </c>
      <c r="O683" t="b">
        <v>0</v>
      </c>
      <c r="P683" t="s">
        <v>33</v>
      </c>
      <c r="Q683" s="4">
        <f t="shared" si="62"/>
        <v>0.86386203150461705</v>
      </c>
      <c r="R683">
        <f t="shared" si="63"/>
        <v>95.978877489438744</v>
      </c>
      <c r="S683" t="str">
        <f t="shared" si="64"/>
        <v>theater</v>
      </c>
      <c r="T683" t="str">
        <f t="shared" si="65"/>
        <v>plays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 s="7">
        <f t="shared" si="60"/>
        <v>41619.25</v>
      </c>
      <c r="L684">
        <v>1387519200</v>
      </c>
      <c r="M684" s="7">
        <f t="shared" si="61"/>
        <v>41628.25</v>
      </c>
      <c r="N684" t="b">
        <v>0</v>
      </c>
      <c r="O684" t="b">
        <v>0</v>
      </c>
      <c r="P684" t="s">
        <v>33</v>
      </c>
      <c r="Q684" s="4">
        <f t="shared" si="62"/>
        <v>1.5016666666666667</v>
      </c>
      <c r="R684">
        <f t="shared" si="63"/>
        <v>78.728155339805824</v>
      </c>
      <c r="S684" t="str">
        <f t="shared" si="64"/>
        <v>theater</v>
      </c>
      <c r="T684" t="str">
        <f t="shared" si="65"/>
        <v>plays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 s="7">
        <f t="shared" si="60"/>
        <v>43359.208333333328</v>
      </c>
      <c r="L685">
        <v>1537246800</v>
      </c>
      <c r="M685" s="7">
        <f t="shared" si="61"/>
        <v>43361.208333333328</v>
      </c>
      <c r="N685" t="b">
        <v>0</v>
      </c>
      <c r="O685" t="b">
        <v>0</v>
      </c>
      <c r="P685" t="s">
        <v>33</v>
      </c>
      <c r="Q685" s="4">
        <f t="shared" si="62"/>
        <v>3.5843478260869563</v>
      </c>
      <c r="R685">
        <f t="shared" si="63"/>
        <v>56.081632653061227</v>
      </c>
      <c r="S685" t="str">
        <f t="shared" si="64"/>
        <v>theater</v>
      </c>
      <c r="T685" t="str">
        <f t="shared" si="65"/>
        <v>plays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 s="7">
        <f t="shared" si="60"/>
        <v>40358.208333333336</v>
      </c>
      <c r="L686">
        <v>1279515600</v>
      </c>
      <c r="M686" s="7">
        <f t="shared" si="61"/>
        <v>40378.208333333336</v>
      </c>
      <c r="N686" t="b">
        <v>0</v>
      </c>
      <c r="O686" t="b">
        <v>0</v>
      </c>
      <c r="P686" t="s">
        <v>68</v>
      </c>
      <c r="Q686" s="4">
        <f t="shared" si="62"/>
        <v>5.4285714285714288</v>
      </c>
      <c r="R686">
        <f t="shared" si="63"/>
        <v>69.090909090909093</v>
      </c>
      <c r="S686" t="str">
        <f t="shared" si="64"/>
        <v>publishing</v>
      </c>
      <c r="T686" t="str">
        <f t="shared" si="65"/>
        <v>nonfiction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 s="7">
        <f t="shared" si="60"/>
        <v>42239.208333333328</v>
      </c>
      <c r="L687">
        <v>1442379600</v>
      </c>
      <c r="M687" s="7">
        <f t="shared" si="61"/>
        <v>42263.208333333328</v>
      </c>
      <c r="N687" t="b">
        <v>0</v>
      </c>
      <c r="O687" t="b">
        <v>0</v>
      </c>
      <c r="P687" t="s">
        <v>33</v>
      </c>
      <c r="Q687" s="4">
        <f t="shared" si="62"/>
        <v>0.67500714285714281</v>
      </c>
      <c r="R687">
        <f t="shared" si="63"/>
        <v>102.05291576673866</v>
      </c>
      <c r="S687" t="str">
        <f t="shared" si="64"/>
        <v>theater</v>
      </c>
      <c r="T687" t="str">
        <f t="shared" si="65"/>
        <v>plays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 s="7">
        <f t="shared" si="60"/>
        <v>43186.208333333328</v>
      </c>
      <c r="L688">
        <v>1523077200</v>
      </c>
      <c r="M688" s="7">
        <f t="shared" si="61"/>
        <v>43197.208333333328</v>
      </c>
      <c r="N688" t="b">
        <v>0</v>
      </c>
      <c r="O688" t="b">
        <v>0</v>
      </c>
      <c r="P688" t="s">
        <v>65</v>
      </c>
      <c r="Q688" s="4">
        <f t="shared" si="62"/>
        <v>1.9174666666666667</v>
      </c>
      <c r="R688">
        <f t="shared" si="63"/>
        <v>107.32089552238806</v>
      </c>
      <c r="S688" t="str">
        <f t="shared" si="64"/>
        <v>technology</v>
      </c>
      <c r="T688" t="str">
        <f t="shared" si="65"/>
        <v>wearables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 s="7">
        <f t="shared" si="60"/>
        <v>42806.25</v>
      </c>
      <c r="L689">
        <v>1489554000</v>
      </c>
      <c r="M689" s="7">
        <f t="shared" si="61"/>
        <v>42809.208333333328</v>
      </c>
      <c r="N689" t="b">
        <v>0</v>
      </c>
      <c r="O689" t="b">
        <v>0</v>
      </c>
      <c r="P689" t="s">
        <v>33</v>
      </c>
      <c r="Q689" s="4">
        <f t="shared" si="62"/>
        <v>9.32</v>
      </c>
      <c r="R689">
        <f t="shared" si="63"/>
        <v>51.970260223048328</v>
      </c>
      <c r="S689" t="str">
        <f t="shared" si="64"/>
        <v>theater</v>
      </c>
      <c r="T689" t="str">
        <f t="shared" si="65"/>
        <v>plays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 s="7">
        <f t="shared" si="60"/>
        <v>43475.25</v>
      </c>
      <c r="L690">
        <v>1548482400</v>
      </c>
      <c r="M690" s="7">
        <f t="shared" si="61"/>
        <v>43491.25</v>
      </c>
      <c r="N690" t="b">
        <v>0</v>
      </c>
      <c r="O690" t="b">
        <v>1</v>
      </c>
      <c r="P690" t="s">
        <v>269</v>
      </c>
      <c r="Q690" s="4">
        <f t="shared" si="62"/>
        <v>4.2927586206896553</v>
      </c>
      <c r="R690">
        <f t="shared" si="63"/>
        <v>71.137142857142862</v>
      </c>
      <c r="S690" t="str">
        <f t="shared" si="64"/>
        <v>film &amp; video</v>
      </c>
      <c r="T690" t="str">
        <f t="shared" si="65"/>
        <v>television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 s="7">
        <f t="shared" si="60"/>
        <v>41576.208333333336</v>
      </c>
      <c r="L691">
        <v>1384063200</v>
      </c>
      <c r="M691" s="7">
        <f t="shared" si="61"/>
        <v>41588.25</v>
      </c>
      <c r="N691" t="b">
        <v>0</v>
      </c>
      <c r="O691" t="b">
        <v>0</v>
      </c>
      <c r="P691" t="s">
        <v>28</v>
      </c>
      <c r="Q691" s="4">
        <f t="shared" si="62"/>
        <v>1.0065753424657535</v>
      </c>
      <c r="R691">
        <f t="shared" si="63"/>
        <v>106.49275362318841</v>
      </c>
      <c r="S691" t="str">
        <f t="shared" si="64"/>
        <v>technology</v>
      </c>
      <c r="T691" t="str">
        <f t="shared" si="65"/>
        <v>web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 s="7">
        <f t="shared" si="60"/>
        <v>40874.25</v>
      </c>
      <c r="L692">
        <v>1322892000</v>
      </c>
      <c r="M692" s="7">
        <f t="shared" si="61"/>
        <v>40880.25</v>
      </c>
      <c r="N692" t="b">
        <v>0</v>
      </c>
      <c r="O692" t="b">
        <v>1</v>
      </c>
      <c r="P692" t="s">
        <v>42</v>
      </c>
      <c r="Q692" s="4">
        <f t="shared" si="62"/>
        <v>2.266111111111111</v>
      </c>
      <c r="R692">
        <f t="shared" si="63"/>
        <v>42.93684210526316</v>
      </c>
      <c r="S692" t="str">
        <f t="shared" si="64"/>
        <v>film &amp; video</v>
      </c>
      <c r="T692" t="str">
        <f t="shared" si="65"/>
        <v>documentary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 s="7">
        <f t="shared" si="60"/>
        <v>41185.208333333336</v>
      </c>
      <c r="L693">
        <v>1350709200</v>
      </c>
      <c r="M693" s="7">
        <f t="shared" si="61"/>
        <v>41202.208333333336</v>
      </c>
      <c r="N693" t="b">
        <v>1</v>
      </c>
      <c r="O693" t="b">
        <v>1</v>
      </c>
      <c r="P693" t="s">
        <v>42</v>
      </c>
      <c r="Q693" s="4">
        <f t="shared" si="62"/>
        <v>1.4238</v>
      </c>
      <c r="R693">
        <f t="shared" si="63"/>
        <v>30.037974683544302</v>
      </c>
      <c r="S693" t="str">
        <f t="shared" si="64"/>
        <v>film &amp; video</v>
      </c>
      <c r="T693" t="str">
        <f t="shared" si="65"/>
        <v>documentary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 s="7">
        <f t="shared" si="60"/>
        <v>43655.208333333328</v>
      </c>
      <c r="L694">
        <v>1564203600</v>
      </c>
      <c r="M694" s="7">
        <f t="shared" si="61"/>
        <v>43673.208333333328</v>
      </c>
      <c r="N694" t="b">
        <v>0</v>
      </c>
      <c r="O694" t="b">
        <v>0</v>
      </c>
      <c r="P694" t="s">
        <v>23</v>
      </c>
      <c r="Q694" s="4">
        <f t="shared" si="62"/>
        <v>0.90633333333333332</v>
      </c>
      <c r="R694">
        <f t="shared" si="63"/>
        <v>70.623376623376629</v>
      </c>
      <c r="S694" t="str">
        <f t="shared" si="64"/>
        <v>music</v>
      </c>
      <c r="T694" t="str">
        <f t="shared" si="65"/>
        <v>rock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 s="7">
        <f t="shared" si="60"/>
        <v>43025.208333333328</v>
      </c>
      <c r="L695">
        <v>1509685200</v>
      </c>
      <c r="M695" s="7">
        <f t="shared" si="61"/>
        <v>43042.208333333328</v>
      </c>
      <c r="N695" t="b">
        <v>0</v>
      </c>
      <c r="O695" t="b">
        <v>0</v>
      </c>
      <c r="P695" t="s">
        <v>33</v>
      </c>
      <c r="Q695" s="4">
        <f t="shared" si="62"/>
        <v>0.63966740576496672</v>
      </c>
      <c r="R695">
        <f t="shared" si="63"/>
        <v>66.016018306636155</v>
      </c>
      <c r="S695" t="str">
        <f t="shared" si="64"/>
        <v>theater</v>
      </c>
      <c r="T695" t="str">
        <f t="shared" si="65"/>
        <v>plays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 s="7">
        <f t="shared" si="60"/>
        <v>43066.25</v>
      </c>
      <c r="L696">
        <v>1514959200</v>
      </c>
      <c r="M696" s="7">
        <f t="shared" si="61"/>
        <v>43103.25</v>
      </c>
      <c r="N696" t="b">
        <v>0</v>
      </c>
      <c r="O696" t="b">
        <v>0</v>
      </c>
      <c r="P696" t="s">
        <v>33</v>
      </c>
      <c r="Q696" s="4">
        <f t="shared" si="62"/>
        <v>0.84131868131868137</v>
      </c>
      <c r="R696">
        <f t="shared" si="63"/>
        <v>96.911392405063296</v>
      </c>
      <c r="S696" t="str">
        <f t="shared" si="64"/>
        <v>theater</v>
      </c>
      <c r="T696" t="str">
        <f t="shared" si="65"/>
        <v>plays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 s="7">
        <f t="shared" si="60"/>
        <v>42322.25</v>
      </c>
      <c r="L697">
        <v>1448863200</v>
      </c>
      <c r="M697" s="7">
        <f t="shared" si="61"/>
        <v>42338.25</v>
      </c>
      <c r="N697" t="b">
        <v>1</v>
      </c>
      <c r="O697" t="b">
        <v>0</v>
      </c>
      <c r="P697" t="s">
        <v>23</v>
      </c>
      <c r="Q697" s="4">
        <f t="shared" si="62"/>
        <v>1.3393478260869565</v>
      </c>
      <c r="R697">
        <f t="shared" si="63"/>
        <v>62.867346938775512</v>
      </c>
      <c r="S697" t="str">
        <f t="shared" si="64"/>
        <v>music</v>
      </c>
      <c r="T697" t="str">
        <f t="shared" si="65"/>
        <v>rock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 s="7">
        <f t="shared" si="60"/>
        <v>42114.208333333328</v>
      </c>
      <c r="L698">
        <v>1429592400</v>
      </c>
      <c r="M698" s="7">
        <f t="shared" si="61"/>
        <v>42115.208333333328</v>
      </c>
      <c r="N698" t="b">
        <v>0</v>
      </c>
      <c r="O698" t="b">
        <v>1</v>
      </c>
      <c r="P698" t="s">
        <v>33</v>
      </c>
      <c r="Q698" s="4">
        <f t="shared" si="62"/>
        <v>0.59042047531992692</v>
      </c>
      <c r="R698">
        <f t="shared" si="63"/>
        <v>108.98537682789652</v>
      </c>
      <c r="S698" t="str">
        <f t="shared" si="64"/>
        <v>theater</v>
      </c>
      <c r="T698" t="str">
        <f t="shared" si="65"/>
        <v>plays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 s="7">
        <f t="shared" si="60"/>
        <v>43190.208333333328</v>
      </c>
      <c r="L699">
        <v>1522645200</v>
      </c>
      <c r="M699" s="7">
        <f t="shared" si="61"/>
        <v>43192.208333333328</v>
      </c>
      <c r="N699" t="b">
        <v>0</v>
      </c>
      <c r="O699" t="b">
        <v>0</v>
      </c>
      <c r="P699" t="s">
        <v>50</v>
      </c>
      <c r="Q699" s="4">
        <f t="shared" si="62"/>
        <v>1.5280062063615205</v>
      </c>
      <c r="R699">
        <f t="shared" si="63"/>
        <v>26.999314599040439</v>
      </c>
      <c r="S699" t="str">
        <f t="shared" si="64"/>
        <v>music</v>
      </c>
      <c r="T699" t="str">
        <f t="shared" si="65"/>
        <v>electric music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 s="7">
        <f t="shared" si="60"/>
        <v>40871.25</v>
      </c>
      <c r="L700">
        <v>1323324000</v>
      </c>
      <c r="M700" s="7">
        <f t="shared" si="61"/>
        <v>40885.25</v>
      </c>
      <c r="N700" t="b">
        <v>0</v>
      </c>
      <c r="O700" t="b">
        <v>0</v>
      </c>
      <c r="P700" t="s">
        <v>65</v>
      </c>
      <c r="Q700" s="4">
        <f t="shared" si="62"/>
        <v>4.466912114014252</v>
      </c>
      <c r="R700">
        <f t="shared" si="63"/>
        <v>65.004147943311438</v>
      </c>
      <c r="S700" t="str">
        <f t="shared" si="64"/>
        <v>technology</v>
      </c>
      <c r="T700" t="str">
        <f t="shared" si="65"/>
        <v>wearables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 s="7">
        <f t="shared" si="60"/>
        <v>43641.208333333328</v>
      </c>
      <c r="L701">
        <v>1561525200</v>
      </c>
      <c r="M701" s="7">
        <f t="shared" si="61"/>
        <v>43642.208333333328</v>
      </c>
      <c r="N701" t="b">
        <v>0</v>
      </c>
      <c r="O701" t="b">
        <v>0</v>
      </c>
      <c r="P701" t="s">
        <v>53</v>
      </c>
      <c r="Q701" s="4">
        <f t="shared" si="62"/>
        <v>0.8439189189189189</v>
      </c>
      <c r="R701">
        <f t="shared" si="63"/>
        <v>111.51785714285714</v>
      </c>
      <c r="S701" t="str">
        <f t="shared" si="64"/>
        <v>film &amp; video</v>
      </c>
      <c r="T701" t="str">
        <f t="shared" si="65"/>
        <v>drama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 s="7">
        <f t="shared" si="60"/>
        <v>40203.25</v>
      </c>
      <c r="L702">
        <v>1265695200</v>
      </c>
      <c r="M702" s="7">
        <f t="shared" si="61"/>
        <v>40218.25</v>
      </c>
      <c r="N702" t="b">
        <v>0</v>
      </c>
      <c r="O702" t="b">
        <v>0</v>
      </c>
      <c r="P702" t="s">
        <v>65</v>
      </c>
      <c r="Q702" s="4">
        <f t="shared" si="62"/>
        <v>0.03</v>
      </c>
      <c r="R702">
        <f t="shared" si="63"/>
        <v>3</v>
      </c>
      <c r="S702" t="str">
        <f t="shared" si="64"/>
        <v>technology</v>
      </c>
      <c r="T702" t="str">
        <f t="shared" si="65"/>
        <v>wearables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 s="7">
        <f t="shared" si="60"/>
        <v>40629.208333333336</v>
      </c>
      <c r="L703">
        <v>1301806800</v>
      </c>
      <c r="M703" s="7">
        <f t="shared" si="61"/>
        <v>40636.208333333336</v>
      </c>
      <c r="N703" t="b">
        <v>1</v>
      </c>
      <c r="O703" t="b">
        <v>0</v>
      </c>
      <c r="P703" t="s">
        <v>33</v>
      </c>
      <c r="Q703" s="4">
        <f t="shared" si="62"/>
        <v>1.7502692307692307</v>
      </c>
      <c r="R703">
        <f t="shared" si="63"/>
        <v>110.99268292682927</v>
      </c>
      <c r="S703" t="str">
        <f t="shared" si="64"/>
        <v>theater</v>
      </c>
      <c r="T703" t="str">
        <f t="shared" si="65"/>
        <v>plays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 s="7">
        <f t="shared" si="60"/>
        <v>41477.208333333336</v>
      </c>
      <c r="L704">
        <v>1374901200</v>
      </c>
      <c r="M704" s="7">
        <f t="shared" si="61"/>
        <v>41482.208333333336</v>
      </c>
      <c r="N704" t="b">
        <v>0</v>
      </c>
      <c r="O704" t="b">
        <v>0</v>
      </c>
      <c r="P704" t="s">
        <v>65</v>
      </c>
      <c r="Q704" s="4">
        <f t="shared" si="62"/>
        <v>0.54137931034482756</v>
      </c>
      <c r="R704">
        <f t="shared" si="63"/>
        <v>56.746987951807228</v>
      </c>
      <c r="S704" t="str">
        <f t="shared" si="64"/>
        <v>technology</v>
      </c>
      <c r="T704" t="str">
        <f t="shared" si="65"/>
        <v>wearables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 s="7">
        <f t="shared" si="60"/>
        <v>41020.208333333336</v>
      </c>
      <c r="L705">
        <v>1336453200</v>
      </c>
      <c r="M705" s="7">
        <f t="shared" si="61"/>
        <v>41037.208333333336</v>
      </c>
      <c r="N705" t="b">
        <v>1</v>
      </c>
      <c r="O705" t="b">
        <v>1</v>
      </c>
      <c r="P705" t="s">
        <v>206</v>
      </c>
      <c r="Q705" s="4">
        <f t="shared" si="62"/>
        <v>3.1187381703470032</v>
      </c>
      <c r="R705">
        <f t="shared" si="63"/>
        <v>97.020608439646708</v>
      </c>
      <c r="S705" t="str">
        <f t="shared" si="64"/>
        <v>publishing</v>
      </c>
      <c r="T705" t="str">
        <f t="shared" si="65"/>
        <v>translations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 s="7">
        <f t="shared" si="60"/>
        <v>42555.208333333328</v>
      </c>
      <c r="L706">
        <v>1468904400</v>
      </c>
      <c r="M706" s="7">
        <f t="shared" si="61"/>
        <v>42570.208333333328</v>
      </c>
      <c r="N706" t="b">
        <v>0</v>
      </c>
      <c r="O706" t="b">
        <v>0</v>
      </c>
      <c r="P706" t="s">
        <v>71</v>
      </c>
      <c r="Q706" s="4">
        <f t="shared" si="62"/>
        <v>1.2278160919540231</v>
      </c>
      <c r="R706">
        <f t="shared" si="63"/>
        <v>92.08620689655173</v>
      </c>
      <c r="S706" t="str">
        <f t="shared" si="64"/>
        <v>film &amp; video</v>
      </c>
      <c r="T706" t="str">
        <f t="shared" si="65"/>
        <v>animation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 s="7">
        <f t="shared" ref="K707:K770" si="66">(((J707/60)/60)/24) +DATE(1970,1,1)</f>
        <v>41619.25</v>
      </c>
      <c r="L707">
        <v>1387087200</v>
      </c>
      <c r="M707" s="7">
        <f t="shared" ref="M707:M770" si="67">(((L707/60)/60)/24) +DATE(1970,1,1)</f>
        <v>41623.25</v>
      </c>
      <c r="N707" t="b">
        <v>0</v>
      </c>
      <c r="O707" t="b">
        <v>0</v>
      </c>
      <c r="P707" t="s">
        <v>68</v>
      </c>
      <c r="Q707" s="4">
        <f t="shared" ref="Q707:Q770" si="68">E707/D707</f>
        <v>0.99026517383618151</v>
      </c>
      <c r="R707">
        <f t="shared" ref="R707:R770" si="69">IF(G707= 0, "no backers",E707/G707)</f>
        <v>82.986666666666665</v>
      </c>
      <c r="S707" t="str">
        <f t="shared" ref="S707:S770" si="70">_xlfn.TEXTBEFORE(P707, "/")</f>
        <v>publishing</v>
      </c>
      <c r="T707" t="str">
        <f t="shared" ref="T707:T770" si="71">_xlfn.TEXTAFTER(P707,"/")</f>
        <v>nonfiction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 s="7">
        <f t="shared" si="66"/>
        <v>43471.25</v>
      </c>
      <c r="L708">
        <v>1547445600</v>
      </c>
      <c r="M708" s="7">
        <f t="shared" si="67"/>
        <v>43479.25</v>
      </c>
      <c r="N708" t="b">
        <v>0</v>
      </c>
      <c r="O708" t="b">
        <v>1</v>
      </c>
      <c r="P708" t="s">
        <v>28</v>
      </c>
      <c r="Q708" s="4">
        <f t="shared" si="68"/>
        <v>1.278468634686347</v>
      </c>
      <c r="R708">
        <f t="shared" si="69"/>
        <v>103.03791821561339</v>
      </c>
      <c r="S708" t="str">
        <f t="shared" si="70"/>
        <v>technology</v>
      </c>
      <c r="T708" t="str">
        <f t="shared" si="71"/>
        <v>web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 s="7">
        <f t="shared" si="66"/>
        <v>43442.25</v>
      </c>
      <c r="L709">
        <v>1547359200</v>
      </c>
      <c r="M709" s="7">
        <f t="shared" si="67"/>
        <v>43478.25</v>
      </c>
      <c r="N709" t="b">
        <v>0</v>
      </c>
      <c r="O709" t="b">
        <v>0</v>
      </c>
      <c r="P709" t="s">
        <v>53</v>
      </c>
      <c r="Q709" s="4">
        <f t="shared" si="68"/>
        <v>1.5861643835616439</v>
      </c>
      <c r="R709">
        <f t="shared" si="69"/>
        <v>68.922619047619051</v>
      </c>
      <c r="S709" t="str">
        <f t="shared" si="70"/>
        <v>film &amp; video</v>
      </c>
      <c r="T709" t="str">
        <f t="shared" si="71"/>
        <v>drama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 s="7">
        <f t="shared" si="66"/>
        <v>42877.208333333328</v>
      </c>
      <c r="L710">
        <v>1496293200</v>
      </c>
      <c r="M710" s="7">
        <f t="shared" si="67"/>
        <v>42887.208333333328</v>
      </c>
      <c r="N710" t="b">
        <v>0</v>
      </c>
      <c r="O710" t="b">
        <v>0</v>
      </c>
      <c r="P710" t="s">
        <v>33</v>
      </c>
      <c r="Q710" s="4">
        <f t="shared" si="68"/>
        <v>7.0705882352941174</v>
      </c>
      <c r="R710">
        <f t="shared" si="69"/>
        <v>87.737226277372258</v>
      </c>
      <c r="S710" t="str">
        <f t="shared" si="70"/>
        <v>theater</v>
      </c>
      <c r="T710" t="str">
        <f t="shared" si="71"/>
        <v>plays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 s="7">
        <f t="shared" si="66"/>
        <v>41018.208333333336</v>
      </c>
      <c r="L711">
        <v>1335416400</v>
      </c>
      <c r="M711" s="7">
        <f t="shared" si="67"/>
        <v>41025.208333333336</v>
      </c>
      <c r="N711" t="b">
        <v>0</v>
      </c>
      <c r="O711" t="b">
        <v>0</v>
      </c>
      <c r="P711" t="s">
        <v>33</v>
      </c>
      <c r="Q711" s="4">
        <f t="shared" si="68"/>
        <v>1.4238775510204082</v>
      </c>
      <c r="R711">
        <f t="shared" si="69"/>
        <v>75.021505376344081</v>
      </c>
      <c r="S711" t="str">
        <f t="shared" si="70"/>
        <v>theater</v>
      </c>
      <c r="T711" t="str">
        <f t="shared" si="71"/>
        <v>plays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 s="7">
        <f t="shared" si="66"/>
        <v>43295.208333333328</v>
      </c>
      <c r="L712">
        <v>1532149200</v>
      </c>
      <c r="M712" s="7">
        <f t="shared" si="67"/>
        <v>43302.208333333328</v>
      </c>
      <c r="N712" t="b">
        <v>0</v>
      </c>
      <c r="O712" t="b">
        <v>1</v>
      </c>
      <c r="P712" t="s">
        <v>33</v>
      </c>
      <c r="Q712" s="4">
        <f t="shared" si="68"/>
        <v>1.4786046511627906</v>
      </c>
      <c r="R712">
        <f t="shared" si="69"/>
        <v>50.863999999999997</v>
      </c>
      <c r="S712" t="str">
        <f t="shared" si="70"/>
        <v>theater</v>
      </c>
      <c r="T712" t="str">
        <f t="shared" si="71"/>
        <v>plays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 s="7">
        <f t="shared" si="66"/>
        <v>42393.25</v>
      </c>
      <c r="L713">
        <v>1453788000</v>
      </c>
      <c r="M713" s="7">
        <f t="shared" si="67"/>
        <v>42395.25</v>
      </c>
      <c r="N713" t="b">
        <v>1</v>
      </c>
      <c r="O713" t="b">
        <v>1</v>
      </c>
      <c r="P713" t="s">
        <v>33</v>
      </c>
      <c r="Q713" s="4">
        <f t="shared" si="68"/>
        <v>0.20322580645161289</v>
      </c>
      <c r="R713">
        <f t="shared" si="69"/>
        <v>90</v>
      </c>
      <c r="S713" t="str">
        <f t="shared" si="70"/>
        <v>theater</v>
      </c>
      <c r="T713" t="str">
        <f t="shared" si="71"/>
        <v>plays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 s="7">
        <f t="shared" si="66"/>
        <v>42559.208333333328</v>
      </c>
      <c r="L714">
        <v>1471496400</v>
      </c>
      <c r="M714" s="7">
        <f t="shared" si="67"/>
        <v>42600.208333333328</v>
      </c>
      <c r="N714" t="b">
        <v>0</v>
      </c>
      <c r="O714" t="b">
        <v>0</v>
      </c>
      <c r="P714" t="s">
        <v>33</v>
      </c>
      <c r="Q714" s="4">
        <f t="shared" si="68"/>
        <v>18.40625</v>
      </c>
      <c r="R714">
        <f t="shared" si="69"/>
        <v>72.896039603960389</v>
      </c>
      <c r="S714" t="str">
        <f t="shared" si="70"/>
        <v>theater</v>
      </c>
      <c r="T714" t="str">
        <f t="shared" si="71"/>
        <v>plays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 s="7">
        <f t="shared" si="66"/>
        <v>42604.208333333328</v>
      </c>
      <c r="L715">
        <v>1472878800</v>
      </c>
      <c r="M715" s="7">
        <f t="shared" si="67"/>
        <v>42616.208333333328</v>
      </c>
      <c r="N715" t="b">
        <v>0</v>
      </c>
      <c r="O715" t="b">
        <v>0</v>
      </c>
      <c r="P715" t="s">
        <v>133</v>
      </c>
      <c r="Q715" s="4">
        <f t="shared" si="68"/>
        <v>1.6194202898550725</v>
      </c>
      <c r="R715">
        <f t="shared" si="69"/>
        <v>108.48543689320388</v>
      </c>
      <c r="S715" t="str">
        <f t="shared" si="70"/>
        <v>publishing</v>
      </c>
      <c r="T715" t="str">
        <f t="shared" si="71"/>
        <v>radio &amp; podcasts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 s="7">
        <f t="shared" si="66"/>
        <v>41870.208333333336</v>
      </c>
      <c r="L716">
        <v>1408510800</v>
      </c>
      <c r="M716" s="7">
        <f t="shared" si="67"/>
        <v>41871.208333333336</v>
      </c>
      <c r="N716" t="b">
        <v>0</v>
      </c>
      <c r="O716" t="b">
        <v>0</v>
      </c>
      <c r="P716" t="s">
        <v>23</v>
      </c>
      <c r="Q716" s="4">
        <f t="shared" si="68"/>
        <v>4.7282077922077921</v>
      </c>
      <c r="R716">
        <f t="shared" si="69"/>
        <v>101.98095238095237</v>
      </c>
      <c r="S716" t="str">
        <f t="shared" si="70"/>
        <v>music</v>
      </c>
      <c r="T716" t="str">
        <f t="shared" si="71"/>
        <v>rock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 s="7">
        <f t="shared" si="66"/>
        <v>40397.208333333336</v>
      </c>
      <c r="L717">
        <v>1281589200</v>
      </c>
      <c r="M717" s="7">
        <f t="shared" si="67"/>
        <v>40402.208333333336</v>
      </c>
      <c r="N717" t="b">
        <v>0</v>
      </c>
      <c r="O717" t="b">
        <v>0</v>
      </c>
      <c r="P717" t="s">
        <v>292</v>
      </c>
      <c r="Q717" s="4">
        <f t="shared" si="68"/>
        <v>0.24466101694915254</v>
      </c>
      <c r="R717">
        <f t="shared" si="69"/>
        <v>44.009146341463413</v>
      </c>
      <c r="S717" t="str">
        <f t="shared" si="70"/>
        <v>games</v>
      </c>
      <c r="T717" t="str">
        <f t="shared" si="71"/>
        <v>mobile games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 s="7">
        <f t="shared" si="66"/>
        <v>41465.208333333336</v>
      </c>
      <c r="L718">
        <v>1375851600</v>
      </c>
      <c r="M718" s="7">
        <f t="shared" si="67"/>
        <v>41493.208333333336</v>
      </c>
      <c r="N718" t="b">
        <v>0</v>
      </c>
      <c r="O718" t="b">
        <v>1</v>
      </c>
      <c r="P718" t="s">
        <v>33</v>
      </c>
      <c r="Q718" s="4">
        <f t="shared" si="68"/>
        <v>5.1764999999999999</v>
      </c>
      <c r="R718">
        <f t="shared" si="69"/>
        <v>65.942675159235662</v>
      </c>
      <c r="S718" t="str">
        <f t="shared" si="70"/>
        <v>theater</v>
      </c>
      <c r="T718" t="str">
        <f t="shared" si="71"/>
        <v>plays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 s="7">
        <f t="shared" si="66"/>
        <v>40777.208333333336</v>
      </c>
      <c r="L719">
        <v>1315803600</v>
      </c>
      <c r="M719" s="7">
        <f t="shared" si="67"/>
        <v>40798.208333333336</v>
      </c>
      <c r="N719" t="b">
        <v>0</v>
      </c>
      <c r="O719" t="b">
        <v>0</v>
      </c>
      <c r="P719" t="s">
        <v>42</v>
      </c>
      <c r="Q719" s="4">
        <f t="shared" si="68"/>
        <v>2.4764285714285714</v>
      </c>
      <c r="R719">
        <f t="shared" si="69"/>
        <v>24.987387387387386</v>
      </c>
      <c r="S719" t="str">
        <f t="shared" si="70"/>
        <v>film &amp; video</v>
      </c>
      <c r="T719" t="str">
        <f t="shared" si="71"/>
        <v>documentary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 s="7">
        <f t="shared" si="66"/>
        <v>41442.208333333336</v>
      </c>
      <c r="L720">
        <v>1373691600</v>
      </c>
      <c r="M720" s="7">
        <f t="shared" si="67"/>
        <v>41468.208333333336</v>
      </c>
      <c r="N720" t="b">
        <v>0</v>
      </c>
      <c r="O720" t="b">
        <v>0</v>
      </c>
      <c r="P720" t="s">
        <v>65</v>
      </c>
      <c r="Q720" s="4">
        <f t="shared" si="68"/>
        <v>1.0020481927710843</v>
      </c>
      <c r="R720">
        <f t="shared" si="69"/>
        <v>28.003367003367003</v>
      </c>
      <c r="S720" t="str">
        <f t="shared" si="70"/>
        <v>technology</v>
      </c>
      <c r="T720" t="str">
        <f t="shared" si="71"/>
        <v>wearables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 s="7">
        <f t="shared" si="66"/>
        <v>41058.208333333336</v>
      </c>
      <c r="L721">
        <v>1339218000</v>
      </c>
      <c r="M721" s="7">
        <f t="shared" si="67"/>
        <v>41069.208333333336</v>
      </c>
      <c r="N721" t="b">
        <v>0</v>
      </c>
      <c r="O721" t="b">
        <v>0</v>
      </c>
      <c r="P721" t="s">
        <v>119</v>
      </c>
      <c r="Q721" s="4">
        <f t="shared" si="68"/>
        <v>1.53</v>
      </c>
      <c r="R721">
        <f t="shared" si="69"/>
        <v>85.829268292682926</v>
      </c>
      <c r="S721" t="str">
        <f t="shared" si="70"/>
        <v>publishing</v>
      </c>
      <c r="T721" t="str">
        <f t="shared" si="71"/>
        <v>fiction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 s="7">
        <f t="shared" si="66"/>
        <v>43152.25</v>
      </c>
      <c r="L722">
        <v>1520402400</v>
      </c>
      <c r="M722" s="7">
        <f t="shared" si="67"/>
        <v>43166.25</v>
      </c>
      <c r="N722" t="b">
        <v>0</v>
      </c>
      <c r="O722" t="b">
        <v>1</v>
      </c>
      <c r="P722" t="s">
        <v>33</v>
      </c>
      <c r="Q722" s="4">
        <f t="shared" si="68"/>
        <v>0.37091954022988505</v>
      </c>
      <c r="R722">
        <f t="shared" si="69"/>
        <v>84.921052631578945</v>
      </c>
      <c r="S722" t="str">
        <f t="shared" si="70"/>
        <v>theater</v>
      </c>
      <c r="T722" t="str">
        <f t="shared" si="71"/>
        <v>plays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 s="7">
        <f t="shared" si="66"/>
        <v>43194.208333333328</v>
      </c>
      <c r="L723">
        <v>1523336400</v>
      </c>
      <c r="M723" s="7">
        <f t="shared" si="67"/>
        <v>43200.208333333328</v>
      </c>
      <c r="N723" t="b">
        <v>0</v>
      </c>
      <c r="O723" t="b">
        <v>0</v>
      </c>
      <c r="P723" t="s">
        <v>23</v>
      </c>
      <c r="Q723" s="4">
        <f t="shared" si="68"/>
        <v>4.3923948220064728E-2</v>
      </c>
      <c r="R723">
        <f t="shared" si="69"/>
        <v>90.483333333333334</v>
      </c>
      <c r="S723" t="str">
        <f t="shared" si="70"/>
        <v>music</v>
      </c>
      <c r="T723" t="str">
        <f t="shared" si="71"/>
        <v>rock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 s="7">
        <f t="shared" si="66"/>
        <v>43045.25</v>
      </c>
      <c r="L724">
        <v>1512280800</v>
      </c>
      <c r="M724" s="7">
        <f t="shared" si="67"/>
        <v>43072.25</v>
      </c>
      <c r="N724" t="b">
        <v>0</v>
      </c>
      <c r="O724" t="b">
        <v>0</v>
      </c>
      <c r="P724" t="s">
        <v>42</v>
      </c>
      <c r="Q724" s="4">
        <f t="shared" si="68"/>
        <v>1.5650721649484536</v>
      </c>
      <c r="R724">
        <f t="shared" si="69"/>
        <v>25.00197628458498</v>
      </c>
      <c r="S724" t="str">
        <f t="shared" si="70"/>
        <v>film &amp; video</v>
      </c>
      <c r="T724" t="str">
        <f t="shared" si="71"/>
        <v>documentary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 s="7">
        <f t="shared" si="66"/>
        <v>42431.25</v>
      </c>
      <c r="L725">
        <v>1458709200</v>
      </c>
      <c r="M725" s="7">
        <f t="shared" si="67"/>
        <v>42452.208333333328</v>
      </c>
      <c r="N725" t="b">
        <v>0</v>
      </c>
      <c r="O725" t="b">
        <v>0</v>
      </c>
      <c r="P725" t="s">
        <v>33</v>
      </c>
      <c r="Q725" s="4">
        <f t="shared" si="68"/>
        <v>2.704081632653061</v>
      </c>
      <c r="R725">
        <f t="shared" si="69"/>
        <v>92.013888888888886</v>
      </c>
      <c r="S725" t="str">
        <f t="shared" si="70"/>
        <v>theater</v>
      </c>
      <c r="T725" t="str">
        <f t="shared" si="71"/>
        <v>plays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 s="7">
        <f t="shared" si="66"/>
        <v>41934.208333333336</v>
      </c>
      <c r="L726">
        <v>1414126800</v>
      </c>
      <c r="M726" s="7">
        <f t="shared" si="67"/>
        <v>41936.208333333336</v>
      </c>
      <c r="N726" t="b">
        <v>0</v>
      </c>
      <c r="O726" t="b">
        <v>1</v>
      </c>
      <c r="P726" t="s">
        <v>33</v>
      </c>
      <c r="Q726" s="4">
        <f t="shared" si="68"/>
        <v>1.3405952380952382</v>
      </c>
      <c r="R726">
        <f t="shared" si="69"/>
        <v>93.066115702479337</v>
      </c>
      <c r="S726" t="str">
        <f t="shared" si="70"/>
        <v>theater</v>
      </c>
      <c r="T726" t="str">
        <f t="shared" si="71"/>
        <v>plays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 s="7">
        <f t="shared" si="66"/>
        <v>41958.25</v>
      </c>
      <c r="L727">
        <v>1416204000</v>
      </c>
      <c r="M727" s="7">
        <f t="shared" si="67"/>
        <v>41960.25</v>
      </c>
      <c r="N727" t="b">
        <v>0</v>
      </c>
      <c r="O727" t="b">
        <v>0</v>
      </c>
      <c r="P727" t="s">
        <v>292</v>
      </c>
      <c r="Q727" s="4">
        <f t="shared" si="68"/>
        <v>0.50398033126293995</v>
      </c>
      <c r="R727">
        <f t="shared" si="69"/>
        <v>61.008145363408524</v>
      </c>
      <c r="S727" t="str">
        <f t="shared" si="70"/>
        <v>games</v>
      </c>
      <c r="T727" t="str">
        <f t="shared" si="71"/>
        <v>mobile games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 s="7">
        <f t="shared" si="66"/>
        <v>40476.208333333336</v>
      </c>
      <c r="L728">
        <v>1288501200</v>
      </c>
      <c r="M728" s="7">
        <f t="shared" si="67"/>
        <v>40482.208333333336</v>
      </c>
      <c r="N728" t="b">
        <v>0</v>
      </c>
      <c r="O728" t="b">
        <v>1</v>
      </c>
      <c r="P728" t="s">
        <v>33</v>
      </c>
      <c r="Q728" s="4">
        <f t="shared" si="68"/>
        <v>0.88815837937384901</v>
      </c>
      <c r="R728">
        <f t="shared" si="69"/>
        <v>92.036259541984734</v>
      </c>
      <c r="S728" t="str">
        <f t="shared" si="70"/>
        <v>theater</v>
      </c>
      <c r="T728" t="str">
        <f t="shared" si="71"/>
        <v>plays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 s="7">
        <f t="shared" si="66"/>
        <v>43485.25</v>
      </c>
      <c r="L729">
        <v>1552971600</v>
      </c>
      <c r="M729" s="7">
        <f t="shared" si="67"/>
        <v>43543.208333333328</v>
      </c>
      <c r="N729" t="b">
        <v>0</v>
      </c>
      <c r="O729" t="b">
        <v>0</v>
      </c>
      <c r="P729" t="s">
        <v>28</v>
      </c>
      <c r="Q729" s="4">
        <f t="shared" si="68"/>
        <v>1.65</v>
      </c>
      <c r="R729">
        <f t="shared" si="69"/>
        <v>81.132596685082873</v>
      </c>
      <c r="S729" t="str">
        <f t="shared" si="70"/>
        <v>technology</v>
      </c>
      <c r="T729" t="str">
        <f t="shared" si="71"/>
        <v>web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 s="7">
        <f t="shared" si="66"/>
        <v>42515.208333333328</v>
      </c>
      <c r="L730">
        <v>1465102800</v>
      </c>
      <c r="M730" s="7">
        <f t="shared" si="67"/>
        <v>42526.208333333328</v>
      </c>
      <c r="N730" t="b">
        <v>0</v>
      </c>
      <c r="O730" t="b">
        <v>0</v>
      </c>
      <c r="P730" t="s">
        <v>33</v>
      </c>
      <c r="Q730" s="4">
        <f t="shared" si="68"/>
        <v>0.17499999999999999</v>
      </c>
      <c r="R730">
        <f t="shared" si="69"/>
        <v>73.5</v>
      </c>
      <c r="S730" t="str">
        <f t="shared" si="70"/>
        <v>theater</v>
      </c>
      <c r="T730" t="str">
        <f t="shared" si="71"/>
        <v>plays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 s="7">
        <f t="shared" si="66"/>
        <v>41309.25</v>
      </c>
      <c r="L731">
        <v>1360130400</v>
      </c>
      <c r="M731" s="7">
        <f t="shared" si="67"/>
        <v>41311.25</v>
      </c>
      <c r="N731" t="b">
        <v>0</v>
      </c>
      <c r="O731" t="b">
        <v>0</v>
      </c>
      <c r="P731" t="s">
        <v>53</v>
      </c>
      <c r="Q731" s="4">
        <f t="shared" si="68"/>
        <v>1.8566071428571429</v>
      </c>
      <c r="R731">
        <f t="shared" si="69"/>
        <v>85.221311475409834</v>
      </c>
      <c r="S731" t="str">
        <f t="shared" si="70"/>
        <v>film &amp; video</v>
      </c>
      <c r="T731" t="str">
        <f t="shared" si="71"/>
        <v>drama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 s="7">
        <f t="shared" si="66"/>
        <v>42147.208333333328</v>
      </c>
      <c r="L732">
        <v>1432875600</v>
      </c>
      <c r="M732" s="7">
        <f t="shared" si="67"/>
        <v>42153.208333333328</v>
      </c>
      <c r="N732" t="b">
        <v>0</v>
      </c>
      <c r="O732" t="b">
        <v>0</v>
      </c>
      <c r="P732" t="s">
        <v>65</v>
      </c>
      <c r="Q732" s="4">
        <f t="shared" si="68"/>
        <v>4.1266319444444441</v>
      </c>
      <c r="R732">
        <f t="shared" si="69"/>
        <v>110.96825396825396</v>
      </c>
      <c r="S732" t="str">
        <f t="shared" si="70"/>
        <v>technology</v>
      </c>
      <c r="T732" t="str">
        <f t="shared" si="71"/>
        <v>wearables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 s="7">
        <f t="shared" si="66"/>
        <v>42939.208333333328</v>
      </c>
      <c r="L733">
        <v>1500872400</v>
      </c>
      <c r="M733" s="7">
        <f t="shared" si="67"/>
        <v>42940.208333333328</v>
      </c>
      <c r="N733" t="b">
        <v>0</v>
      </c>
      <c r="O733" t="b">
        <v>0</v>
      </c>
      <c r="P733" t="s">
        <v>28</v>
      </c>
      <c r="Q733" s="4">
        <f t="shared" si="68"/>
        <v>0.90249999999999997</v>
      </c>
      <c r="R733">
        <f t="shared" si="69"/>
        <v>32.968036529680369</v>
      </c>
      <c r="S733" t="str">
        <f t="shared" si="70"/>
        <v>technology</v>
      </c>
      <c r="T733" t="str">
        <f t="shared" si="71"/>
        <v>web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 s="7">
        <f t="shared" si="66"/>
        <v>42816.208333333328</v>
      </c>
      <c r="L734">
        <v>1492146000</v>
      </c>
      <c r="M734" s="7">
        <f t="shared" si="67"/>
        <v>42839.208333333328</v>
      </c>
      <c r="N734" t="b">
        <v>0</v>
      </c>
      <c r="O734" t="b">
        <v>1</v>
      </c>
      <c r="P734" t="s">
        <v>23</v>
      </c>
      <c r="Q734" s="4">
        <f t="shared" si="68"/>
        <v>0.91984615384615387</v>
      </c>
      <c r="R734">
        <f t="shared" si="69"/>
        <v>96.005352363960753</v>
      </c>
      <c r="S734" t="str">
        <f t="shared" si="70"/>
        <v>music</v>
      </c>
      <c r="T734" t="str">
        <f t="shared" si="71"/>
        <v>rock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 s="7">
        <f t="shared" si="66"/>
        <v>41844.208333333336</v>
      </c>
      <c r="L735">
        <v>1407301200</v>
      </c>
      <c r="M735" s="7">
        <f t="shared" si="67"/>
        <v>41857.208333333336</v>
      </c>
      <c r="N735" t="b">
        <v>0</v>
      </c>
      <c r="O735" t="b">
        <v>0</v>
      </c>
      <c r="P735" t="s">
        <v>148</v>
      </c>
      <c r="Q735" s="4">
        <f t="shared" si="68"/>
        <v>5.2700632911392402</v>
      </c>
      <c r="R735">
        <f t="shared" si="69"/>
        <v>84.96632653061225</v>
      </c>
      <c r="S735" t="str">
        <f t="shared" si="70"/>
        <v>music</v>
      </c>
      <c r="T735" t="str">
        <f t="shared" si="71"/>
        <v>metal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 s="7">
        <f t="shared" si="66"/>
        <v>42763.25</v>
      </c>
      <c r="L736">
        <v>1486620000</v>
      </c>
      <c r="M736" s="7">
        <f t="shared" si="67"/>
        <v>42775.25</v>
      </c>
      <c r="N736" t="b">
        <v>0</v>
      </c>
      <c r="O736" t="b">
        <v>1</v>
      </c>
      <c r="P736" t="s">
        <v>33</v>
      </c>
      <c r="Q736" s="4">
        <f t="shared" si="68"/>
        <v>3.1914285714285713</v>
      </c>
      <c r="R736">
        <f t="shared" si="69"/>
        <v>25.007462686567163</v>
      </c>
      <c r="S736" t="str">
        <f t="shared" si="70"/>
        <v>theater</v>
      </c>
      <c r="T736" t="str">
        <f t="shared" si="71"/>
        <v>plays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 s="7">
        <f t="shared" si="66"/>
        <v>42459.208333333328</v>
      </c>
      <c r="L737">
        <v>1459918800</v>
      </c>
      <c r="M737" s="7">
        <f t="shared" si="67"/>
        <v>42466.208333333328</v>
      </c>
      <c r="N737" t="b">
        <v>0</v>
      </c>
      <c r="O737" t="b">
        <v>0</v>
      </c>
      <c r="P737" t="s">
        <v>122</v>
      </c>
      <c r="Q737" s="4">
        <f t="shared" si="68"/>
        <v>3.5418867924528303</v>
      </c>
      <c r="R737">
        <f t="shared" si="69"/>
        <v>65.998995479658461</v>
      </c>
      <c r="S737" t="str">
        <f t="shared" si="70"/>
        <v>photography</v>
      </c>
      <c r="T737" t="str">
        <f t="shared" si="71"/>
        <v>photography books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 s="7">
        <f t="shared" si="66"/>
        <v>42055.25</v>
      </c>
      <c r="L738">
        <v>1424757600</v>
      </c>
      <c r="M738" s="7">
        <f t="shared" si="67"/>
        <v>42059.25</v>
      </c>
      <c r="N738" t="b">
        <v>0</v>
      </c>
      <c r="O738" t="b">
        <v>0</v>
      </c>
      <c r="P738" t="s">
        <v>68</v>
      </c>
      <c r="Q738" s="4">
        <f t="shared" si="68"/>
        <v>0.32896103896103895</v>
      </c>
      <c r="R738">
        <f t="shared" si="69"/>
        <v>87.34482758620689</v>
      </c>
      <c r="S738" t="str">
        <f t="shared" si="70"/>
        <v>publishing</v>
      </c>
      <c r="T738" t="str">
        <f t="shared" si="71"/>
        <v>nonfiction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 s="7">
        <f t="shared" si="66"/>
        <v>42685.25</v>
      </c>
      <c r="L739">
        <v>1479880800</v>
      </c>
      <c r="M739" s="7">
        <f t="shared" si="67"/>
        <v>42697.25</v>
      </c>
      <c r="N739" t="b">
        <v>0</v>
      </c>
      <c r="O739" t="b">
        <v>0</v>
      </c>
      <c r="P739" t="s">
        <v>60</v>
      </c>
      <c r="Q739" s="4">
        <f t="shared" si="68"/>
        <v>1.358918918918919</v>
      </c>
      <c r="R739">
        <f t="shared" si="69"/>
        <v>27.933333333333334</v>
      </c>
      <c r="S739" t="str">
        <f t="shared" si="70"/>
        <v>music</v>
      </c>
      <c r="T739" t="str">
        <f t="shared" si="71"/>
        <v>indie rock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 s="7">
        <f t="shared" si="66"/>
        <v>41959.25</v>
      </c>
      <c r="L740">
        <v>1418018400</v>
      </c>
      <c r="M740" s="7">
        <f t="shared" si="67"/>
        <v>41981.25</v>
      </c>
      <c r="N740" t="b">
        <v>0</v>
      </c>
      <c r="O740" t="b">
        <v>1</v>
      </c>
      <c r="P740" t="s">
        <v>33</v>
      </c>
      <c r="Q740" s="4">
        <f t="shared" si="68"/>
        <v>2.0843373493975904E-2</v>
      </c>
      <c r="R740">
        <f t="shared" si="69"/>
        <v>103.8</v>
      </c>
      <c r="S740" t="str">
        <f t="shared" si="70"/>
        <v>theater</v>
      </c>
      <c r="T740" t="str">
        <f t="shared" si="71"/>
        <v>plays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 s="7">
        <f t="shared" si="66"/>
        <v>41089.208333333336</v>
      </c>
      <c r="L741">
        <v>1341032400</v>
      </c>
      <c r="M741" s="7">
        <f t="shared" si="67"/>
        <v>41090.208333333336</v>
      </c>
      <c r="N741" t="b">
        <v>0</v>
      </c>
      <c r="O741" t="b">
        <v>0</v>
      </c>
      <c r="P741" t="s">
        <v>60</v>
      </c>
      <c r="Q741" s="4">
        <f t="shared" si="68"/>
        <v>0.61</v>
      </c>
      <c r="R741">
        <f t="shared" si="69"/>
        <v>31.937172774869111</v>
      </c>
      <c r="S741" t="str">
        <f t="shared" si="70"/>
        <v>music</v>
      </c>
      <c r="T741" t="str">
        <f t="shared" si="71"/>
        <v>indie rock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 s="7">
        <f t="shared" si="66"/>
        <v>42769.25</v>
      </c>
      <c r="L742">
        <v>1486360800</v>
      </c>
      <c r="M742" s="7">
        <f t="shared" si="67"/>
        <v>42772.25</v>
      </c>
      <c r="N742" t="b">
        <v>0</v>
      </c>
      <c r="O742" t="b">
        <v>0</v>
      </c>
      <c r="P742" t="s">
        <v>33</v>
      </c>
      <c r="Q742" s="4">
        <f t="shared" si="68"/>
        <v>0.30037735849056602</v>
      </c>
      <c r="R742">
        <f t="shared" si="69"/>
        <v>99.5</v>
      </c>
      <c r="S742" t="str">
        <f t="shared" si="70"/>
        <v>theater</v>
      </c>
      <c r="T742" t="str">
        <f t="shared" si="71"/>
        <v>plays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 s="7">
        <f t="shared" si="66"/>
        <v>40321.208333333336</v>
      </c>
      <c r="L743">
        <v>1274677200</v>
      </c>
      <c r="M743" s="7">
        <f t="shared" si="67"/>
        <v>40322.208333333336</v>
      </c>
      <c r="N743" t="b">
        <v>0</v>
      </c>
      <c r="O743" t="b">
        <v>0</v>
      </c>
      <c r="P743" t="s">
        <v>33</v>
      </c>
      <c r="Q743" s="4">
        <f t="shared" si="68"/>
        <v>11.791666666666666</v>
      </c>
      <c r="R743">
        <f t="shared" si="69"/>
        <v>108.84615384615384</v>
      </c>
      <c r="S743" t="str">
        <f t="shared" si="70"/>
        <v>theater</v>
      </c>
      <c r="T743" t="str">
        <f t="shared" si="71"/>
        <v>plays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 s="7">
        <f t="shared" si="66"/>
        <v>40197.25</v>
      </c>
      <c r="L744">
        <v>1267509600</v>
      </c>
      <c r="M744" s="7">
        <f t="shared" si="67"/>
        <v>40239.25</v>
      </c>
      <c r="N744" t="b">
        <v>0</v>
      </c>
      <c r="O744" t="b">
        <v>0</v>
      </c>
      <c r="P744" t="s">
        <v>50</v>
      </c>
      <c r="Q744" s="4">
        <f t="shared" si="68"/>
        <v>11.260833333333334</v>
      </c>
      <c r="R744">
        <f t="shared" si="69"/>
        <v>110.76229508196721</v>
      </c>
      <c r="S744" t="str">
        <f t="shared" si="70"/>
        <v>music</v>
      </c>
      <c r="T744" t="str">
        <f t="shared" si="71"/>
        <v>electric music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 s="7">
        <f t="shared" si="66"/>
        <v>42298.208333333328</v>
      </c>
      <c r="L745">
        <v>1445922000</v>
      </c>
      <c r="M745" s="7">
        <f t="shared" si="67"/>
        <v>42304.208333333328</v>
      </c>
      <c r="N745" t="b">
        <v>0</v>
      </c>
      <c r="O745" t="b">
        <v>1</v>
      </c>
      <c r="P745" t="s">
        <v>33</v>
      </c>
      <c r="Q745" s="4">
        <f t="shared" si="68"/>
        <v>0.12923076923076923</v>
      </c>
      <c r="R745">
        <f t="shared" si="69"/>
        <v>29.647058823529413</v>
      </c>
      <c r="S745" t="str">
        <f t="shared" si="70"/>
        <v>theater</v>
      </c>
      <c r="T745" t="str">
        <f t="shared" si="71"/>
        <v>plays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 s="7">
        <f t="shared" si="66"/>
        <v>43322.208333333328</v>
      </c>
      <c r="L746">
        <v>1534050000</v>
      </c>
      <c r="M746" s="7">
        <f t="shared" si="67"/>
        <v>43324.208333333328</v>
      </c>
      <c r="N746" t="b">
        <v>0</v>
      </c>
      <c r="O746" t="b">
        <v>1</v>
      </c>
      <c r="P746" t="s">
        <v>33</v>
      </c>
      <c r="Q746" s="4">
        <f t="shared" si="68"/>
        <v>7.12</v>
      </c>
      <c r="R746">
        <f t="shared" si="69"/>
        <v>101.71428571428571</v>
      </c>
      <c r="S746" t="str">
        <f t="shared" si="70"/>
        <v>theater</v>
      </c>
      <c r="T746" t="str">
        <f t="shared" si="71"/>
        <v>plays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 s="7">
        <f t="shared" si="66"/>
        <v>40328.208333333336</v>
      </c>
      <c r="L747">
        <v>1277528400</v>
      </c>
      <c r="M747" s="7">
        <f t="shared" si="67"/>
        <v>40355.208333333336</v>
      </c>
      <c r="N747" t="b">
        <v>0</v>
      </c>
      <c r="O747" t="b">
        <v>0</v>
      </c>
      <c r="P747" t="s">
        <v>65</v>
      </c>
      <c r="Q747" s="4">
        <f t="shared" si="68"/>
        <v>0.30304347826086958</v>
      </c>
      <c r="R747">
        <f t="shared" si="69"/>
        <v>61.5</v>
      </c>
      <c r="S747" t="str">
        <f t="shared" si="70"/>
        <v>technology</v>
      </c>
      <c r="T747" t="str">
        <f t="shared" si="71"/>
        <v>wearables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 s="7">
        <f t="shared" si="66"/>
        <v>40825.208333333336</v>
      </c>
      <c r="L748">
        <v>1318568400</v>
      </c>
      <c r="M748" s="7">
        <f t="shared" si="67"/>
        <v>40830.208333333336</v>
      </c>
      <c r="N748" t="b">
        <v>0</v>
      </c>
      <c r="O748" t="b">
        <v>0</v>
      </c>
      <c r="P748" t="s">
        <v>28</v>
      </c>
      <c r="Q748" s="4">
        <f t="shared" si="68"/>
        <v>2.1250896057347672</v>
      </c>
      <c r="R748">
        <f t="shared" si="69"/>
        <v>35</v>
      </c>
      <c r="S748" t="str">
        <f t="shared" si="70"/>
        <v>technology</v>
      </c>
      <c r="T748" t="str">
        <f t="shared" si="71"/>
        <v>web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 s="7">
        <f t="shared" si="66"/>
        <v>40423.208333333336</v>
      </c>
      <c r="L749">
        <v>1284354000</v>
      </c>
      <c r="M749" s="7">
        <f t="shared" si="67"/>
        <v>40434.208333333336</v>
      </c>
      <c r="N749" t="b">
        <v>0</v>
      </c>
      <c r="O749" t="b">
        <v>0</v>
      </c>
      <c r="P749" t="s">
        <v>33</v>
      </c>
      <c r="Q749" s="4">
        <f t="shared" si="68"/>
        <v>2.2885714285714287</v>
      </c>
      <c r="R749">
        <f t="shared" si="69"/>
        <v>40.049999999999997</v>
      </c>
      <c r="S749" t="str">
        <f t="shared" si="70"/>
        <v>theater</v>
      </c>
      <c r="T749" t="str">
        <f t="shared" si="71"/>
        <v>plays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 s="7">
        <f t="shared" si="66"/>
        <v>40238.25</v>
      </c>
      <c r="L750">
        <v>1269579600</v>
      </c>
      <c r="M750" s="7">
        <f t="shared" si="67"/>
        <v>40263.208333333336</v>
      </c>
      <c r="N750" t="b">
        <v>0</v>
      </c>
      <c r="O750" t="b">
        <v>1</v>
      </c>
      <c r="P750" t="s">
        <v>71</v>
      </c>
      <c r="Q750" s="4">
        <f t="shared" si="68"/>
        <v>0.34959979476654696</v>
      </c>
      <c r="R750">
        <f t="shared" si="69"/>
        <v>110.97231270358306</v>
      </c>
      <c r="S750" t="str">
        <f t="shared" si="70"/>
        <v>film &amp; video</v>
      </c>
      <c r="T750" t="str">
        <f t="shared" si="71"/>
        <v>animation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 s="7">
        <f t="shared" si="66"/>
        <v>41920.208333333336</v>
      </c>
      <c r="L751">
        <v>1413781200</v>
      </c>
      <c r="M751" s="7">
        <f t="shared" si="67"/>
        <v>41932.208333333336</v>
      </c>
      <c r="N751" t="b">
        <v>0</v>
      </c>
      <c r="O751" t="b">
        <v>1</v>
      </c>
      <c r="P751" t="s">
        <v>65</v>
      </c>
      <c r="Q751" s="4">
        <f t="shared" si="68"/>
        <v>1.5729069767441861</v>
      </c>
      <c r="R751">
        <f t="shared" si="69"/>
        <v>36.959016393442624</v>
      </c>
      <c r="S751" t="str">
        <f t="shared" si="70"/>
        <v>technology</v>
      </c>
      <c r="T751" t="str">
        <f t="shared" si="71"/>
        <v>wearables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 s="7">
        <f t="shared" si="66"/>
        <v>40360.208333333336</v>
      </c>
      <c r="L752">
        <v>1280120400</v>
      </c>
      <c r="M752" s="7">
        <f t="shared" si="67"/>
        <v>40385.208333333336</v>
      </c>
      <c r="N752" t="b">
        <v>0</v>
      </c>
      <c r="O752" t="b">
        <v>0</v>
      </c>
      <c r="P752" t="s">
        <v>50</v>
      </c>
      <c r="Q752" s="4">
        <f t="shared" si="68"/>
        <v>0.01</v>
      </c>
      <c r="R752">
        <f t="shared" si="69"/>
        <v>1</v>
      </c>
      <c r="S752" t="str">
        <f t="shared" si="70"/>
        <v>music</v>
      </c>
      <c r="T752" t="str">
        <f t="shared" si="71"/>
        <v>electric music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 s="7">
        <f t="shared" si="66"/>
        <v>42446.208333333328</v>
      </c>
      <c r="L753">
        <v>1459486800</v>
      </c>
      <c r="M753" s="7">
        <f t="shared" si="67"/>
        <v>42461.208333333328</v>
      </c>
      <c r="N753" t="b">
        <v>1</v>
      </c>
      <c r="O753" t="b">
        <v>1</v>
      </c>
      <c r="P753" t="s">
        <v>68</v>
      </c>
      <c r="Q753" s="4">
        <f t="shared" si="68"/>
        <v>2.3230555555555554</v>
      </c>
      <c r="R753">
        <f t="shared" si="69"/>
        <v>30.974074074074075</v>
      </c>
      <c r="S753" t="str">
        <f t="shared" si="70"/>
        <v>publishing</v>
      </c>
      <c r="T753" t="str">
        <f t="shared" si="71"/>
        <v>nonfiction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 s="7">
        <f t="shared" si="66"/>
        <v>40395.208333333336</v>
      </c>
      <c r="L754">
        <v>1282539600</v>
      </c>
      <c r="M754" s="7">
        <f t="shared" si="67"/>
        <v>40413.208333333336</v>
      </c>
      <c r="N754" t="b">
        <v>0</v>
      </c>
      <c r="O754" t="b">
        <v>1</v>
      </c>
      <c r="P754" t="s">
        <v>33</v>
      </c>
      <c r="Q754" s="4">
        <f t="shared" si="68"/>
        <v>0.92448275862068963</v>
      </c>
      <c r="R754">
        <f t="shared" si="69"/>
        <v>47.035087719298247</v>
      </c>
      <c r="S754" t="str">
        <f t="shared" si="70"/>
        <v>theater</v>
      </c>
      <c r="T754" t="str">
        <f t="shared" si="71"/>
        <v>plays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 s="7">
        <f t="shared" si="66"/>
        <v>40321.208333333336</v>
      </c>
      <c r="L755">
        <v>1275886800</v>
      </c>
      <c r="M755" s="7">
        <f t="shared" si="67"/>
        <v>40336.208333333336</v>
      </c>
      <c r="N755" t="b">
        <v>0</v>
      </c>
      <c r="O755" t="b">
        <v>0</v>
      </c>
      <c r="P755" t="s">
        <v>122</v>
      </c>
      <c r="Q755" s="4">
        <f t="shared" si="68"/>
        <v>2.5670212765957445</v>
      </c>
      <c r="R755">
        <f t="shared" si="69"/>
        <v>88.065693430656935</v>
      </c>
      <c r="S755" t="str">
        <f t="shared" si="70"/>
        <v>photography</v>
      </c>
      <c r="T755" t="str">
        <f t="shared" si="71"/>
        <v>photography books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 s="7">
        <f t="shared" si="66"/>
        <v>41210.208333333336</v>
      </c>
      <c r="L756">
        <v>1355983200</v>
      </c>
      <c r="M756" s="7">
        <f t="shared" si="67"/>
        <v>41263.25</v>
      </c>
      <c r="N756" t="b">
        <v>0</v>
      </c>
      <c r="O756" t="b">
        <v>0</v>
      </c>
      <c r="P756" t="s">
        <v>33</v>
      </c>
      <c r="Q756" s="4">
        <f t="shared" si="68"/>
        <v>1.6847017045454546</v>
      </c>
      <c r="R756">
        <f t="shared" si="69"/>
        <v>37.005616224648989</v>
      </c>
      <c r="S756" t="str">
        <f t="shared" si="70"/>
        <v>theater</v>
      </c>
      <c r="T756" t="str">
        <f t="shared" si="71"/>
        <v>plays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 s="7">
        <f t="shared" si="66"/>
        <v>43096.25</v>
      </c>
      <c r="L757">
        <v>1515391200</v>
      </c>
      <c r="M757" s="7">
        <f t="shared" si="67"/>
        <v>43108.25</v>
      </c>
      <c r="N757" t="b">
        <v>0</v>
      </c>
      <c r="O757" t="b">
        <v>1</v>
      </c>
      <c r="P757" t="s">
        <v>33</v>
      </c>
      <c r="Q757" s="4">
        <f t="shared" si="68"/>
        <v>1.6657777777777778</v>
      </c>
      <c r="R757">
        <f t="shared" si="69"/>
        <v>26.027777777777779</v>
      </c>
      <c r="S757" t="str">
        <f t="shared" si="70"/>
        <v>theater</v>
      </c>
      <c r="T757" t="str">
        <f t="shared" si="71"/>
        <v>plays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 s="7">
        <f t="shared" si="66"/>
        <v>42024.25</v>
      </c>
      <c r="L758">
        <v>1422252000</v>
      </c>
      <c r="M758" s="7">
        <f t="shared" si="67"/>
        <v>42030.25</v>
      </c>
      <c r="N758" t="b">
        <v>0</v>
      </c>
      <c r="O758" t="b">
        <v>0</v>
      </c>
      <c r="P758" t="s">
        <v>33</v>
      </c>
      <c r="Q758" s="4">
        <f t="shared" si="68"/>
        <v>7.7207692307692311</v>
      </c>
      <c r="R758">
        <f t="shared" si="69"/>
        <v>67.817567567567565</v>
      </c>
      <c r="S758" t="str">
        <f t="shared" si="70"/>
        <v>theater</v>
      </c>
      <c r="T758" t="str">
        <f t="shared" si="71"/>
        <v>plays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 s="7">
        <f t="shared" si="66"/>
        <v>40675.208333333336</v>
      </c>
      <c r="L759">
        <v>1305522000</v>
      </c>
      <c r="M759" s="7">
        <f t="shared" si="67"/>
        <v>40679.208333333336</v>
      </c>
      <c r="N759" t="b">
        <v>0</v>
      </c>
      <c r="O759" t="b">
        <v>0</v>
      </c>
      <c r="P759" t="s">
        <v>53</v>
      </c>
      <c r="Q759" s="4">
        <f t="shared" si="68"/>
        <v>4.0685714285714285</v>
      </c>
      <c r="R759">
        <f t="shared" si="69"/>
        <v>49.964912280701753</v>
      </c>
      <c r="S759" t="str">
        <f t="shared" si="70"/>
        <v>film &amp; video</v>
      </c>
      <c r="T759" t="str">
        <f t="shared" si="71"/>
        <v>drama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 s="7">
        <f t="shared" si="66"/>
        <v>41936.208333333336</v>
      </c>
      <c r="L760">
        <v>1414904400</v>
      </c>
      <c r="M760" s="7">
        <f t="shared" si="67"/>
        <v>41945.208333333336</v>
      </c>
      <c r="N760" t="b">
        <v>0</v>
      </c>
      <c r="O760" t="b">
        <v>0</v>
      </c>
      <c r="P760" t="s">
        <v>23</v>
      </c>
      <c r="Q760" s="4">
        <f t="shared" si="68"/>
        <v>5.6420608108108112</v>
      </c>
      <c r="R760">
        <f t="shared" si="69"/>
        <v>110.01646903820817</v>
      </c>
      <c r="S760" t="str">
        <f t="shared" si="70"/>
        <v>music</v>
      </c>
      <c r="T760" t="str">
        <f t="shared" si="71"/>
        <v>rock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 s="7">
        <f t="shared" si="66"/>
        <v>43136.25</v>
      </c>
      <c r="L761">
        <v>1520402400</v>
      </c>
      <c r="M761" s="7">
        <f t="shared" si="67"/>
        <v>43166.25</v>
      </c>
      <c r="N761" t="b">
        <v>0</v>
      </c>
      <c r="O761" t="b">
        <v>0</v>
      </c>
      <c r="P761" t="s">
        <v>50</v>
      </c>
      <c r="Q761" s="4">
        <f t="shared" si="68"/>
        <v>0.6842686567164179</v>
      </c>
      <c r="R761">
        <f t="shared" si="69"/>
        <v>89.964678178963894</v>
      </c>
      <c r="S761" t="str">
        <f t="shared" si="70"/>
        <v>music</v>
      </c>
      <c r="T761" t="str">
        <f t="shared" si="71"/>
        <v>electric music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 s="7">
        <f t="shared" si="66"/>
        <v>43678.208333333328</v>
      </c>
      <c r="L762">
        <v>1567141200</v>
      </c>
      <c r="M762" s="7">
        <f t="shared" si="67"/>
        <v>43707.208333333328</v>
      </c>
      <c r="N762" t="b">
        <v>0</v>
      </c>
      <c r="O762" t="b">
        <v>1</v>
      </c>
      <c r="P762" t="s">
        <v>89</v>
      </c>
      <c r="Q762" s="4">
        <f t="shared" si="68"/>
        <v>0.34351966873706002</v>
      </c>
      <c r="R762">
        <f t="shared" si="69"/>
        <v>79.009523809523813</v>
      </c>
      <c r="S762" t="str">
        <f t="shared" si="70"/>
        <v>games</v>
      </c>
      <c r="T762" t="str">
        <f t="shared" si="71"/>
        <v>video games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 s="7">
        <f t="shared" si="66"/>
        <v>42938.208333333328</v>
      </c>
      <c r="L763">
        <v>1501131600</v>
      </c>
      <c r="M763" s="7">
        <f t="shared" si="67"/>
        <v>42943.208333333328</v>
      </c>
      <c r="N763" t="b">
        <v>0</v>
      </c>
      <c r="O763" t="b">
        <v>0</v>
      </c>
      <c r="P763" t="s">
        <v>23</v>
      </c>
      <c r="Q763" s="4">
        <f t="shared" si="68"/>
        <v>6.5545454545454547</v>
      </c>
      <c r="R763">
        <f t="shared" si="69"/>
        <v>86.867469879518069</v>
      </c>
      <c r="S763" t="str">
        <f t="shared" si="70"/>
        <v>music</v>
      </c>
      <c r="T763" t="str">
        <f t="shared" si="71"/>
        <v>rock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 s="7">
        <f t="shared" si="66"/>
        <v>41241.25</v>
      </c>
      <c r="L764">
        <v>1355032800</v>
      </c>
      <c r="M764" s="7">
        <f t="shared" si="67"/>
        <v>41252.25</v>
      </c>
      <c r="N764" t="b">
        <v>0</v>
      </c>
      <c r="O764" t="b">
        <v>0</v>
      </c>
      <c r="P764" t="s">
        <v>159</v>
      </c>
      <c r="Q764" s="4">
        <f t="shared" si="68"/>
        <v>1.7725714285714285</v>
      </c>
      <c r="R764">
        <f t="shared" si="69"/>
        <v>62.04</v>
      </c>
      <c r="S764" t="str">
        <f t="shared" si="70"/>
        <v>music</v>
      </c>
      <c r="T764" t="str">
        <f t="shared" si="71"/>
        <v>jazz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 s="7">
        <f t="shared" si="66"/>
        <v>41037.208333333336</v>
      </c>
      <c r="L765">
        <v>1339477200</v>
      </c>
      <c r="M765" s="7">
        <f t="shared" si="67"/>
        <v>41072.208333333336</v>
      </c>
      <c r="N765" t="b">
        <v>0</v>
      </c>
      <c r="O765" t="b">
        <v>1</v>
      </c>
      <c r="P765" t="s">
        <v>33</v>
      </c>
      <c r="Q765" s="4">
        <f t="shared" si="68"/>
        <v>1.1317857142857144</v>
      </c>
      <c r="R765">
        <f t="shared" si="69"/>
        <v>26.970212765957445</v>
      </c>
      <c r="S765" t="str">
        <f t="shared" si="70"/>
        <v>theater</v>
      </c>
      <c r="T765" t="str">
        <f t="shared" si="71"/>
        <v>plays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 s="7">
        <f t="shared" si="66"/>
        <v>40676.208333333336</v>
      </c>
      <c r="L766">
        <v>1305954000</v>
      </c>
      <c r="M766" s="7">
        <f t="shared" si="67"/>
        <v>40684.208333333336</v>
      </c>
      <c r="N766" t="b">
        <v>0</v>
      </c>
      <c r="O766" t="b">
        <v>0</v>
      </c>
      <c r="P766" t="s">
        <v>23</v>
      </c>
      <c r="Q766" s="4">
        <f t="shared" si="68"/>
        <v>7.2818181818181822</v>
      </c>
      <c r="R766">
        <f t="shared" si="69"/>
        <v>54.121621621621621</v>
      </c>
      <c r="S766" t="str">
        <f t="shared" si="70"/>
        <v>music</v>
      </c>
      <c r="T766" t="str">
        <f t="shared" si="71"/>
        <v>rock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 s="7">
        <f t="shared" si="66"/>
        <v>42840.208333333328</v>
      </c>
      <c r="L767">
        <v>1494392400</v>
      </c>
      <c r="M767" s="7">
        <f t="shared" si="67"/>
        <v>42865.208333333328</v>
      </c>
      <c r="N767" t="b">
        <v>1</v>
      </c>
      <c r="O767" t="b">
        <v>1</v>
      </c>
      <c r="P767" t="s">
        <v>60</v>
      </c>
      <c r="Q767" s="4">
        <f t="shared" si="68"/>
        <v>2.0833333333333335</v>
      </c>
      <c r="R767">
        <f t="shared" si="69"/>
        <v>41.035353535353536</v>
      </c>
      <c r="S767" t="str">
        <f t="shared" si="70"/>
        <v>music</v>
      </c>
      <c r="T767" t="str">
        <f t="shared" si="71"/>
        <v>indie rock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 s="7">
        <f t="shared" si="66"/>
        <v>43362.208333333328</v>
      </c>
      <c r="L768">
        <v>1537419600</v>
      </c>
      <c r="M768" s="7">
        <f t="shared" si="67"/>
        <v>43363.208333333328</v>
      </c>
      <c r="N768" t="b">
        <v>0</v>
      </c>
      <c r="O768" t="b">
        <v>0</v>
      </c>
      <c r="P768" t="s">
        <v>474</v>
      </c>
      <c r="Q768" s="4">
        <f t="shared" si="68"/>
        <v>0.31171232876712329</v>
      </c>
      <c r="R768">
        <f t="shared" si="69"/>
        <v>55.052419354838712</v>
      </c>
      <c r="S768" t="str">
        <f t="shared" si="70"/>
        <v>film &amp; video</v>
      </c>
      <c r="T768" t="str">
        <f t="shared" si="71"/>
        <v>science fiction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 s="7">
        <f t="shared" si="66"/>
        <v>42283.208333333328</v>
      </c>
      <c r="L769">
        <v>1447999200</v>
      </c>
      <c r="M769" s="7">
        <f t="shared" si="67"/>
        <v>42328.25</v>
      </c>
      <c r="N769" t="b">
        <v>0</v>
      </c>
      <c r="O769" t="b">
        <v>0</v>
      </c>
      <c r="P769" t="s">
        <v>206</v>
      </c>
      <c r="Q769" s="4">
        <f t="shared" si="68"/>
        <v>0.56967078189300413</v>
      </c>
      <c r="R769">
        <f t="shared" si="69"/>
        <v>107.93762183235867</v>
      </c>
      <c r="S769" t="str">
        <f t="shared" si="70"/>
        <v>publishing</v>
      </c>
      <c r="T769" t="str">
        <f t="shared" si="71"/>
        <v>translations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 s="7">
        <f t="shared" si="66"/>
        <v>41619.25</v>
      </c>
      <c r="L770">
        <v>1388037600</v>
      </c>
      <c r="M770" s="7">
        <f t="shared" si="67"/>
        <v>41634.25</v>
      </c>
      <c r="N770" t="b">
        <v>0</v>
      </c>
      <c r="O770" t="b">
        <v>0</v>
      </c>
      <c r="P770" t="s">
        <v>33</v>
      </c>
      <c r="Q770" s="4">
        <f t="shared" si="68"/>
        <v>2.31</v>
      </c>
      <c r="R770">
        <f t="shared" si="69"/>
        <v>73.92</v>
      </c>
      <c r="S770" t="str">
        <f t="shared" si="70"/>
        <v>theater</v>
      </c>
      <c r="T770" t="str">
        <f t="shared" si="71"/>
        <v>plays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 s="7">
        <f t="shared" ref="K771:K834" si="72">(((J771/60)/60)/24) +DATE(1970,1,1)</f>
        <v>41501.208333333336</v>
      </c>
      <c r="L771">
        <v>1378789200</v>
      </c>
      <c r="M771" s="7">
        <f t="shared" ref="M771:M834" si="73">(((L771/60)/60)/24) +DATE(1970,1,1)</f>
        <v>41527.208333333336</v>
      </c>
      <c r="N771" t="b">
        <v>0</v>
      </c>
      <c r="O771" t="b">
        <v>0</v>
      </c>
      <c r="P771" t="s">
        <v>89</v>
      </c>
      <c r="Q771" s="4">
        <f t="shared" ref="Q771:Q834" si="74">E771/D771</f>
        <v>0.86867834394904464</v>
      </c>
      <c r="R771">
        <f t="shared" ref="R771:R834" si="75">IF(G771= 0, "no backers",E771/G771)</f>
        <v>31.995894428152493</v>
      </c>
      <c r="S771" t="str">
        <f t="shared" ref="S771:S834" si="76">_xlfn.TEXTBEFORE(P771, "/")</f>
        <v>games</v>
      </c>
      <c r="T771" t="str">
        <f t="shared" ref="T771:T834" si="77">_xlfn.TEXTAFTER(P771,"/")</f>
        <v>video games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 s="7">
        <f t="shared" si="72"/>
        <v>41743.208333333336</v>
      </c>
      <c r="L772">
        <v>1398056400</v>
      </c>
      <c r="M772" s="7">
        <f t="shared" si="73"/>
        <v>41750.208333333336</v>
      </c>
      <c r="N772" t="b">
        <v>0</v>
      </c>
      <c r="O772" t="b">
        <v>1</v>
      </c>
      <c r="P772" t="s">
        <v>33</v>
      </c>
      <c r="Q772" s="4">
        <f t="shared" si="74"/>
        <v>2.7074418604651163</v>
      </c>
      <c r="R772">
        <f t="shared" si="75"/>
        <v>53.898148148148145</v>
      </c>
      <c r="S772" t="str">
        <f t="shared" si="76"/>
        <v>theater</v>
      </c>
      <c r="T772" t="str">
        <f t="shared" si="77"/>
        <v>plays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 s="7">
        <f t="shared" si="72"/>
        <v>43491.25</v>
      </c>
      <c r="L773">
        <v>1550815200</v>
      </c>
      <c r="M773" s="7">
        <f t="shared" si="73"/>
        <v>43518.25</v>
      </c>
      <c r="N773" t="b">
        <v>0</v>
      </c>
      <c r="O773" t="b">
        <v>0</v>
      </c>
      <c r="P773" t="s">
        <v>33</v>
      </c>
      <c r="Q773" s="4">
        <f t="shared" si="74"/>
        <v>0.49446428571428569</v>
      </c>
      <c r="R773">
        <f t="shared" si="75"/>
        <v>106.5</v>
      </c>
      <c r="S773" t="str">
        <f t="shared" si="76"/>
        <v>theater</v>
      </c>
      <c r="T773" t="str">
        <f t="shared" si="77"/>
        <v>plays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 s="7">
        <f t="shared" si="72"/>
        <v>43505.25</v>
      </c>
      <c r="L774">
        <v>1550037600</v>
      </c>
      <c r="M774" s="7">
        <f t="shared" si="73"/>
        <v>43509.25</v>
      </c>
      <c r="N774" t="b">
        <v>0</v>
      </c>
      <c r="O774" t="b">
        <v>0</v>
      </c>
      <c r="P774" t="s">
        <v>60</v>
      </c>
      <c r="Q774" s="4">
        <f t="shared" si="74"/>
        <v>1.1335962566844919</v>
      </c>
      <c r="R774">
        <f t="shared" si="75"/>
        <v>32.999805409612762</v>
      </c>
      <c r="S774" t="str">
        <f t="shared" si="76"/>
        <v>music</v>
      </c>
      <c r="T774" t="str">
        <f t="shared" si="77"/>
        <v>indie rock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 s="7">
        <f t="shared" si="72"/>
        <v>42838.208333333328</v>
      </c>
      <c r="L775">
        <v>1492923600</v>
      </c>
      <c r="M775" s="7">
        <f t="shared" si="73"/>
        <v>42848.208333333328</v>
      </c>
      <c r="N775" t="b">
        <v>0</v>
      </c>
      <c r="O775" t="b">
        <v>0</v>
      </c>
      <c r="P775" t="s">
        <v>33</v>
      </c>
      <c r="Q775" s="4">
        <f t="shared" si="74"/>
        <v>1.9055555555555554</v>
      </c>
      <c r="R775">
        <f t="shared" si="75"/>
        <v>43.00254993625159</v>
      </c>
      <c r="S775" t="str">
        <f t="shared" si="76"/>
        <v>theater</v>
      </c>
      <c r="T775" t="str">
        <f t="shared" si="77"/>
        <v>plays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 s="7">
        <f t="shared" si="72"/>
        <v>42513.208333333328</v>
      </c>
      <c r="L776">
        <v>1467522000</v>
      </c>
      <c r="M776" s="7">
        <f t="shared" si="73"/>
        <v>42554.208333333328</v>
      </c>
      <c r="N776" t="b">
        <v>0</v>
      </c>
      <c r="O776" t="b">
        <v>0</v>
      </c>
      <c r="P776" t="s">
        <v>28</v>
      </c>
      <c r="Q776" s="4">
        <f t="shared" si="74"/>
        <v>1.355</v>
      </c>
      <c r="R776">
        <f t="shared" si="75"/>
        <v>86.858974358974365</v>
      </c>
      <c r="S776" t="str">
        <f t="shared" si="76"/>
        <v>technology</v>
      </c>
      <c r="T776" t="str">
        <f t="shared" si="77"/>
        <v>web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 s="7">
        <f t="shared" si="72"/>
        <v>41949.25</v>
      </c>
      <c r="L777">
        <v>1416117600</v>
      </c>
      <c r="M777" s="7">
        <f t="shared" si="73"/>
        <v>41959.25</v>
      </c>
      <c r="N777" t="b">
        <v>0</v>
      </c>
      <c r="O777" t="b">
        <v>0</v>
      </c>
      <c r="P777" t="s">
        <v>23</v>
      </c>
      <c r="Q777" s="4">
        <f t="shared" si="74"/>
        <v>0.10297872340425532</v>
      </c>
      <c r="R777">
        <f t="shared" si="75"/>
        <v>96.8</v>
      </c>
      <c r="S777" t="str">
        <f t="shared" si="76"/>
        <v>music</v>
      </c>
      <c r="T777" t="str">
        <f t="shared" si="77"/>
        <v>rock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 s="7">
        <f t="shared" si="72"/>
        <v>43650.208333333328</v>
      </c>
      <c r="L778">
        <v>1563771600</v>
      </c>
      <c r="M778" s="7">
        <f t="shared" si="73"/>
        <v>43668.208333333328</v>
      </c>
      <c r="N778" t="b">
        <v>0</v>
      </c>
      <c r="O778" t="b">
        <v>0</v>
      </c>
      <c r="P778" t="s">
        <v>33</v>
      </c>
      <c r="Q778" s="4">
        <f t="shared" si="74"/>
        <v>0.65544223826714798</v>
      </c>
      <c r="R778">
        <f t="shared" si="75"/>
        <v>32.995456610631528</v>
      </c>
      <c r="S778" t="str">
        <f t="shared" si="76"/>
        <v>theater</v>
      </c>
      <c r="T778" t="str">
        <f t="shared" si="77"/>
        <v>plays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 s="7">
        <f t="shared" si="72"/>
        <v>40809.208333333336</v>
      </c>
      <c r="L779">
        <v>1319259600</v>
      </c>
      <c r="M779" s="7">
        <f t="shared" si="73"/>
        <v>40838.208333333336</v>
      </c>
      <c r="N779" t="b">
        <v>0</v>
      </c>
      <c r="O779" t="b">
        <v>0</v>
      </c>
      <c r="P779" t="s">
        <v>33</v>
      </c>
      <c r="Q779" s="4">
        <f t="shared" si="74"/>
        <v>0.49026652452025588</v>
      </c>
      <c r="R779">
        <f t="shared" si="75"/>
        <v>68.028106508875737</v>
      </c>
      <c r="S779" t="str">
        <f t="shared" si="76"/>
        <v>theater</v>
      </c>
      <c r="T779" t="str">
        <f t="shared" si="77"/>
        <v>plays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 s="7">
        <f t="shared" si="72"/>
        <v>40768.208333333336</v>
      </c>
      <c r="L780">
        <v>1313643600</v>
      </c>
      <c r="M780" s="7">
        <f t="shared" si="73"/>
        <v>40773.208333333336</v>
      </c>
      <c r="N780" t="b">
        <v>0</v>
      </c>
      <c r="O780" t="b">
        <v>0</v>
      </c>
      <c r="P780" t="s">
        <v>71</v>
      </c>
      <c r="Q780" s="4">
        <f t="shared" si="74"/>
        <v>7.8792307692307695</v>
      </c>
      <c r="R780">
        <f t="shared" si="75"/>
        <v>58.867816091954026</v>
      </c>
      <c r="S780" t="str">
        <f t="shared" si="76"/>
        <v>film &amp; video</v>
      </c>
      <c r="T780" t="str">
        <f t="shared" si="77"/>
        <v>animation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 s="7">
        <f t="shared" si="72"/>
        <v>42230.208333333328</v>
      </c>
      <c r="L781">
        <v>1440306000</v>
      </c>
      <c r="M781" s="7">
        <f t="shared" si="73"/>
        <v>42239.208333333328</v>
      </c>
      <c r="N781" t="b">
        <v>0</v>
      </c>
      <c r="O781" t="b">
        <v>1</v>
      </c>
      <c r="P781" t="s">
        <v>33</v>
      </c>
      <c r="Q781" s="4">
        <f t="shared" si="74"/>
        <v>0.80306347746090156</v>
      </c>
      <c r="R781">
        <f t="shared" si="75"/>
        <v>105.04572803850782</v>
      </c>
      <c r="S781" t="str">
        <f t="shared" si="76"/>
        <v>theater</v>
      </c>
      <c r="T781" t="str">
        <f t="shared" si="77"/>
        <v>plays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 s="7">
        <f t="shared" si="72"/>
        <v>42573.208333333328</v>
      </c>
      <c r="L782">
        <v>1470805200</v>
      </c>
      <c r="M782" s="7">
        <f t="shared" si="73"/>
        <v>42592.208333333328</v>
      </c>
      <c r="N782" t="b">
        <v>0</v>
      </c>
      <c r="O782" t="b">
        <v>1</v>
      </c>
      <c r="P782" t="s">
        <v>53</v>
      </c>
      <c r="Q782" s="4">
        <f t="shared" si="74"/>
        <v>1.0629411764705883</v>
      </c>
      <c r="R782">
        <f t="shared" si="75"/>
        <v>33.054878048780488</v>
      </c>
      <c r="S782" t="str">
        <f t="shared" si="76"/>
        <v>film &amp; video</v>
      </c>
      <c r="T782" t="str">
        <f t="shared" si="77"/>
        <v>drama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 s="7">
        <f t="shared" si="72"/>
        <v>40482.208333333336</v>
      </c>
      <c r="L783">
        <v>1292911200</v>
      </c>
      <c r="M783" s="7">
        <f t="shared" si="73"/>
        <v>40533.25</v>
      </c>
      <c r="N783" t="b">
        <v>0</v>
      </c>
      <c r="O783" t="b">
        <v>0</v>
      </c>
      <c r="P783" t="s">
        <v>33</v>
      </c>
      <c r="Q783" s="4">
        <f t="shared" si="74"/>
        <v>0.50735632183908042</v>
      </c>
      <c r="R783">
        <f t="shared" si="75"/>
        <v>78.821428571428569</v>
      </c>
      <c r="S783" t="str">
        <f t="shared" si="76"/>
        <v>theater</v>
      </c>
      <c r="T783" t="str">
        <f t="shared" si="77"/>
        <v>plays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 s="7">
        <f t="shared" si="72"/>
        <v>40603.25</v>
      </c>
      <c r="L784">
        <v>1301374800</v>
      </c>
      <c r="M784" s="7">
        <f t="shared" si="73"/>
        <v>40631.208333333336</v>
      </c>
      <c r="N784" t="b">
        <v>0</v>
      </c>
      <c r="O784" t="b">
        <v>1</v>
      </c>
      <c r="P784" t="s">
        <v>71</v>
      </c>
      <c r="Q784" s="4">
        <f t="shared" si="74"/>
        <v>2.153137254901961</v>
      </c>
      <c r="R784">
        <f t="shared" si="75"/>
        <v>68.204968944099377</v>
      </c>
      <c r="S784" t="str">
        <f t="shared" si="76"/>
        <v>film &amp; video</v>
      </c>
      <c r="T784" t="str">
        <f t="shared" si="77"/>
        <v>animation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 s="7">
        <f t="shared" si="72"/>
        <v>41625.25</v>
      </c>
      <c r="L785">
        <v>1387864800</v>
      </c>
      <c r="M785" s="7">
        <f t="shared" si="73"/>
        <v>41632.25</v>
      </c>
      <c r="N785" t="b">
        <v>0</v>
      </c>
      <c r="O785" t="b">
        <v>0</v>
      </c>
      <c r="P785" t="s">
        <v>23</v>
      </c>
      <c r="Q785" s="4">
        <f t="shared" si="74"/>
        <v>1.4122972972972974</v>
      </c>
      <c r="R785">
        <f t="shared" si="75"/>
        <v>75.731884057971016</v>
      </c>
      <c r="S785" t="str">
        <f t="shared" si="76"/>
        <v>music</v>
      </c>
      <c r="T785" t="str">
        <f t="shared" si="77"/>
        <v>rock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 s="7">
        <f t="shared" si="72"/>
        <v>42435.25</v>
      </c>
      <c r="L786">
        <v>1458190800</v>
      </c>
      <c r="M786" s="7">
        <f t="shared" si="73"/>
        <v>42446.208333333328</v>
      </c>
      <c r="N786" t="b">
        <v>0</v>
      </c>
      <c r="O786" t="b">
        <v>0</v>
      </c>
      <c r="P786" t="s">
        <v>28</v>
      </c>
      <c r="Q786" s="4">
        <f t="shared" si="74"/>
        <v>1.1533745781777278</v>
      </c>
      <c r="R786">
        <f t="shared" si="75"/>
        <v>30.996070133010882</v>
      </c>
      <c r="S786" t="str">
        <f t="shared" si="76"/>
        <v>technology</v>
      </c>
      <c r="T786" t="str">
        <f t="shared" si="77"/>
        <v>web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 s="7">
        <f t="shared" si="72"/>
        <v>43582.208333333328</v>
      </c>
      <c r="L787">
        <v>1559278800</v>
      </c>
      <c r="M787" s="7">
        <f t="shared" si="73"/>
        <v>43616.208333333328</v>
      </c>
      <c r="N787" t="b">
        <v>0</v>
      </c>
      <c r="O787" t="b">
        <v>1</v>
      </c>
      <c r="P787" t="s">
        <v>71</v>
      </c>
      <c r="Q787" s="4">
        <f t="shared" si="74"/>
        <v>1.9311940298507462</v>
      </c>
      <c r="R787">
        <f t="shared" si="75"/>
        <v>101.88188976377953</v>
      </c>
      <c r="S787" t="str">
        <f t="shared" si="76"/>
        <v>film &amp; video</v>
      </c>
      <c r="T787" t="str">
        <f t="shared" si="77"/>
        <v>animation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 s="7">
        <f t="shared" si="72"/>
        <v>43186.208333333328</v>
      </c>
      <c r="L788">
        <v>1522731600</v>
      </c>
      <c r="M788" s="7">
        <f t="shared" si="73"/>
        <v>43193.208333333328</v>
      </c>
      <c r="N788" t="b">
        <v>0</v>
      </c>
      <c r="O788" t="b">
        <v>1</v>
      </c>
      <c r="P788" t="s">
        <v>159</v>
      </c>
      <c r="Q788" s="4">
        <f t="shared" si="74"/>
        <v>7.2973333333333334</v>
      </c>
      <c r="R788">
        <f t="shared" si="75"/>
        <v>52.879227053140099</v>
      </c>
      <c r="S788" t="str">
        <f t="shared" si="76"/>
        <v>music</v>
      </c>
      <c r="T788" t="str">
        <f t="shared" si="77"/>
        <v>jazz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 s="7">
        <f t="shared" si="72"/>
        <v>40684.208333333336</v>
      </c>
      <c r="L789">
        <v>1306731600</v>
      </c>
      <c r="M789" s="7">
        <f t="shared" si="73"/>
        <v>40693.208333333336</v>
      </c>
      <c r="N789" t="b">
        <v>0</v>
      </c>
      <c r="O789" t="b">
        <v>0</v>
      </c>
      <c r="P789" t="s">
        <v>23</v>
      </c>
      <c r="Q789" s="4">
        <f t="shared" si="74"/>
        <v>0.99663398692810456</v>
      </c>
      <c r="R789">
        <f t="shared" si="75"/>
        <v>71.005820721769496</v>
      </c>
      <c r="S789" t="str">
        <f t="shared" si="76"/>
        <v>music</v>
      </c>
      <c r="T789" t="str">
        <f t="shared" si="77"/>
        <v>rock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 s="7">
        <f t="shared" si="72"/>
        <v>41202.208333333336</v>
      </c>
      <c r="L790">
        <v>1352527200</v>
      </c>
      <c r="M790" s="7">
        <f t="shared" si="73"/>
        <v>41223.25</v>
      </c>
      <c r="N790" t="b">
        <v>0</v>
      </c>
      <c r="O790" t="b">
        <v>0</v>
      </c>
      <c r="P790" t="s">
        <v>71</v>
      </c>
      <c r="Q790" s="4">
        <f t="shared" si="74"/>
        <v>0.88166666666666671</v>
      </c>
      <c r="R790">
        <f t="shared" si="75"/>
        <v>102.38709677419355</v>
      </c>
      <c r="S790" t="str">
        <f t="shared" si="76"/>
        <v>film &amp; video</v>
      </c>
      <c r="T790" t="str">
        <f t="shared" si="77"/>
        <v>animation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 s="7">
        <f t="shared" si="72"/>
        <v>41786.208333333336</v>
      </c>
      <c r="L791">
        <v>1404363600</v>
      </c>
      <c r="M791" s="7">
        <f t="shared" si="73"/>
        <v>41823.208333333336</v>
      </c>
      <c r="N791" t="b">
        <v>0</v>
      </c>
      <c r="O791" t="b">
        <v>0</v>
      </c>
      <c r="P791" t="s">
        <v>33</v>
      </c>
      <c r="Q791" s="4">
        <f t="shared" si="74"/>
        <v>0.37233333333333335</v>
      </c>
      <c r="R791">
        <f t="shared" si="75"/>
        <v>74.466666666666669</v>
      </c>
      <c r="S791" t="str">
        <f t="shared" si="76"/>
        <v>theater</v>
      </c>
      <c r="T791" t="str">
        <f t="shared" si="77"/>
        <v>plays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 s="7">
        <f t="shared" si="72"/>
        <v>40223.25</v>
      </c>
      <c r="L792">
        <v>1266645600</v>
      </c>
      <c r="M792" s="7">
        <f t="shared" si="73"/>
        <v>40229.25</v>
      </c>
      <c r="N792" t="b">
        <v>0</v>
      </c>
      <c r="O792" t="b">
        <v>0</v>
      </c>
      <c r="P792" t="s">
        <v>33</v>
      </c>
      <c r="Q792" s="4">
        <f t="shared" si="74"/>
        <v>0.30540075309306081</v>
      </c>
      <c r="R792">
        <f t="shared" si="75"/>
        <v>51.009883198562441</v>
      </c>
      <c r="S792" t="str">
        <f t="shared" si="76"/>
        <v>theater</v>
      </c>
      <c r="T792" t="str">
        <f t="shared" si="77"/>
        <v>plays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 s="7">
        <f t="shared" si="72"/>
        <v>42715.25</v>
      </c>
      <c r="L793">
        <v>1482818400</v>
      </c>
      <c r="M793" s="7">
        <f t="shared" si="73"/>
        <v>42731.25</v>
      </c>
      <c r="N793" t="b">
        <v>0</v>
      </c>
      <c r="O793" t="b">
        <v>0</v>
      </c>
      <c r="P793" t="s">
        <v>17</v>
      </c>
      <c r="Q793" s="4">
        <f t="shared" si="74"/>
        <v>0.25714285714285712</v>
      </c>
      <c r="R793">
        <f t="shared" si="75"/>
        <v>90</v>
      </c>
      <c r="S793" t="str">
        <f t="shared" si="76"/>
        <v>food</v>
      </c>
      <c r="T793" t="str">
        <f t="shared" si="77"/>
        <v>food trucks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 s="7">
        <f t="shared" si="72"/>
        <v>41451.208333333336</v>
      </c>
      <c r="L794">
        <v>1374642000</v>
      </c>
      <c r="M794" s="7">
        <f t="shared" si="73"/>
        <v>41479.208333333336</v>
      </c>
      <c r="N794" t="b">
        <v>0</v>
      </c>
      <c r="O794" t="b">
        <v>1</v>
      </c>
      <c r="P794" t="s">
        <v>33</v>
      </c>
      <c r="Q794" s="4">
        <f t="shared" si="74"/>
        <v>0.34</v>
      </c>
      <c r="R794">
        <f t="shared" si="75"/>
        <v>97.142857142857139</v>
      </c>
      <c r="S794" t="str">
        <f t="shared" si="76"/>
        <v>theater</v>
      </c>
      <c r="T794" t="str">
        <f t="shared" si="77"/>
        <v>plays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 s="7">
        <f t="shared" si="72"/>
        <v>41450.208333333336</v>
      </c>
      <c r="L795">
        <v>1372482000</v>
      </c>
      <c r="M795" s="7">
        <f t="shared" si="73"/>
        <v>41454.208333333336</v>
      </c>
      <c r="N795" t="b">
        <v>0</v>
      </c>
      <c r="O795" t="b">
        <v>0</v>
      </c>
      <c r="P795" t="s">
        <v>68</v>
      </c>
      <c r="Q795" s="4">
        <f t="shared" si="74"/>
        <v>11.859090909090909</v>
      </c>
      <c r="R795">
        <f t="shared" si="75"/>
        <v>72.071823204419886</v>
      </c>
      <c r="S795" t="str">
        <f t="shared" si="76"/>
        <v>publishing</v>
      </c>
      <c r="T795" t="str">
        <f t="shared" si="77"/>
        <v>nonfiction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 s="7">
        <f t="shared" si="72"/>
        <v>43091.25</v>
      </c>
      <c r="L796">
        <v>1514959200</v>
      </c>
      <c r="M796" s="7">
        <f t="shared" si="73"/>
        <v>43103.25</v>
      </c>
      <c r="N796" t="b">
        <v>0</v>
      </c>
      <c r="O796" t="b">
        <v>0</v>
      </c>
      <c r="P796" t="s">
        <v>23</v>
      </c>
      <c r="Q796" s="4">
        <f t="shared" si="74"/>
        <v>1.2539393939393939</v>
      </c>
      <c r="R796">
        <f t="shared" si="75"/>
        <v>75.236363636363635</v>
      </c>
      <c r="S796" t="str">
        <f t="shared" si="76"/>
        <v>music</v>
      </c>
      <c r="T796" t="str">
        <f t="shared" si="77"/>
        <v>rock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 s="7">
        <f t="shared" si="72"/>
        <v>42675.208333333328</v>
      </c>
      <c r="L797">
        <v>1478235600</v>
      </c>
      <c r="M797" s="7">
        <f t="shared" si="73"/>
        <v>42678.208333333328</v>
      </c>
      <c r="N797" t="b">
        <v>0</v>
      </c>
      <c r="O797" t="b">
        <v>0</v>
      </c>
      <c r="P797" t="s">
        <v>53</v>
      </c>
      <c r="Q797" s="4">
        <f t="shared" si="74"/>
        <v>0.14394366197183098</v>
      </c>
      <c r="R797">
        <f t="shared" si="75"/>
        <v>32.967741935483872</v>
      </c>
      <c r="S797" t="str">
        <f t="shared" si="76"/>
        <v>film &amp; video</v>
      </c>
      <c r="T797" t="str">
        <f t="shared" si="77"/>
        <v>drama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 s="7">
        <f t="shared" si="72"/>
        <v>41859.208333333336</v>
      </c>
      <c r="L798">
        <v>1408078800</v>
      </c>
      <c r="M798" s="7">
        <f t="shared" si="73"/>
        <v>41866.208333333336</v>
      </c>
      <c r="N798" t="b">
        <v>0</v>
      </c>
      <c r="O798" t="b">
        <v>1</v>
      </c>
      <c r="P798" t="s">
        <v>292</v>
      </c>
      <c r="Q798" s="4">
        <f t="shared" si="74"/>
        <v>0.54807692307692313</v>
      </c>
      <c r="R798">
        <f t="shared" si="75"/>
        <v>54.807692307692307</v>
      </c>
      <c r="S798" t="str">
        <f t="shared" si="76"/>
        <v>games</v>
      </c>
      <c r="T798" t="str">
        <f t="shared" si="77"/>
        <v>mobile games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 s="7">
        <f t="shared" si="72"/>
        <v>43464.25</v>
      </c>
      <c r="L799">
        <v>1548136800</v>
      </c>
      <c r="M799" s="7">
        <f t="shared" si="73"/>
        <v>43487.25</v>
      </c>
      <c r="N799" t="b">
        <v>0</v>
      </c>
      <c r="O799" t="b">
        <v>0</v>
      </c>
      <c r="P799" t="s">
        <v>28</v>
      </c>
      <c r="Q799" s="4">
        <f t="shared" si="74"/>
        <v>1.0963157894736841</v>
      </c>
      <c r="R799">
        <f t="shared" si="75"/>
        <v>45.037837837837834</v>
      </c>
      <c r="S799" t="str">
        <f t="shared" si="76"/>
        <v>technology</v>
      </c>
      <c r="T799" t="str">
        <f t="shared" si="77"/>
        <v>web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 s="7">
        <f t="shared" si="72"/>
        <v>41060.208333333336</v>
      </c>
      <c r="L800">
        <v>1340859600</v>
      </c>
      <c r="M800" s="7">
        <f t="shared" si="73"/>
        <v>41088.208333333336</v>
      </c>
      <c r="N800" t="b">
        <v>0</v>
      </c>
      <c r="O800" t="b">
        <v>1</v>
      </c>
      <c r="P800" t="s">
        <v>33</v>
      </c>
      <c r="Q800" s="4">
        <f t="shared" si="74"/>
        <v>1.8847058823529412</v>
      </c>
      <c r="R800">
        <f t="shared" si="75"/>
        <v>52.958677685950413</v>
      </c>
      <c r="S800" t="str">
        <f t="shared" si="76"/>
        <v>theater</v>
      </c>
      <c r="T800" t="str">
        <f t="shared" si="77"/>
        <v>plays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 s="7">
        <f t="shared" si="72"/>
        <v>42399.25</v>
      </c>
      <c r="L801">
        <v>1454479200</v>
      </c>
      <c r="M801" s="7">
        <f t="shared" si="73"/>
        <v>42403.25</v>
      </c>
      <c r="N801" t="b">
        <v>0</v>
      </c>
      <c r="O801" t="b">
        <v>0</v>
      </c>
      <c r="P801" t="s">
        <v>33</v>
      </c>
      <c r="Q801" s="4">
        <f t="shared" si="74"/>
        <v>0.87008284023668636</v>
      </c>
      <c r="R801">
        <f t="shared" si="75"/>
        <v>60.017959183673469</v>
      </c>
      <c r="S801" t="str">
        <f t="shared" si="76"/>
        <v>theater</v>
      </c>
      <c r="T801" t="str">
        <f t="shared" si="77"/>
        <v>plays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 s="7">
        <f t="shared" si="72"/>
        <v>42167.208333333328</v>
      </c>
      <c r="L802">
        <v>1434430800</v>
      </c>
      <c r="M802" s="7">
        <f t="shared" si="73"/>
        <v>42171.208333333328</v>
      </c>
      <c r="N802" t="b">
        <v>0</v>
      </c>
      <c r="O802" t="b">
        <v>0</v>
      </c>
      <c r="P802" t="s">
        <v>23</v>
      </c>
      <c r="Q802" s="4">
        <f t="shared" si="74"/>
        <v>0.01</v>
      </c>
      <c r="R802">
        <f t="shared" si="75"/>
        <v>1</v>
      </c>
      <c r="S802" t="str">
        <f t="shared" si="76"/>
        <v>music</v>
      </c>
      <c r="T802" t="str">
        <f t="shared" si="77"/>
        <v>rock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 s="7">
        <f t="shared" si="72"/>
        <v>43830.25</v>
      </c>
      <c r="L803">
        <v>1579672800</v>
      </c>
      <c r="M803" s="7">
        <f t="shared" si="73"/>
        <v>43852.25</v>
      </c>
      <c r="N803" t="b">
        <v>0</v>
      </c>
      <c r="O803" t="b">
        <v>1</v>
      </c>
      <c r="P803" t="s">
        <v>122</v>
      </c>
      <c r="Q803" s="4">
        <f t="shared" si="74"/>
        <v>2.0291304347826089</v>
      </c>
      <c r="R803">
        <f t="shared" si="75"/>
        <v>44.028301886792455</v>
      </c>
      <c r="S803" t="str">
        <f t="shared" si="76"/>
        <v>photography</v>
      </c>
      <c r="T803" t="str">
        <f t="shared" si="77"/>
        <v>photography books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 s="7">
        <f t="shared" si="72"/>
        <v>43650.208333333328</v>
      </c>
      <c r="L804">
        <v>1562389200</v>
      </c>
      <c r="M804" s="7">
        <f t="shared" si="73"/>
        <v>43652.208333333328</v>
      </c>
      <c r="N804" t="b">
        <v>0</v>
      </c>
      <c r="O804" t="b">
        <v>0</v>
      </c>
      <c r="P804" t="s">
        <v>122</v>
      </c>
      <c r="Q804" s="4">
        <f t="shared" si="74"/>
        <v>1.9703225806451612</v>
      </c>
      <c r="R804">
        <f t="shared" si="75"/>
        <v>86.028169014084511</v>
      </c>
      <c r="S804" t="str">
        <f t="shared" si="76"/>
        <v>photography</v>
      </c>
      <c r="T804" t="str">
        <f t="shared" si="77"/>
        <v>photography books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 s="7">
        <f t="shared" si="72"/>
        <v>43492.25</v>
      </c>
      <c r="L805">
        <v>1551506400</v>
      </c>
      <c r="M805" s="7">
        <f t="shared" si="73"/>
        <v>43526.25</v>
      </c>
      <c r="N805" t="b">
        <v>0</v>
      </c>
      <c r="O805" t="b">
        <v>0</v>
      </c>
      <c r="P805" t="s">
        <v>33</v>
      </c>
      <c r="Q805" s="4">
        <f t="shared" si="74"/>
        <v>1.07</v>
      </c>
      <c r="R805">
        <f t="shared" si="75"/>
        <v>28.012875536480685</v>
      </c>
      <c r="S805" t="str">
        <f t="shared" si="76"/>
        <v>theater</v>
      </c>
      <c r="T805" t="str">
        <f t="shared" si="77"/>
        <v>plays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 s="7">
        <f t="shared" si="72"/>
        <v>43102.25</v>
      </c>
      <c r="L806">
        <v>1516600800</v>
      </c>
      <c r="M806" s="7">
        <f t="shared" si="73"/>
        <v>43122.25</v>
      </c>
      <c r="N806" t="b">
        <v>0</v>
      </c>
      <c r="O806" t="b">
        <v>0</v>
      </c>
      <c r="P806" t="s">
        <v>23</v>
      </c>
      <c r="Q806" s="4">
        <f t="shared" si="74"/>
        <v>2.6873076923076922</v>
      </c>
      <c r="R806">
        <f t="shared" si="75"/>
        <v>32.050458715596328</v>
      </c>
      <c r="S806" t="str">
        <f t="shared" si="76"/>
        <v>music</v>
      </c>
      <c r="T806" t="str">
        <f t="shared" si="77"/>
        <v>rock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 s="7">
        <f t="shared" si="72"/>
        <v>41958.25</v>
      </c>
      <c r="L807">
        <v>1420437600</v>
      </c>
      <c r="M807" s="7">
        <f t="shared" si="73"/>
        <v>42009.25</v>
      </c>
      <c r="N807" t="b">
        <v>0</v>
      </c>
      <c r="O807" t="b">
        <v>0</v>
      </c>
      <c r="P807" t="s">
        <v>42</v>
      </c>
      <c r="Q807" s="4">
        <f t="shared" si="74"/>
        <v>0.50845360824742269</v>
      </c>
      <c r="R807">
        <f t="shared" si="75"/>
        <v>73.611940298507463</v>
      </c>
      <c r="S807" t="str">
        <f t="shared" si="76"/>
        <v>film &amp; video</v>
      </c>
      <c r="T807" t="str">
        <f t="shared" si="77"/>
        <v>documentary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 s="7">
        <f t="shared" si="72"/>
        <v>40973.25</v>
      </c>
      <c r="L808">
        <v>1332997200</v>
      </c>
      <c r="M808" s="7">
        <f t="shared" si="73"/>
        <v>40997.208333333336</v>
      </c>
      <c r="N808" t="b">
        <v>0</v>
      </c>
      <c r="O808" t="b">
        <v>1</v>
      </c>
      <c r="P808" t="s">
        <v>53</v>
      </c>
      <c r="Q808" s="4">
        <f t="shared" si="74"/>
        <v>11.802857142857142</v>
      </c>
      <c r="R808">
        <f t="shared" si="75"/>
        <v>108.71052631578948</v>
      </c>
      <c r="S808" t="str">
        <f t="shared" si="76"/>
        <v>film &amp; video</v>
      </c>
      <c r="T808" t="str">
        <f t="shared" si="77"/>
        <v>drama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 s="7">
        <f t="shared" si="72"/>
        <v>43753.208333333328</v>
      </c>
      <c r="L809">
        <v>1574920800</v>
      </c>
      <c r="M809" s="7">
        <f t="shared" si="73"/>
        <v>43797.25</v>
      </c>
      <c r="N809" t="b">
        <v>0</v>
      </c>
      <c r="O809" t="b">
        <v>1</v>
      </c>
      <c r="P809" t="s">
        <v>33</v>
      </c>
      <c r="Q809" s="4">
        <f t="shared" si="74"/>
        <v>2.64</v>
      </c>
      <c r="R809">
        <f t="shared" si="75"/>
        <v>42.97674418604651</v>
      </c>
      <c r="S809" t="str">
        <f t="shared" si="76"/>
        <v>theater</v>
      </c>
      <c r="T809" t="str">
        <f t="shared" si="77"/>
        <v>plays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 s="7">
        <f t="shared" si="72"/>
        <v>42507.208333333328</v>
      </c>
      <c r="L810">
        <v>1464930000</v>
      </c>
      <c r="M810" s="7">
        <f t="shared" si="73"/>
        <v>42524.208333333328</v>
      </c>
      <c r="N810" t="b">
        <v>0</v>
      </c>
      <c r="O810" t="b">
        <v>0</v>
      </c>
      <c r="P810" t="s">
        <v>17</v>
      </c>
      <c r="Q810" s="4">
        <f t="shared" si="74"/>
        <v>0.30442307692307691</v>
      </c>
      <c r="R810">
        <f t="shared" si="75"/>
        <v>83.315789473684205</v>
      </c>
      <c r="S810" t="str">
        <f t="shared" si="76"/>
        <v>food</v>
      </c>
      <c r="T810" t="str">
        <f t="shared" si="77"/>
        <v>food trucks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 s="7">
        <f t="shared" si="72"/>
        <v>41135.208333333336</v>
      </c>
      <c r="L811">
        <v>1345006800</v>
      </c>
      <c r="M811" s="7">
        <f t="shared" si="73"/>
        <v>41136.208333333336</v>
      </c>
      <c r="N811" t="b">
        <v>0</v>
      </c>
      <c r="O811" t="b">
        <v>0</v>
      </c>
      <c r="P811" t="s">
        <v>42</v>
      </c>
      <c r="Q811" s="4">
        <f t="shared" si="74"/>
        <v>0.62880681818181816</v>
      </c>
      <c r="R811">
        <f t="shared" si="75"/>
        <v>42</v>
      </c>
      <c r="S811" t="str">
        <f t="shared" si="76"/>
        <v>film &amp; video</v>
      </c>
      <c r="T811" t="str">
        <f t="shared" si="77"/>
        <v>documentary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 s="7">
        <f t="shared" si="72"/>
        <v>43067.25</v>
      </c>
      <c r="L812">
        <v>1512712800</v>
      </c>
      <c r="M812" s="7">
        <f t="shared" si="73"/>
        <v>43077.25</v>
      </c>
      <c r="N812" t="b">
        <v>0</v>
      </c>
      <c r="O812" t="b">
        <v>1</v>
      </c>
      <c r="P812" t="s">
        <v>33</v>
      </c>
      <c r="Q812" s="4">
        <f t="shared" si="74"/>
        <v>1.9312499999999999</v>
      </c>
      <c r="R812">
        <f t="shared" si="75"/>
        <v>55.927601809954751</v>
      </c>
      <c r="S812" t="str">
        <f t="shared" si="76"/>
        <v>theater</v>
      </c>
      <c r="T812" t="str">
        <f t="shared" si="77"/>
        <v>plays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 s="7">
        <f t="shared" si="72"/>
        <v>42378.25</v>
      </c>
      <c r="L813">
        <v>1452492000</v>
      </c>
      <c r="M813" s="7">
        <f t="shared" si="73"/>
        <v>42380.25</v>
      </c>
      <c r="N813" t="b">
        <v>0</v>
      </c>
      <c r="O813" t="b">
        <v>1</v>
      </c>
      <c r="P813" t="s">
        <v>89</v>
      </c>
      <c r="Q813" s="4">
        <f t="shared" si="74"/>
        <v>0.77102702702702708</v>
      </c>
      <c r="R813">
        <f t="shared" si="75"/>
        <v>105.03681885125184</v>
      </c>
      <c r="S813" t="str">
        <f t="shared" si="76"/>
        <v>games</v>
      </c>
      <c r="T813" t="str">
        <f t="shared" si="77"/>
        <v>video games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 s="7">
        <f t="shared" si="72"/>
        <v>43206.208333333328</v>
      </c>
      <c r="L814">
        <v>1524286800</v>
      </c>
      <c r="M814" s="7">
        <f t="shared" si="73"/>
        <v>43211.208333333328</v>
      </c>
      <c r="N814" t="b">
        <v>0</v>
      </c>
      <c r="O814" t="b">
        <v>0</v>
      </c>
      <c r="P814" t="s">
        <v>68</v>
      </c>
      <c r="Q814" s="4">
        <f t="shared" si="74"/>
        <v>2.2552763819095478</v>
      </c>
      <c r="R814">
        <f t="shared" si="75"/>
        <v>48</v>
      </c>
      <c r="S814" t="str">
        <f t="shared" si="76"/>
        <v>publishing</v>
      </c>
      <c r="T814" t="str">
        <f t="shared" si="77"/>
        <v>nonfiction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 s="7">
        <f t="shared" si="72"/>
        <v>41148.208333333336</v>
      </c>
      <c r="L815">
        <v>1346907600</v>
      </c>
      <c r="M815" s="7">
        <f t="shared" si="73"/>
        <v>41158.208333333336</v>
      </c>
      <c r="N815" t="b">
        <v>0</v>
      </c>
      <c r="O815" t="b">
        <v>0</v>
      </c>
      <c r="P815" t="s">
        <v>89</v>
      </c>
      <c r="Q815" s="4">
        <f t="shared" si="74"/>
        <v>2.3940625</v>
      </c>
      <c r="R815">
        <f t="shared" si="75"/>
        <v>112.66176470588235</v>
      </c>
      <c r="S815" t="str">
        <f t="shared" si="76"/>
        <v>games</v>
      </c>
      <c r="T815" t="str">
        <f t="shared" si="77"/>
        <v>video games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 s="7">
        <f t="shared" si="72"/>
        <v>42517.208333333328</v>
      </c>
      <c r="L816">
        <v>1464498000</v>
      </c>
      <c r="M816" s="7">
        <f t="shared" si="73"/>
        <v>42519.208333333328</v>
      </c>
      <c r="N816" t="b">
        <v>0</v>
      </c>
      <c r="O816" t="b">
        <v>1</v>
      </c>
      <c r="P816" t="s">
        <v>23</v>
      </c>
      <c r="Q816" s="4">
        <f t="shared" si="74"/>
        <v>0.921875</v>
      </c>
      <c r="R816">
        <f t="shared" si="75"/>
        <v>81.944444444444443</v>
      </c>
      <c r="S816" t="str">
        <f t="shared" si="76"/>
        <v>music</v>
      </c>
      <c r="T816" t="str">
        <f t="shared" si="77"/>
        <v>rock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 s="7">
        <f t="shared" si="72"/>
        <v>43068.25</v>
      </c>
      <c r="L817">
        <v>1514181600</v>
      </c>
      <c r="M817" s="7">
        <f t="shared" si="73"/>
        <v>43094.25</v>
      </c>
      <c r="N817" t="b">
        <v>0</v>
      </c>
      <c r="O817" t="b">
        <v>0</v>
      </c>
      <c r="P817" t="s">
        <v>23</v>
      </c>
      <c r="Q817" s="4">
        <f t="shared" si="74"/>
        <v>1.3023333333333333</v>
      </c>
      <c r="R817">
        <f t="shared" si="75"/>
        <v>64.049180327868854</v>
      </c>
      <c r="S817" t="str">
        <f t="shared" si="76"/>
        <v>music</v>
      </c>
      <c r="T817" t="str">
        <f t="shared" si="77"/>
        <v>rock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 s="7">
        <f t="shared" si="72"/>
        <v>41680.25</v>
      </c>
      <c r="L818">
        <v>1392184800</v>
      </c>
      <c r="M818" s="7">
        <f t="shared" si="73"/>
        <v>41682.25</v>
      </c>
      <c r="N818" t="b">
        <v>1</v>
      </c>
      <c r="O818" t="b">
        <v>1</v>
      </c>
      <c r="P818" t="s">
        <v>33</v>
      </c>
      <c r="Q818" s="4">
        <f t="shared" si="74"/>
        <v>6.1521739130434785</v>
      </c>
      <c r="R818">
        <f t="shared" si="75"/>
        <v>106.39097744360902</v>
      </c>
      <c r="S818" t="str">
        <f t="shared" si="76"/>
        <v>theater</v>
      </c>
      <c r="T818" t="str">
        <f t="shared" si="77"/>
        <v>plays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 s="7">
        <f t="shared" si="72"/>
        <v>43589.208333333328</v>
      </c>
      <c r="L819">
        <v>1559365200</v>
      </c>
      <c r="M819" s="7">
        <f t="shared" si="73"/>
        <v>43617.208333333328</v>
      </c>
      <c r="N819" t="b">
        <v>0</v>
      </c>
      <c r="O819" t="b">
        <v>1</v>
      </c>
      <c r="P819" t="s">
        <v>68</v>
      </c>
      <c r="Q819" s="4">
        <f t="shared" si="74"/>
        <v>3.687953216374269</v>
      </c>
      <c r="R819">
        <f t="shared" si="75"/>
        <v>76.011249497790274</v>
      </c>
      <c r="S819" t="str">
        <f t="shared" si="76"/>
        <v>publishing</v>
      </c>
      <c r="T819" t="str">
        <f t="shared" si="77"/>
        <v>nonfiction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 s="7">
        <f t="shared" si="72"/>
        <v>43486.25</v>
      </c>
      <c r="L820">
        <v>1549173600</v>
      </c>
      <c r="M820" s="7">
        <f t="shared" si="73"/>
        <v>43499.25</v>
      </c>
      <c r="N820" t="b">
        <v>0</v>
      </c>
      <c r="O820" t="b">
        <v>1</v>
      </c>
      <c r="P820" t="s">
        <v>33</v>
      </c>
      <c r="Q820" s="4">
        <f t="shared" si="74"/>
        <v>10.948571428571428</v>
      </c>
      <c r="R820">
        <f t="shared" si="75"/>
        <v>111.07246376811594</v>
      </c>
      <c r="S820" t="str">
        <f t="shared" si="76"/>
        <v>theater</v>
      </c>
      <c r="T820" t="str">
        <f t="shared" si="77"/>
        <v>plays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 s="7">
        <f t="shared" si="72"/>
        <v>41237.25</v>
      </c>
      <c r="L821">
        <v>1355032800</v>
      </c>
      <c r="M821" s="7">
        <f t="shared" si="73"/>
        <v>41252.25</v>
      </c>
      <c r="N821" t="b">
        <v>1</v>
      </c>
      <c r="O821" t="b">
        <v>0</v>
      </c>
      <c r="P821" t="s">
        <v>89</v>
      </c>
      <c r="Q821" s="4">
        <f t="shared" si="74"/>
        <v>0.50662921348314605</v>
      </c>
      <c r="R821">
        <f t="shared" si="75"/>
        <v>95.936170212765958</v>
      </c>
      <c r="S821" t="str">
        <f t="shared" si="76"/>
        <v>games</v>
      </c>
      <c r="T821" t="str">
        <f t="shared" si="77"/>
        <v>video games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 s="7">
        <f t="shared" si="72"/>
        <v>43310.208333333328</v>
      </c>
      <c r="L822">
        <v>1533963600</v>
      </c>
      <c r="M822" s="7">
        <f t="shared" si="73"/>
        <v>43323.208333333328</v>
      </c>
      <c r="N822" t="b">
        <v>0</v>
      </c>
      <c r="O822" t="b">
        <v>1</v>
      </c>
      <c r="P822" t="s">
        <v>23</v>
      </c>
      <c r="Q822" s="4">
        <f t="shared" si="74"/>
        <v>8.0060000000000002</v>
      </c>
      <c r="R822">
        <f t="shared" si="75"/>
        <v>43.043010752688176</v>
      </c>
      <c r="S822" t="str">
        <f t="shared" si="76"/>
        <v>music</v>
      </c>
      <c r="T822" t="str">
        <f t="shared" si="77"/>
        <v>rock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 s="7">
        <f t="shared" si="72"/>
        <v>42794.25</v>
      </c>
      <c r="L823">
        <v>1489381200</v>
      </c>
      <c r="M823" s="7">
        <f t="shared" si="73"/>
        <v>42807.208333333328</v>
      </c>
      <c r="N823" t="b">
        <v>0</v>
      </c>
      <c r="O823" t="b">
        <v>0</v>
      </c>
      <c r="P823" t="s">
        <v>42</v>
      </c>
      <c r="Q823" s="4">
        <f t="shared" si="74"/>
        <v>2.9128571428571428</v>
      </c>
      <c r="R823">
        <f t="shared" si="75"/>
        <v>67.966666666666669</v>
      </c>
      <c r="S823" t="str">
        <f t="shared" si="76"/>
        <v>film &amp; video</v>
      </c>
      <c r="T823" t="str">
        <f t="shared" si="77"/>
        <v>documentary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 s="7">
        <f t="shared" si="72"/>
        <v>41698.25</v>
      </c>
      <c r="L824">
        <v>1395032400</v>
      </c>
      <c r="M824" s="7">
        <f t="shared" si="73"/>
        <v>41715.208333333336</v>
      </c>
      <c r="N824" t="b">
        <v>0</v>
      </c>
      <c r="O824" t="b">
        <v>0</v>
      </c>
      <c r="P824" t="s">
        <v>23</v>
      </c>
      <c r="Q824" s="4">
        <f t="shared" si="74"/>
        <v>3.4996666666666667</v>
      </c>
      <c r="R824">
        <f t="shared" si="75"/>
        <v>89.991428571428571</v>
      </c>
      <c r="S824" t="str">
        <f t="shared" si="76"/>
        <v>music</v>
      </c>
      <c r="T824" t="str">
        <f t="shared" si="77"/>
        <v>rock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 s="7">
        <f t="shared" si="72"/>
        <v>41892.208333333336</v>
      </c>
      <c r="L825">
        <v>1412485200</v>
      </c>
      <c r="M825" s="7">
        <f t="shared" si="73"/>
        <v>41917.208333333336</v>
      </c>
      <c r="N825" t="b">
        <v>1</v>
      </c>
      <c r="O825" t="b">
        <v>1</v>
      </c>
      <c r="P825" t="s">
        <v>23</v>
      </c>
      <c r="Q825" s="4">
        <f t="shared" si="74"/>
        <v>3.5707317073170732</v>
      </c>
      <c r="R825">
        <f t="shared" si="75"/>
        <v>58.095238095238095</v>
      </c>
      <c r="S825" t="str">
        <f t="shared" si="76"/>
        <v>music</v>
      </c>
      <c r="T825" t="str">
        <f t="shared" si="77"/>
        <v>rock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 s="7">
        <f t="shared" si="72"/>
        <v>40348.208333333336</v>
      </c>
      <c r="L826">
        <v>1279688400</v>
      </c>
      <c r="M826" s="7">
        <f t="shared" si="73"/>
        <v>40380.208333333336</v>
      </c>
      <c r="N826" t="b">
        <v>0</v>
      </c>
      <c r="O826" t="b">
        <v>1</v>
      </c>
      <c r="P826" t="s">
        <v>68</v>
      </c>
      <c r="Q826" s="4">
        <f t="shared" si="74"/>
        <v>1.2648941176470587</v>
      </c>
      <c r="R826">
        <f t="shared" si="75"/>
        <v>83.996875000000003</v>
      </c>
      <c r="S826" t="str">
        <f t="shared" si="76"/>
        <v>publishing</v>
      </c>
      <c r="T826" t="str">
        <f t="shared" si="77"/>
        <v>nonfiction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 s="7">
        <f t="shared" si="72"/>
        <v>42941.208333333328</v>
      </c>
      <c r="L827">
        <v>1501995600</v>
      </c>
      <c r="M827" s="7">
        <f t="shared" si="73"/>
        <v>42953.208333333328</v>
      </c>
      <c r="N827" t="b">
        <v>0</v>
      </c>
      <c r="O827" t="b">
        <v>0</v>
      </c>
      <c r="P827" t="s">
        <v>100</v>
      </c>
      <c r="Q827" s="4">
        <f t="shared" si="74"/>
        <v>3.875</v>
      </c>
      <c r="R827">
        <f t="shared" si="75"/>
        <v>88.853503184713375</v>
      </c>
      <c r="S827" t="str">
        <f t="shared" si="76"/>
        <v>film &amp; video</v>
      </c>
      <c r="T827" t="str">
        <f t="shared" si="77"/>
        <v>shorts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 s="7">
        <f t="shared" si="72"/>
        <v>40525.25</v>
      </c>
      <c r="L828">
        <v>1294639200</v>
      </c>
      <c r="M828" s="7">
        <f t="shared" si="73"/>
        <v>40553.25</v>
      </c>
      <c r="N828" t="b">
        <v>0</v>
      </c>
      <c r="O828" t="b">
        <v>1</v>
      </c>
      <c r="P828" t="s">
        <v>33</v>
      </c>
      <c r="Q828" s="4">
        <f t="shared" si="74"/>
        <v>4.5703571428571426</v>
      </c>
      <c r="R828">
        <f t="shared" si="75"/>
        <v>65.963917525773198</v>
      </c>
      <c r="S828" t="str">
        <f t="shared" si="76"/>
        <v>theater</v>
      </c>
      <c r="T828" t="str">
        <f t="shared" si="77"/>
        <v>plays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 s="7">
        <f t="shared" si="72"/>
        <v>40666.208333333336</v>
      </c>
      <c r="L829">
        <v>1305435600</v>
      </c>
      <c r="M829" s="7">
        <f t="shared" si="73"/>
        <v>40678.208333333336</v>
      </c>
      <c r="N829" t="b">
        <v>0</v>
      </c>
      <c r="O829" t="b">
        <v>1</v>
      </c>
      <c r="P829" t="s">
        <v>53</v>
      </c>
      <c r="Q829" s="4">
        <f t="shared" si="74"/>
        <v>2.6669565217391304</v>
      </c>
      <c r="R829">
        <f t="shared" si="75"/>
        <v>74.804878048780495</v>
      </c>
      <c r="S829" t="str">
        <f t="shared" si="76"/>
        <v>film &amp; video</v>
      </c>
      <c r="T829" t="str">
        <f t="shared" si="77"/>
        <v>drama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 s="7">
        <f t="shared" si="72"/>
        <v>43340.208333333328</v>
      </c>
      <c r="L830">
        <v>1537592400</v>
      </c>
      <c r="M830" s="7">
        <f t="shared" si="73"/>
        <v>43365.208333333328</v>
      </c>
      <c r="N830" t="b">
        <v>0</v>
      </c>
      <c r="O830" t="b">
        <v>0</v>
      </c>
      <c r="P830" t="s">
        <v>33</v>
      </c>
      <c r="Q830" s="4">
        <f t="shared" si="74"/>
        <v>0.69</v>
      </c>
      <c r="R830">
        <f t="shared" si="75"/>
        <v>69.98571428571428</v>
      </c>
      <c r="S830" t="str">
        <f t="shared" si="76"/>
        <v>theater</v>
      </c>
      <c r="T830" t="str">
        <f t="shared" si="77"/>
        <v>plays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 s="7">
        <f t="shared" si="72"/>
        <v>42164.208333333328</v>
      </c>
      <c r="L831">
        <v>1435122000</v>
      </c>
      <c r="M831" s="7">
        <f t="shared" si="73"/>
        <v>42179.208333333328</v>
      </c>
      <c r="N831" t="b">
        <v>0</v>
      </c>
      <c r="O831" t="b">
        <v>0</v>
      </c>
      <c r="P831" t="s">
        <v>33</v>
      </c>
      <c r="Q831" s="4">
        <f t="shared" si="74"/>
        <v>0.51343749999999999</v>
      </c>
      <c r="R831">
        <f t="shared" si="75"/>
        <v>32.006493506493506</v>
      </c>
      <c r="S831" t="str">
        <f t="shared" si="76"/>
        <v>theater</v>
      </c>
      <c r="T831" t="str">
        <f t="shared" si="77"/>
        <v>plays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 s="7">
        <f t="shared" si="72"/>
        <v>43103.25</v>
      </c>
      <c r="L832">
        <v>1520056800</v>
      </c>
      <c r="M832" s="7">
        <f t="shared" si="73"/>
        <v>43162.25</v>
      </c>
      <c r="N832" t="b">
        <v>0</v>
      </c>
      <c r="O832" t="b">
        <v>0</v>
      </c>
      <c r="P832" t="s">
        <v>33</v>
      </c>
      <c r="Q832" s="4">
        <f t="shared" si="74"/>
        <v>1.1710526315789473E-2</v>
      </c>
      <c r="R832">
        <f t="shared" si="75"/>
        <v>64.727272727272734</v>
      </c>
      <c r="S832" t="str">
        <f t="shared" si="76"/>
        <v>theater</v>
      </c>
      <c r="T832" t="str">
        <f t="shared" si="77"/>
        <v>plays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 s="7">
        <f t="shared" si="72"/>
        <v>40994.208333333336</v>
      </c>
      <c r="L833">
        <v>1335675600</v>
      </c>
      <c r="M833" s="7">
        <f t="shared" si="73"/>
        <v>41028.208333333336</v>
      </c>
      <c r="N833" t="b">
        <v>0</v>
      </c>
      <c r="O833" t="b">
        <v>0</v>
      </c>
      <c r="P833" t="s">
        <v>122</v>
      </c>
      <c r="Q833" s="4">
        <f t="shared" si="74"/>
        <v>1.089773429454171</v>
      </c>
      <c r="R833">
        <f t="shared" si="75"/>
        <v>24.998110087408456</v>
      </c>
      <c r="S833" t="str">
        <f t="shared" si="76"/>
        <v>photography</v>
      </c>
      <c r="T833" t="str">
        <f t="shared" si="77"/>
        <v>photography books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 s="7">
        <f t="shared" si="72"/>
        <v>42299.208333333328</v>
      </c>
      <c r="L834">
        <v>1448431200</v>
      </c>
      <c r="M834" s="7">
        <f t="shared" si="73"/>
        <v>42333.25</v>
      </c>
      <c r="N834" t="b">
        <v>1</v>
      </c>
      <c r="O834" t="b">
        <v>0</v>
      </c>
      <c r="P834" t="s">
        <v>206</v>
      </c>
      <c r="Q834" s="4">
        <f t="shared" si="74"/>
        <v>3.1517592592592591</v>
      </c>
      <c r="R834">
        <f t="shared" si="75"/>
        <v>104.97764070932922</v>
      </c>
      <c r="S834" t="str">
        <f t="shared" si="76"/>
        <v>publishing</v>
      </c>
      <c r="T834" t="str">
        <f t="shared" si="77"/>
        <v>translations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 s="7">
        <f t="shared" ref="K835:K898" si="78">(((J835/60)/60)/24) +DATE(1970,1,1)</f>
        <v>40588.25</v>
      </c>
      <c r="L835">
        <v>1298613600</v>
      </c>
      <c r="M835" s="7">
        <f t="shared" ref="M835:M898" si="79">(((L835/60)/60)/24) +DATE(1970,1,1)</f>
        <v>40599.25</v>
      </c>
      <c r="N835" t="b">
        <v>0</v>
      </c>
      <c r="O835" t="b">
        <v>0</v>
      </c>
      <c r="P835" t="s">
        <v>206</v>
      </c>
      <c r="Q835" s="4">
        <f t="shared" ref="Q835:Q898" si="80">E835/D835</f>
        <v>1.5769117647058823</v>
      </c>
      <c r="R835">
        <f t="shared" ref="R835:R898" si="81">IF(G835= 0, "no backers",E835/G835)</f>
        <v>64.987878787878785</v>
      </c>
      <c r="S835" t="str">
        <f t="shared" ref="S835:S898" si="82">_xlfn.TEXTBEFORE(P835, "/")</f>
        <v>publishing</v>
      </c>
      <c r="T835" t="str">
        <f t="shared" ref="T835:T898" si="83">_xlfn.TEXTAFTER(P835,"/")</f>
        <v>translations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 s="7">
        <f t="shared" si="78"/>
        <v>41448.208333333336</v>
      </c>
      <c r="L836">
        <v>1372482000</v>
      </c>
      <c r="M836" s="7">
        <f t="shared" si="79"/>
        <v>41454.208333333336</v>
      </c>
      <c r="N836" t="b">
        <v>0</v>
      </c>
      <c r="O836" t="b">
        <v>0</v>
      </c>
      <c r="P836" t="s">
        <v>33</v>
      </c>
      <c r="Q836" s="4">
        <f t="shared" si="80"/>
        <v>1.5380821917808218</v>
      </c>
      <c r="R836">
        <f t="shared" si="81"/>
        <v>94.352941176470594</v>
      </c>
      <c r="S836" t="str">
        <f t="shared" si="82"/>
        <v>theater</v>
      </c>
      <c r="T836" t="str">
        <f t="shared" si="83"/>
        <v>plays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 s="7">
        <f t="shared" si="78"/>
        <v>42063.25</v>
      </c>
      <c r="L837">
        <v>1425621600</v>
      </c>
      <c r="M837" s="7">
        <f t="shared" si="79"/>
        <v>42069.25</v>
      </c>
      <c r="N837" t="b">
        <v>0</v>
      </c>
      <c r="O837" t="b">
        <v>0</v>
      </c>
      <c r="P837" t="s">
        <v>28</v>
      </c>
      <c r="Q837" s="4">
        <f t="shared" si="80"/>
        <v>0.89738979118329465</v>
      </c>
      <c r="R837">
        <f t="shared" si="81"/>
        <v>44.001706484641637</v>
      </c>
      <c r="S837" t="str">
        <f t="shared" si="82"/>
        <v>technology</v>
      </c>
      <c r="T837" t="str">
        <f t="shared" si="83"/>
        <v>web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 s="7">
        <f t="shared" si="78"/>
        <v>40214.25</v>
      </c>
      <c r="L838">
        <v>1266300000</v>
      </c>
      <c r="M838" s="7">
        <f t="shared" si="79"/>
        <v>40225.25</v>
      </c>
      <c r="N838" t="b">
        <v>0</v>
      </c>
      <c r="O838" t="b">
        <v>0</v>
      </c>
      <c r="P838" t="s">
        <v>60</v>
      </c>
      <c r="Q838" s="4">
        <f t="shared" si="80"/>
        <v>0.75135802469135804</v>
      </c>
      <c r="R838">
        <f t="shared" si="81"/>
        <v>64.744680851063833</v>
      </c>
      <c r="S838" t="str">
        <f t="shared" si="82"/>
        <v>music</v>
      </c>
      <c r="T838" t="str">
        <f t="shared" si="83"/>
        <v>indie rock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 s="7">
        <f t="shared" si="78"/>
        <v>40629.208333333336</v>
      </c>
      <c r="L839">
        <v>1305867600</v>
      </c>
      <c r="M839" s="7">
        <f t="shared" si="79"/>
        <v>40683.208333333336</v>
      </c>
      <c r="N839" t="b">
        <v>0</v>
      </c>
      <c r="O839" t="b">
        <v>0</v>
      </c>
      <c r="P839" t="s">
        <v>159</v>
      </c>
      <c r="Q839" s="4">
        <f t="shared" si="80"/>
        <v>8.5288135593220336</v>
      </c>
      <c r="R839">
        <f t="shared" si="81"/>
        <v>84.00667779632721</v>
      </c>
      <c r="S839" t="str">
        <f t="shared" si="82"/>
        <v>music</v>
      </c>
      <c r="T839" t="str">
        <f t="shared" si="83"/>
        <v>jazz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 s="7">
        <f t="shared" si="78"/>
        <v>43370.208333333328</v>
      </c>
      <c r="L840">
        <v>1538802000</v>
      </c>
      <c r="M840" s="7">
        <f t="shared" si="79"/>
        <v>43379.208333333328</v>
      </c>
      <c r="N840" t="b">
        <v>0</v>
      </c>
      <c r="O840" t="b">
        <v>0</v>
      </c>
      <c r="P840" t="s">
        <v>33</v>
      </c>
      <c r="Q840" s="4">
        <f t="shared" si="80"/>
        <v>1.3890625000000001</v>
      </c>
      <c r="R840">
        <f t="shared" si="81"/>
        <v>34.061302681992338</v>
      </c>
      <c r="S840" t="str">
        <f t="shared" si="82"/>
        <v>theater</v>
      </c>
      <c r="T840" t="str">
        <f t="shared" si="83"/>
        <v>plays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 s="7">
        <f t="shared" si="78"/>
        <v>41715.208333333336</v>
      </c>
      <c r="L841">
        <v>1398920400</v>
      </c>
      <c r="M841" s="7">
        <f t="shared" si="79"/>
        <v>41760.208333333336</v>
      </c>
      <c r="N841" t="b">
        <v>0</v>
      </c>
      <c r="O841" t="b">
        <v>1</v>
      </c>
      <c r="P841" t="s">
        <v>42</v>
      </c>
      <c r="Q841" s="4">
        <f t="shared" si="80"/>
        <v>1.9018181818181819</v>
      </c>
      <c r="R841">
        <f t="shared" si="81"/>
        <v>93.273885350318466</v>
      </c>
      <c r="S841" t="str">
        <f t="shared" si="82"/>
        <v>film &amp; video</v>
      </c>
      <c r="T841" t="str">
        <f t="shared" si="83"/>
        <v>documentary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 s="7">
        <f t="shared" si="78"/>
        <v>41836.208333333336</v>
      </c>
      <c r="L842">
        <v>1405659600</v>
      </c>
      <c r="M842" s="7">
        <f t="shared" si="79"/>
        <v>41838.208333333336</v>
      </c>
      <c r="N842" t="b">
        <v>0</v>
      </c>
      <c r="O842" t="b">
        <v>1</v>
      </c>
      <c r="P842" t="s">
        <v>33</v>
      </c>
      <c r="Q842" s="4">
        <f t="shared" si="80"/>
        <v>1.0024333619948409</v>
      </c>
      <c r="R842">
        <f t="shared" si="81"/>
        <v>32.998301726577978</v>
      </c>
      <c r="S842" t="str">
        <f t="shared" si="82"/>
        <v>theater</v>
      </c>
      <c r="T842" t="str">
        <f t="shared" si="83"/>
        <v>plays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 s="7">
        <f t="shared" si="78"/>
        <v>42419.25</v>
      </c>
      <c r="L843">
        <v>1457244000</v>
      </c>
      <c r="M843" s="7">
        <f t="shared" si="79"/>
        <v>42435.25</v>
      </c>
      <c r="N843" t="b">
        <v>0</v>
      </c>
      <c r="O843" t="b">
        <v>0</v>
      </c>
      <c r="P843" t="s">
        <v>28</v>
      </c>
      <c r="Q843" s="4">
        <f t="shared" si="80"/>
        <v>1.4275824175824177</v>
      </c>
      <c r="R843">
        <f t="shared" si="81"/>
        <v>83.812903225806451</v>
      </c>
      <c r="S843" t="str">
        <f t="shared" si="82"/>
        <v>technology</v>
      </c>
      <c r="T843" t="str">
        <f t="shared" si="83"/>
        <v>web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 s="7">
        <f t="shared" si="78"/>
        <v>43266.208333333328</v>
      </c>
      <c r="L844">
        <v>1529298000</v>
      </c>
      <c r="M844" s="7">
        <f t="shared" si="79"/>
        <v>43269.208333333328</v>
      </c>
      <c r="N844" t="b">
        <v>0</v>
      </c>
      <c r="O844" t="b">
        <v>0</v>
      </c>
      <c r="P844" t="s">
        <v>65</v>
      </c>
      <c r="Q844" s="4">
        <f t="shared" si="80"/>
        <v>5.6313333333333331</v>
      </c>
      <c r="R844">
        <f t="shared" si="81"/>
        <v>63.992424242424242</v>
      </c>
      <c r="S844" t="str">
        <f t="shared" si="82"/>
        <v>technology</v>
      </c>
      <c r="T844" t="str">
        <f t="shared" si="83"/>
        <v>wearables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 s="7">
        <f t="shared" si="78"/>
        <v>43338.208333333328</v>
      </c>
      <c r="L845">
        <v>1535778000</v>
      </c>
      <c r="M845" s="7">
        <f t="shared" si="79"/>
        <v>43344.208333333328</v>
      </c>
      <c r="N845" t="b">
        <v>0</v>
      </c>
      <c r="O845" t="b">
        <v>0</v>
      </c>
      <c r="P845" t="s">
        <v>122</v>
      </c>
      <c r="Q845" s="4">
        <f t="shared" si="80"/>
        <v>0.30715909090909088</v>
      </c>
      <c r="R845">
        <f t="shared" si="81"/>
        <v>81.909090909090907</v>
      </c>
      <c r="S845" t="str">
        <f t="shared" si="82"/>
        <v>photography</v>
      </c>
      <c r="T845" t="str">
        <f t="shared" si="83"/>
        <v>photography books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 s="7">
        <f t="shared" si="78"/>
        <v>40930.25</v>
      </c>
      <c r="L846">
        <v>1327471200</v>
      </c>
      <c r="M846" s="7">
        <f t="shared" si="79"/>
        <v>40933.25</v>
      </c>
      <c r="N846" t="b">
        <v>0</v>
      </c>
      <c r="O846" t="b">
        <v>0</v>
      </c>
      <c r="P846" t="s">
        <v>42</v>
      </c>
      <c r="Q846" s="4">
        <f t="shared" si="80"/>
        <v>0.99397727272727276</v>
      </c>
      <c r="R846">
        <f t="shared" si="81"/>
        <v>93.053191489361708</v>
      </c>
      <c r="S846" t="str">
        <f t="shared" si="82"/>
        <v>film &amp; video</v>
      </c>
      <c r="T846" t="str">
        <f t="shared" si="83"/>
        <v>documentary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 s="7">
        <f t="shared" si="78"/>
        <v>43235.208333333328</v>
      </c>
      <c r="L847">
        <v>1529557200</v>
      </c>
      <c r="M847" s="7">
        <f t="shared" si="79"/>
        <v>43272.208333333328</v>
      </c>
      <c r="N847" t="b">
        <v>0</v>
      </c>
      <c r="O847" t="b">
        <v>0</v>
      </c>
      <c r="P847" t="s">
        <v>28</v>
      </c>
      <c r="Q847" s="4">
        <f t="shared" si="80"/>
        <v>1.9754935622317598</v>
      </c>
      <c r="R847">
        <f t="shared" si="81"/>
        <v>101.98449039881831</v>
      </c>
      <c r="S847" t="str">
        <f t="shared" si="82"/>
        <v>technology</v>
      </c>
      <c r="T847" t="str">
        <f t="shared" si="83"/>
        <v>web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 s="7">
        <f t="shared" si="78"/>
        <v>43302.208333333328</v>
      </c>
      <c r="L848">
        <v>1535259600</v>
      </c>
      <c r="M848" s="7">
        <f t="shared" si="79"/>
        <v>43338.208333333328</v>
      </c>
      <c r="N848" t="b">
        <v>1</v>
      </c>
      <c r="O848" t="b">
        <v>1</v>
      </c>
      <c r="P848" t="s">
        <v>28</v>
      </c>
      <c r="Q848" s="4">
        <f t="shared" si="80"/>
        <v>5.085</v>
      </c>
      <c r="R848">
        <f t="shared" si="81"/>
        <v>105.9375</v>
      </c>
      <c r="S848" t="str">
        <f t="shared" si="82"/>
        <v>technology</v>
      </c>
      <c r="T848" t="str">
        <f t="shared" si="83"/>
        <v>web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 s="7">
        <f t="shared" si="78"/>
        <v>43107.25</v>
      </c>
      <c r="L849">
        <v>1515564000</v>
      </c>
      <c r="M849" s="7">
        <f t="shared" si="79"/>
        <v>43110.25</v>
      </c>
      <c r="N849" t="b">
        <v>0</v>
      </c>
      <c r="O849" t="b">
        <v>0</v>
      </c>
      <c r="P849" t="s">
        <v>17</v>
      </c>
      <c r="Q849" s="4">
        <f t="shared" si="80"/>
        <v>2.3774468085106384</v>
      </c>
      <c r="R849">
        <f t="shared" si="81"/>
        <v>101.58181818181818</v>
      </c>
      <c r="S849" t="str">
        <f t="shared" si="82"/>
        <v>food</v>
      </c>
      <c r="T849" t="str">
        <f t="shared" si="83"/>
        <v>food trucks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 s="7">
        <f t="shared" si="78"/>
        <v>40341.208333333336</v>
      </c>
      <c r="L850">
        <v>1277096400</v>
      </c>
      <c r="M850" s="7">
        <f t="shared" si="79"/>
        <v>40350.208333333336</v>
      </c>
      <c r="N850" t="b">
        <v>0</v>
      </c>
      <c r="O850" t="b">
        <v>0</v>
      </c>
      <c r="P850" t="s">
        <v>53</v>
      </c>
      <c r="Q850" s="4">
        <f t="shared" si="80"/>
        <v>3.3846875000000001</v>
      </c>
      <c r="R850">
        <f t="shared" si="81"/>
        <v>62.970930232558139</v>
      </c>
      <c r="S850" t="str">
        <f t="shared" si="82"/>
        <v>film &amp; video</v>
      </c>
      <c r="T850" t="str">
        <f t="shared" si="83"/>
        <v>drama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 s="7">
        <f t="shared" si="78"/>
        <v>40948.25</v>
      </c>
      <c r="L851">
        <v>1329026400</v>
      </c>
      <c r="M851" s="7">
        <f t="shared" si="79"/>
        <v>40951.25</v>
      </c>
      <c r="N851" t="b">
        <v>0</v>
      </c>
      <c r="O851" t="b">
        <v>1</v>
      </c>
      <c r="P851" t="s">
        <v>60</v>
      </c>
      <c r="Q851" s="4">
        <f t="shared" si="80"/>
        <v>1.3308955223880596</v>
      </c>
      <c r="R851">
        <f t="shared" si="81"/>
        <v>29.045602605863191</v>
      </c>
      <c r="S851" t="str">
        <f t="shared" si="82"/>
        <v>music</v>
      </c>
      <c r="T851" t="str">
        <f t="shared" si="83"/>
        <v>indie rock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 s="7">
        <f t="shared" si="78"/>
        <v>40866.25</v>
      </c>
      <c r="L852">
        <v>1322978400</v>
      </c>
      <c r="M852" s="7">
        <f t="shared" si="79"/>
        <v>40881.25</v>
      </c>
      <c r="N852" t="b">
        <v>1</v>
      </c>
      <c r="O852" t="b">
        <v>0</v>
      </c>
      <c r="P852" t="s">
        <v>23</v>
      </c>
      <c r="Q852" s="4">
        <f t="shared" si="80"/>
        <v>0.01</v>
      </c>
      <c r="R852">
        <f t="shared" si="81"/>
        <v>1</v>
      </c>
      <c r="S852" t="str">
        <f t="shared" si="82"/>
        <v>music</v>
      </c>
      <c r="T852" t="str">
        <f t="shared" si="83"/>
        <v>rock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 s="7">
        <f t="shared" si="78"/>
        <v>41031.208333333336</v>
      </c>
      <c r="L853">
        <v>1338786000</v>
      </c>
      <c r="M853" s="7">
        <f t="shared" si="79"/>
        <v>41064.208333333336</v>
      </c>
      <c r="N853" t="b">
        <v>0</v>
      </c>
      <c r="O853" t="b">
        <v>0</v>
      </c>
      <c r="P853" t="s">
        <v>50</v>
      </c>
      <c r="Q853" s="4">
        <f t="shared" si="80"/>
        <v>2.0779999999999998</v>
      </c>
      <c r="R853">
        <f t="shared" si="81"/>
        <v>77.924999999999997</v>
      </c>
      <c r="S853" t="str">
        <f t="shared" si="82"/>
        <v>music</v>
      </c>
      <c r="T853" t="str">
        <f t="shared" si="83"/>
        <v>electric music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 s="7">
        <f t="shared" si="78"/>
        <v>40740.208333333336</v>
      </c>
      <c r="L854">
        <v>1311656400</v>
      </c>
      <c r="M854" s="7">
        <f t="shared" si="79"/>
        <v>40750.208333333336</v>
      </c>
      <c r="N854" t="b">
        <v>0</v>
      </c>
      <c r="O854" t="b">
        <v>1</v>
      </c>
      <c r="P854" t="s">
        <v>89</v>
      </c>
      <c r="Q854" s="4">
        <f t="shared" si="80"/>
        <v>0.51122448979591839</v>
      </c>
      <c r="R854">
        <f t="shared" si="81"/>
        <v>80.806451612903231</v>
      </c>
      <c r="S854" t="str">
        <f t="shared" si="82"/>
        <v>games</v>
      </c>
      <c r="T854" t="str">
        <f t="shared" si="83"/>
        <v>video games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 s="7">
        <f t="shared" si="78"/>
        <v>40714.208333333336</v>
      </c>
      <c r="L855">
        <v>1308978000</v>
      </c>
      <c r="M855" s="7">
        <f t="shared" si="79"/>
        <v>40719.208333333336</v>
      </c>
      <c r="N855" t="b">
        <v>0</v>
      </c>
      <c r="O855" t="b">
        <v>1</v>
      </c>
      <c r="P855" t="s">
        <v>60</v>
      </c>
      <c r="Q855" s="4">
        <f t="shared" si="80"/>
        <v>6.5205847953216374</v>
      </c>
      <c r="R855">
        <f t="shared" si="81"/>
        <v>76.006816632583508</v>
      </c>
      <c r="S855" t="str">
        <f t="shared" si="82"/>
        <v>music</v>
      </c>
      <c r="T855" t="str">
        <f t="shared" si="83"/>
        <v>indie rock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 s="7">
        <f t="shared" si="78"/>
        <v>43787.25</v>
      </c>
      <c r="L856">
        <v>1576389600</v>
      </c>
      <c r="M856" s="7">
        <f t="shared" si="79"/>
        <v>43814.25</v>
      </c>
      <c r="N856" t="b">
        <v>0</v>
      </c>
      <c r="O856" t="b">
        <v>0</v>
      </c>
      <c r="P856" t="s">
        <v>119</v>
      </c>
      <c r="Q856" s="4">
        <f t="shared" si="80"/>
        <v>1.1363099415204678</v>
      </c>
      <c r="R856">
        <f t="shared" si="81"/>
        <v>72.993613824192337</v>
      </c>
      <c r="S856" t="str">
        <f t="shared" si="82"/>
        <v>publishing</v>
      </c>
      <c r="T856" t="str">
        <f t="shared" si="83"/>
        <v>fiction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 s="7">
        <f t="shared" si="78"/>
        <v>40712.208333333336</v>
      </c>
      <c r="L857">
        <v>1311051600</v>
      </c>
      <c r="M857" s="7">
        <f t="shared" si="79"/>
        <v>40743.208333333336</v>
      </c>
      <c r="N857" t="b">
        <v>0</v>
      </c>
      <c r="O857" t="b">
        <v>0</v>
      </c>
      <c r="P857" t="s">
        <v>33</v>
      </c>
      <c r="Q857" s="4">
        <f t="shared" si="80"/>
        <v>1.0237606837606839</v>
      </c>
      <c r="R857">
        <f t="shared" si="81"/>
        <v>53</v>
      </c>
      <c r="S857" t="str">
        <f t="shared" si="82"/>
        <v>theater</v>
      </c>
      <c r="T857" t="str">
        <f t="shared" si="83"/>
        <v>plays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 s="7">
        <f t="shared" si="78"/>
        <v>41023.208333333336</v>
      </c>
      <c r="L858">
        <v>1336712400</v>
      </c>
      <c r="M858" s="7">
        <f t="shared" si="79"/>
        <v>41040.208333333336</v>
      </c>
      <c r="N858" t="b">
        <v>0</v>
      </c>
      <c r="O858" t="b">
        <v>0</v>
      </c>
      <c r="P858" t="s">
        <v>17</v>
      </c>
      <c r="Q858" s="4">
        <f t="shared" si="80"/>
        <v>3.5658333333333334</v>
      </c>
      <c r="R858">
        <f t="shared" si="81"/>
        <v>54.164556962025316</v>
      </c>
      <c r="S858" t="str">
        <f t="shared" si="82"/>
        <v>food</v>
      </c>
      <c r="T858" t="str">
        <f t="shared" si="83"/>
        <v>food trucks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 s="7">
        <f t="shared" si="78"/>
        <v>40944.25</v>
      </c>
      <c r="L859">
        <v>1330408800</v>
      </c>
      <c r="M859" s="7">
        <f t="shared" si="79"/>
        <v>40967.25</v>
      </c>
      <c r="N859" t="b">
        <v>1</v>
      </c>
      <c r="O859" t="b">
        <v>0</v>
      </c>
      <c r="P859" t="s">
        <v>100</v>
      </c>
      <c r="Q859" s="4">
        <f t="shared" si="80"/>
        <v>1.3986792452830188</v>
      </c>
      <c r="R859">
        <f t="shared" si="81"/>
        <v>32.946666666666665</v>
      </c>
      <c r="S859" t="str">
        <f t="shared" si="82"/>
        <v>film &amp; video</v>
      </c>
      <c r="T859" t="str">
        <f t="shared" si="83"/>
        <v>shorts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 s="7">
        <f t="shared" si="78"/>
        <v>43211.208333333328</v>
      </c>
      <c r="L860">
        <v>1524891600</v>
      </c>
      <c r="M860" s="7">
        <f t="shared" si="79"/>
        <v>43218.208333333328</v>
      </c>
      <c r="N860" t="b">
        <v>1</v>
      </c>
      <c r="O860" t="b">
        <v>0</v>
      </c>
      <c r="P860" t="s">
        <v>17</v>
      </c>
      <c r="Q860" s="4">
        <f t="shared" si="80"/>
        <v>0.69450000000000001</v>
      </c>
      <c r="R860">
        <f t="shared" si="81"/>
        <v>79.371428571428567</v>
      </c>
      <c r="S860" t="str">
        <f t="shared" si="82"/>
        <v>food</v>
      </c>
      <c r="T860" t="str">
        <f t="shared" si="83"/>
        <v>food trucks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 s="7">
        <f t="shared" si="78"/>
        <v>41334.25</v>
      </c>
      <c r="L861">
        <v>1363669200</v>
      </c>
      <c r="M861" s="7">
        <f t="shared" si="79"/>
        <v>41352.208333333336</v>
      </c>
      <c r="N861" t="b">
        <v>0</v>
      </c>
      <c r="O861" t="b">
        <v>1</v>
      </c>
      <c r="P861" t="s">
        <v>33</v>
      </c>
      <c r="Q861" s="4">
        <f t="shared" si="80"/>
        <v>0.35534246575342465</v>
      </c>
      <c r="R861">
        <f t="shared" si="81"/>
        <v>41.174603174603178</v>
      </c>
      <c r="S861" t="str">
        <f t="shared" si="82"/>
        <v>theater</v>
      </c>
      <c r="T861" t="str">
        <f t="shared" si="83"/>
        <v>plays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 s="7">
        <f t="shared" si="78"/>
        <v>43515.25</v>
      </c>
      <c r="L862">
        <v>1551420000</v>
      </c>
      <c r="M862" s="7">
        <f t="shared" si="79"/>
        <v>43525.25</v>
      </c>
      <c r="N862" t="b">
        <v>0</v>
      </c>
      <c r="O862" t="b">
        <v>1</v>
      </c>
      <c r="P862" t="s">
        <v>65</v>
      </c>
      <c r="Q862" s="4">
        <f t="shared" si="80"/>
        <v>2.5165000000000002</v>
      </c>
      <c r="R862">
        <f t="shared" si="81"/>
        <v>77.430769230769229</v>
      </c>
      <c r="S862" t="str">
        <f t="shared" si="82"/>
        <v>technology</v>
      </c>
      <c r="T862" t="str">
        <f t="shared" si="83"/>
        <v>wearables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 s="7">
        <f t="shared" si="78"/>
        <v>40258.208333333336</v>
      </c>
      <c r="L863">
        <v>1269838800</v>
      </c>
      <c r="M863" s="7">
        <f t="shared" si="79"/>
        <v>40266.208333333336</v>
      </c>
      <c r="N863" t="b">
        <v>0</v>
      </c>
      <c r="O863" t="b">
        <v>0</v>
      </c>
      <c r="P863" t="s">
        <v>33</v>
      </c>
      <c r="Q863" s="4">
        <f t="shared" si="80"/>
        <v>1.0587500000000001</v>
      </c>
      <c r="R863">
        <f t="shared" si="81"/>
        <v>57.159509202453989</v>
      </c>
      <c r="S863" t="str">
        <f t="shared" si="82"/>
        <v>theater</v>
      </c>
      <c r="T863" t="str">
        <f t="shared" si="83"/>
        <v>plays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 s="7">
        <f t="shared" si="78"/>
        <v>40756.208333333336</v>
      </c>
      <c r="L864">
        <v>1312520400</v>
      </c>
      <c r="M864" s="7">
        <f t="shared" si="79"/>
        <v>40760.208333333336</v>
      </c>
      <c r="N864" t="b">
        <v>0</v>
      </c>
      <c r="O864" t="b">
        <v>0</v>
      </c>
      <c r="P864" t="s">
        <v>33</v>
      </c>
      <c r="Q864" s="4">
        <f t="shared" si="80"/>
        <v>1.8742857142857143</v>
      </c>
      <c r="R864">
        <f t="shared" si="81"/>
        <v>77.17647058823529</v>
      </c>
      <c r="S864" t="str">
        <f t="shared" si="82"/>
        <v>theater</v>
      </c>
      <c r="T864" t="str">
        <f t="shared" si="83"/>
        <v>plays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 s="7">
        <f t="shared" si="78"/>
        <v>42172.208333333328</v>
      </c>
      <c r="L865">
        <v>1436504400</v>
      </c>
      <c r="M865" s="7">
        <f t="shared" si="79"/>
        <v>42195.208333333328</v>
      </c>
      <c r="N865" t="b">
        <v>0</v>
      </c>
      <c r="O865" t="b">
        <v>1</v>
      </c>
      <c r="P865" t="s">
        <v>269</v>
      </c>
      <c r="Q865" s="4">
        <f t="shared" si="80"/>
        <v>3.8678571428571429</v>
      </c>
      <c r="R865">
        <f t="shared" si="81"/>
        <v>24.953917050691246</v>
      </c>
      <c r="S865" t="str">
        <f t="shared" si="82"/>
        <v>film &amp; video</v>
      </c>
      <c r="T865" t="str">
        <f t="shared" si="83"/>
        <v>television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 s="7">
        <f t="shared" si="78"/>
        <v>42601.208333333328</v>
      </c>
      <c r="L866">
        <v>1472014800</v>
      </c>
      <c r="M866" s="7">
        <f t="shared" si="79"/>
        <v>42606.208333333328</v>
      </c>
      <c r="N866" t="b">
        <v>0</v>
      </c>
      <c r="O866" t="b">
        <v>0</v>
      </c>
      <c r="P866" t="s">
        <v>100</v>
      </c>
      <c r="Q866" s="4">
        <f t="shared" si="80"/>
        <v>3.4707142857142856</v>
      </c>
      <c r="R866">
        <f t="shared" si="81"/>
        <v>97.18</v>
      </c>
      <c r="S866" t="str">
        <f t="shared" si="82"/>
        <v>film &amp; video</v>
      </c>
      <c r="T866" t="str">
        <f t="shared" si="83"/>
        <v>shorts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 s="7">
        <f t="shared" si="78"/>
        <v>41897.208333333336</v>
      </c>
      <c r="L867">
        <v>1411534800</v>
      </c>
      <c r="M867" s="7">
        <f t="shared" si="79"/>
        <v>41906.208333333336</v>
      </c>
      <c r="N867" t="b">
        <v>0</v>
      </c>
      <c r="O867" t="b">
        <v>0</v>
      </c>
      <c r="P867" t="s">
        <v>33</v>
      </c>
      <c r="Q867" s="4">
        <f t="shared" si="80"/>
        <v>1.8582098765432098</v>
      </c>
      <c r="R867">
        <f t="shared" si="81"/>
        <v>46.000916870415651</v>
      </c>
      <c r="S867" t="str">
        <f t="shared" si="82"/>
        <v>theater</v>
      </c>
      <c r="T867" t="str">
        <f t="shared" si="83"/>
        <v>plays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 s="7">
        <f t="shared" si="78"/>
        <v>40671.208333333336</v>
      </c>
      <c r="L868">
        <v>1304917200</v>
      </c>
      <c r="M868" s="7">
        <f t="shared" si="79"/>
        <v>40672.208333333336</v>
      </c>
      <c r="N868" t="b">
        <v>0</v>
      </c>
      <c r="O868" t="b">
        <v>0</v>
      </c>
      <c r="P868" t="s">
        <v>122</v>
      </c>
      <c r="Q868" s="4">
        <f t="shared" si="80"/>
        <v>0.43241247264770238</v>
      </c>
      <c r="R868">
        <f t="shared" si="81"/>
        <v>88.023385300668153</v>
      </c>
      <c r="S868" t="str">
        <f t="shared" si="82"/>
        <v>photography</v>
      </c>
      <c r="T868" t="str">
        <f t="shared" si="83"/>
        <v>photography books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 s="7">
        <f t="shared" si="78"/>
        <v>43382.208333333328</v>
      </c>
      <c r="L869">
        <v>1539579600</v>
      </c>
      <c r="M869" s="7">
        <f t="shared" si="79"/>
        <v>43388.208333333328</v>
      </c>
      <c r="N869" t="b">
        <v>0</v>
      </c>
      <c r="O869" t="b">
        <v>0</v>
      </c>
      <c r="P869" t="s">
        <v>17</v>
      </c>
      <c r="Q869" s="4">
        <f t="shared" si="80"/>
        <v>1.6243749999999999</v>
      </c>
      <c r="R869">
        <f t="shared" si="81"/>
        <v>25.99</v>
      </c>
      <c r="S869" t="str">
        <f t="shared" si="82"/>
        <v>food</v>
      </c>
      <c r="T869" t="str">
        <f t="shared" si="83"/>
        <v>food trucks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 s="7">
        <f t="shared" si="78"/>
        <v>41559.208333333336</v>
      </c>
      <c r="L870">
        <v>1382504400</v>
      </c>
      <c r="M870" s="7">
        <f t="shared" si="79"/>
        <v>41570.208333333336</v>
      </c>
      <c r="N870" t="b">
        <v>0</v>
      </c>
      <c r="O870" t="b">
        <v>0</v>
      </c>
      <c r="P870" t="s">
        <v>33</v>
      </c>
      <c r="Q870" s="4">
        <f t="shared" si="80"/>
        <v>1.8484285714285715</v>
      </c>
      <c r="R870">
        <f t="shared" si="81"/>
        <v>102.69047619047619</v>
      </c>
      <c r="S870" t="str">
        <f t="shared" si="82"/>
        <v>theater</v>
      </c>
      <c r="T870" t="str">
        <f t="shared" si="83"/>
        <v>plays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 s="7">
        <f t="shared" si="78"/>
        <v>40350.208333333336</v>
      </c>
      <c r="L871">
        <v>1278306000</v>
      </c>
      <c r="M871" s="7">
        <f t="shared" si="79"/>
        <v>40364.208333333336</v>
      </c>
      <c r="N871" t="b">
        <v>0</v>
      </c>
      <c r="O871" t="b">
        <v>0</v>
      </c>
      <c r="P871" t="s">
        <v>53</v>
      </c>
      <c r="Q871" s="4">
        <f t="shared" si="80"/>
        <v>0.23703520691785052</v>
      </c>
      <c r="R871">
        <f t="shared" si="81"/>
        <v>72.958174904942965</v>
      </c>
      <c r="S871" t="str">
        <f t="shared" si="82"/>
        <v>film &amp; video</v>
      </c>
      <c r="T871" t="str">
        <f t="shared" si="83"/>
        <v>drama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 s="7">
        <f t="shared" si="78"/>
        <v>42240.208333333328</v>
      </c>
      <c r="L872">
        <v>1442552400</v>
      </c>
      <c r="M872" s="7">
        <f t="shared" si="79"/>
        <v>42265.208333333328</v>
      </c>
      <c r="N872" t="b">
        <v>0</v>
      </c>
      <c r="O872" t="b">
        <v>0</v>
      </c>
      <c r="P872" t="s">
        <v>33</v>
      </c>
      <c r="Q872" s="4">
        <f t="shared" si="80"/>
        <v>0.89870129870129867</v>
      </c>
      <c r="R872">
        <f t="shared" si="81"/>
        <v>57.190082644628099</v>
      </c>
      <c r="S872" t="str">
        <f t="shared" si="82"/>
        <v>theater</v>
      </c>
      <c r="T872" t="str">
        <f t="shared" si="83"/>
        <v>plays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 s="7">
        <f t="shared" si="78"/>
        <v>43040.208333333328</v>
      </c>
      <c r="L873">
        <v>1511071200</v>
      </c>
      <c r="M873" s="7">
        <f t="shared" si="79"/>
        <v>43058.25</v>
      </c>
      <c r="N873" t="b">
        <v>0</v>
      </c>
      <c r="O873" t="b">
        <v>1</v>
      </c>
      <c r="P873" t="s">
        <v>33</v>
      </c>
      <c r="Q873" s="4">
        <f t="shared" si="80"/>
        <v>2.7260419580419581</v>
      </c>
      <c r="R873">
        <f t="shared" si="81"/>
        <v>84.013793103448279</v>
      </c>
      <c r="S873" t="str">
        <f t="shared" si="82"/>
        <v>theater</v>
      </c>
      <c r="T873" t="str">
        <f t="shared" si="83"/>
        <v>plays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 s="7">
        <f t="shared" si="78"/>
        <v>43346.208333333328</v>
      </c>
      <c r="L874">
        <v>1536382800</v>
      </c>
      <c r="M874" s="7">
        <f t="shared" si="79"/>
        <v>43351.208333333328</v>
      </c>
      <c r="N874" t="b">
        <v>0</v>
      </c>
      <c r="O874" t="b">
        <v>0</v>
      </c>
      <c r="P874" t="s">
        <v>474</v>
      </c>
      <c r="Q874" s="4">
        <f t="shared" si="80"/>
        <v>1.7004255319148935</v>
      </c>
      <c r="R874">
        <f t="shared" si="81"/>
        <v>98.666666666666671</v>
      </c>
      <c r="S874" t="str">
        <f t="shared" si="82"/>
        <v>film &amp; video</v>
      </c>
      <c r="T874" t="str">
        <f t="shared" si="83"/>
        <v>science fiction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 s="7">
        <f t="shared" si="78"/>
        <v>41647.25</v>
      </c>
      <c r="L875">
        <v>1389592800</v>
      </c>
      <c r="M875" s="7">
        <f t="shared" si="79"/>
        <v>41652.25</v>
      </c>
      <c r="N875" t="b">
        <v>0</v>
      </c>
      <c r="O875" t="b">
        <v>0</v>
      </c>
      <c r="P875" t="s">
        <v>122</v>
      </c>
      <c r="Q875" s="4">
        <f t="shared" si="80"/>
        <v>1.8828503562945369</v>
      </c>
      <c r="R875">
        <f t="shared" si="81"/>
        <v>42.007419183889773</v>
      </c>
      <c r="S875" t="str">
        <f t="shared" si="82"/>
        <v>photography</v>
      </c>
      <c r="T875" t="str">
        <f t="shared" si="83"/>
        <v>photography books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 s="7">
        <f t="shared" si="78"/>
        <v>40291.208333333336</v>
      </c>
      <c r="L876">
        <v>1275282000</v>
      </c>
      <c r="M876" s="7">
        <f t="shared" si="79"/>
        <v>40329.208333333336</v>
      </c>
      <c r="N876" t="b">
        <v>0</v>
      </c>
      <c r="O876" t="b">
        <v>1</v>
      </c>
      <c r="P876" t="s">
        <v>122</v>
      </c>
      <c r="Q876" s="4">
        <f t="shared" si="80"/>
        <v>3.4693532338308457</v>
      </c>
      <c r="R876">
        <f t="shared" si="81"/>
        <v>32.002753556677376</v>
      </c>
      <c r="S876" t="str">
        <f t="shared" si="82"/>
        <v>photography</v>
      </c>
      <c r="T876" t="str">
        <f t="shared" si="83"/>
        <v>photography books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 s="7">
        <f t="shared" si="78"/>
        <v>40556.25</v>
      </c>
      <c r="L877">
        <v>1294984800</v>
      </c>
      <c r="M877" s="7">
        <f t="shared" si="79"/>
        <v>40557.25</v>
      </c>
      <c r="N877" t="b">
        <v>0</v>
      </c>
      <c r="O877" t="b">
        <v>0</v>
      </c>
      <c r="P877" t="s">
        <v>23</v>
      </c>
      <c r="Q877" s="4">
        <f t="shared" si="80"/>
        <v>0.6917721518987342</v>
      </c>
      <c r="R877">
        <f t="shared" si="81"/>
        <v>81.567164179104481</v>
      </c>
      <c r="S877" t="str">
        <f t="shared" si="82"/>
        <v>music</v>
      </c>
      <c r="T877" t="str">
        <f t="shared" si="83"/>
        <v>rock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 s="7">
        <f t="shared" si="78"/>
        <v>43624.208333333328</v>
      </c>
      <c r="L878">
        <v>1562043600</v>
      </c>
      <c r="M878" s="7">
        <f t="shared" si="79"/>
        <v>43648.208333333328</v>
      </c>
      <c r="N878" t="b">
        <v>0</v>
      </c>
      <c r="O878" t="b">
        <v>0</v>
      </c>
      <c r="P878" t="s">
        <v>122</v>
      </c>
      <c r="Q878" s="4">
        <f t="shared" si="80"/>
        <v>0.25433734939759034</v>
      </c>
      <c r="R878">
        <f t="shared" si="81"/>
        <v>37.035087719298247</v>
      </c>
      <c r="S878" t="str">
        <f t="shared" si="82"/>
        <v>photography</v>
      </c>
      <c r="T878" t="str">
        <f t="shared" si="83"/>
        <v>photography books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 s="7">
        <f t="shared" si="78"/>
        <v>42577.208333333328</v>
      </c>
      <c r="L879">
        <v>1469595600</v>
      </c>
      <c r="M879" s="7">
        <f t="shared" si="79"/>
        <v>42578.208333333328</v>
      </c>
      <c r="N879" t="b">
        <v>0</v>
      </c>
      <c r="O879" t="b">
        <v>0</v>
      </c>
      <c r="P879" t="s">
        <v>17</v>
      </c>
      <c r="Q879" s="4">
        <f t="shared" si="80"/>
        <v>0.77400977995110021</v>
      </c>
      <c r="R879">
        <f t="shared" si="81"/>
        <v>103.033360455655</v>
      </c>
      <c r="S879" t="str">
        <f t="shared" si="82"/>
        <v>food</v>
      </c>
      <c r="T879" t="str">
        <f t="shared" si="83"/>
        <v>food trucks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 s="7">
        <f t="shared" si="78"/>
        <v>43845.25</v>
      </c>
      <c r="L880">
        <v>1581141600</v>
      </c>
      <c r="M880" s="7">
        <f t="shared" si="79"/>
        <v>43869.25</v>
      </c>
      <c r="N880" t="b">
        <v>0</v>
      </c>
      <c r="O880" t="b">
        <v>0</v>
      </c>
      <c r="P880" t="s">
        <v>148</v>
      </c>
      <c r="Q880" s="4">
        <f t="shared" si="80"/>
        <v>0.37481481481481482</v>
      </c>
      <c r="R880">
        <f t="shared" si="81"/>
        <v>84.333333333333329</v>
      </c>
      <c r="S880" t="str">
        <f t="shared" si="82"/>
        <v>music</v>
      </c>
      <c r="T880" t="str">
        <f t="shared" si="83"/>
        <v>metal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 s="7">
        <f t="shared" si="78"/>
        <v>42788.25</v>
      </c>
      <c r="L881">
        <v>1488520800</v>
      </c>
      <c r="M881" s="7">
        <f t="shared" si="79"/>
        <v>42797.25</v>
      </c>
      <c r="N881" t="b">
        <v>0</v>
      </c>
      <c r="O881" t="b">
        <v>0</v>
      </c>
      <c r="P881" t="s">
        <v>68</v>
      </c>
      <c r="Q881" s="4">
        <f t="shared" si="80"/>
        <v>5.4379999999999997</v>
      </c>
      <c r="R881">
        <f t="shared" si="81"/>
        <v>102.60377358490567</v>
      </c>
      <c r="S881" t="str">
        <f t="shared" si="82"/>
        <v>publishing</v>
      </c>
      <c r="T881" t="str">
        <f t="shared" si="83"/>
        <v>nonfiction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 s="7">
        <f t="shared" si="78"/>
        <v>43667.208333333328</v>
      </c>
      <c r="L882">
        <v>1563858000</v>
      </c>
      <c r="M882" s="7">
        <f t="shared" si="79"/>
        <v>43669.208333333328</v>
      </c>
      <c r="N882" t="b">
        <v>0</v>
      </c>
      <c r="O882" t="b">
        <v>0</v>
      </c>
      <c r="P882" t="s">
        <v>50</v>
      </c>
      <c r="Q882" s="4">
        <f t="shared" si="80"/>
        <v>2.2852189349112426</v>
      </c>
      <c r="R882">
        <f t="shared" si="81"/>
        <v>79.992129246064621</v>
      </c>
      <c r="S882" t="str">
        <f t="shared" si="82"/>
        <v>music</v>
      </c>
      <c r="T882" t="str">
        <f t="shared" si="83"/>
        <v>electric music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 s="7">
        <f t="shared" si="78"/>
        <v>42194.208333333328</v>
      </c>
      <c r="L883">
        <v>1438923600</v>
      </c>
      <c r="M883" s="7">
        <f t="shared" si="79"/>
        <v>42223.208333333328</v>
      </c>
      <c r="N883" t="b">
        <v>0</v>
      </c>
      <c r="O883" t="b">
        <v>1</v>
      </c>
      <c r="P883" t="s">
        <v>33</v>
      </c>
      <c r="Q883" s="4">
        <f t="shared" si="80"/>
        <v>0.38948339483394834</v>
      </c>
      <c r="R883">
        <f t="shared" si="81"/>
        <v>70.055309734513273</v>
      </c>
      <c r="S883" t="str">
        <f t="shared" si="82"/>
        <v>theater</v>
      </c>
      <c r="T883" t="str">
        <f t="shared" si="83"/>
        <v>plays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 s="7">
        <f t="shared" si="78"/>
        <v>42025.25</v>
      </c>
      <c r="L884">
        <v>1422165600</v>
      </c>
      <c r="M884" s="7">
        <f t="shared" si="79"/>
        <v>42029.25</v>
      </c>
      <c r="N884" t="b">
        <v>0</v>
      </c>
      <c r="O884" t="b">
        <v>0</v>
      </c>
      <c r="P884" t="s">
        <v>33</v>
      </c>
      <c r="Q884" s="4">
        <f t="shared" si="80"/>
        <v>3.7</v>
      </c>
      <c r="R884">
        <f t="shared" si="81"/>
        <v>37</v>
      </c>
      <c r="S884" t="str">
        <f t="shared" si="82"/>
        <v>theater</v>
      </c>
      <c r="T884" t="str">
        <f t="shared" si="83"/>
        <v>plays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 s="7">
        <f t="shared" si="78"/>
        <v>40323.208333333336</v>
      </c>
      <c r="L885">
        <v>1277874000</v>
      </c>
      <c r="M885" s="7">
        <f t="shared" si="79"/>
        <v>40359.208333333336</v>
      </c>
      <c r="N885" t="b">
        <v>0</v>
      </c>
      <c r="O885" t="b">
        <v>0</v>
      </c>
      <c r="P885" t="s">
        <v>100</v>
      </c>
      <c r="Q885" s="4">
        <f t="shared" si="80"/>
        <v>2.3791176470588233</v>
      </c>
      <c r="R885">
        <f t="shared" si="81"/>
        <v>41.911917098445599</v>
      </c>
      <c r="S885" t="str">
        <f t="shared" si="82"/>
        <v>film &amp; video</v>
      </c>
      <c r="T885" t="str">
        <f t="shared" si="83"/>
        <v>shorts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 s="7">
        <f t="shared" si="78"/>
        <v>41763.208333333336</v>
      </c>
      <c r="L886">
        <v>1399352400</v>
      </c>
      <c r="M886" s="7">
        <f t="shared" si="79"/>
        <v>41765.208333333336</v>
      </c>
      <c r="N886" t="b">
        <v>0</v>
      </c>
      <c r="O886" t="b">
        <v>1</v>
      </c>
      <c r="P886" t="s">
        <v>33</v>
      </c>
      <c r="Q886" s="4">
        <f t="shared" si="80"/>
        <v>0.64036299765807958</v>
      </c>
      <c r="R886">
        <f t="shared" si="81"/>
        <v>57.992576882290564</v>
      </c>
      <c r="S886" t="str">
        <f t="shared" si="82"/>
        <v>theater</v>
      </c>
      <c r="T886" t="str">
        <f t="shared" si="83"/>
        <v>plays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 s="7">
        <f t="shared" si="78"/>
        <v>40335.208333333336</v>
      </c>
      <c r="L887">
        <v>1279083600</v>
      </c>
      <c r="M887" s="7">
        <f t="shared" si="79"/>
        <v>40373.208333333336</v>
      </c>
      <c r="N887" t="b">
        <v>0</v>
      </c>
      <c r="O887" t="b">
        <v>0</v>
      </c>
      <c r="P887" t="s">
        <v>33</v>
      </c>
      <c r="Q887" s="4">
        <f t="shared" si="80"/>
        <v>1.1827777777777777</v>
      </c>
      <c r="R887">
        <f t="shared" si="81"/>
        <v>40.942307692307693</v>
      </c>
      <c r="S887" t="str">
        <f t="shared" si="82"/>
        <v>theater</v>
      </c>
      <c r="T887" t="str">
        <f t="shared" si="83"/>
        <v>plays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 s="7">
        <f t="shared" si="78"/>
        <v>40416.208333333336</v>
      </c>
      <c r="L888">
        <v>1284354000</v>
      </c>
      <c r="M888" s="7">
        <f t="shared" si="79"/>
        <v>40434.208333333336</v>
      </c>
      <c r="N888" t="b">
        <v>0</v>
      </c>
      <c r="O888" t="b">
        <v>0</v>
      </c>
      <c r="P888" t="s">
        <v>60</v>
      </c>
      <c r="Q888" s="4">
        <f t="shared" si="80"/>
        <v>0.84824037184594958</v>
      </c>
      <c r="R888">
        <f t="shared" si="81"/>
        <v>69.9972602739726</v>
      </c>
      <c r="S888" t="str">
        <f t="shared" si="82"/>
        <v>music</v>
      </c>
      <c r="T888" t="str">
        <f t="shared" si="83"/>
        <v>indie rock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 s="7">
        <f t="shared" si="78"/>
        <v>42202.208333333328</v>
      </c>
      <c r="L889">
        <v>1441170000</v>
      </c>
      <c r="M889" s="7">
        <f t="shared" si="79"/>
        <v>42249.208333333328</v>
      </c>
      <c r="N889" t="b">
        <v>0</v>
      </c>
      <c r="O889" t="b">
        <v>1</v>
      </c>
      <c r="P889" t="s">
        <v>33</v>
      </c>
      <c r="Q889" s="4">
        <f t="shared" si="80"/>
        <v>0.29346153846153844</v>
      </c>
      <c r="R889">
        <f t="shared" si="81"/>
        <v>73.838709677419359</v>
      </c>
      <c r="S889" t="str">
        <f t="shared" si="82"/>
        <v>theater</v>
      </c>
      <c r="T889" t="str">
        <f t="shared" si="83"/>
        <v>plays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 s="7">
        <f t="shared" si="78"/>
        <v>42836.208333333328</v>
      </c>
      <c r="L890">
        <v>1493528400</v>
      </c>
      <c r="M890" s="7">
        <f t="shared" si="79"/>
        <v>42855.208333333328</v>
      </c>
      <c r="N890" t="b">
        <v>0</v>
      </c>
      <c r="O890" t="b">
        <v>0</v>
      </c>
      <c r="P890" t="s">
        <v>33</v>
      </c>
      <c r="Q890" s="4">
        <f t="shared" si="80"/>
        <v>2.0989655172413793</v>
      </c>
      <c r="R890">
        <f t="shared" si="81"/>
        <v>41.979310344827589</v>
      </c>
      <c r="S890" t="str">
        <f t="shared" si="82"/>
        <v>theater</v>
      </c>
      <c r="T890" t="str">
        <f t="shared" si="83"/>
        <v>plays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 s="7">
        <f t="shared" si="78"/>
        <v>41710.208333333336</v>
      </c>
      <c r="L891">
        <v>1395205200</v>
      </c>
      <c r="M891" s="7">
        <f t="shared" si="79"/>
        <v>41717.208333333336</v>
      </c>
      <c r="N891" t="b">
        <v>0</v>
      </c>
      <c r="O891" t="b">
        <v>1</v>
      </c>
      <c r="P891" t="s">
        <v>50</v>
      </c>
      <c r="Q891" s="4">
        <f t="shared" si="80"/>
        <v>1.697857142857143</v>
      </c>
      <c r="R891">
        <f t="shared" si="81"/>
        <v>77.93442622950819</v>
      </c>
      <c r="S891" t="str">
        <f t="shared" si="82"/>
        <v>music</v>
      </c>
      <c r="T891" t="str">
        <f t="shared" si="83"/>
        <v>electric music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 s="7">
        <f t="shared" si="78"/>
        <v>43640.208333333328</v>
      </c>
      <c r="L892">
        <v>1561438800</v>
      </c>
      <c r="M892" s="7">
        <f t="shared" si="79"/>
        <v>43641.208333333328</v>
      </c>
      <c r="N892" t="b">
        <v>0</v>
      </c>
      <c r="O892" t="b">
        <v>0</v>
      </c>
      <c r="P892" t="s">
        <v>60</v>
      </c>
      <c r="Q892" s="4">
        <f t="shared" si="80"/>
        <v>1.1595907738095239</v>
      </c>
      <c r="R892">
        <f t="shared" si="81"/>
        <v>106.01972789115646</v>
      </c>
      <c r="S892" t="str">
        <f t="shared" si="82"/>
        <v>music</v>
      </c>
      <c r="T892" t="str">
        <f t="shared" si="83"/>
        <v>indie rock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 s="7">
        <f t="shared" si="78"/>
        <v>40880.25</v>
      </c>
      <c r="L893">
        <v>1326693600</v>
      </c>
      <c r="M893" s="7">
        <f t="shared" si="79"/>
        <v>40924.25</v>
      </c>
      <c r="N893" t="b">
        <v>0</v>
      </c>
      <c r="O893" t="b">
        <v>0</v>
      </c>
      <c r="P893" t="s">
        <v>42</v>
      </c>
      <c r="Q893" s="4">
        <f t="shared" si="80"/>
        <v>2.5859999999999999</v>
      </c>
      <c r="R893">
        <f t="shared" si="81"/>
        <v>47.018181818181816</v>
      </c>
      <c r="S893" t="str">
        <f t="shared" si="82"/>
        <v>film &amp; video</v>
      </c>
      <c r="T893" t="str">
        <f t="shared" si="83"/>
        <v>documentary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 s="7">
        <f t="shared" si="78"/>
        <v>40319.208333333336</v>
      </c>
      <c r="L894">
        <v>1277960400</v>
      </c>
      <c r="M894" s="7">
        <f t="shared" si="79"/>
        <v>40360.208333333336</v>
      </c>
      <c r="N894" t="b">
        <v>0</v>
      </c>
      <c r="O894" t="b">
        <v>0</v>
      </c>
      <c r="P894" t="s">
        <v>206</v>
      </c>
      <c r="Q894" s="4">
        <f t="shared" si="80"/>
        <v>2.3058333333333332</v>
      </c>
      <c r="R894">
        <f t="shared" si="81"/>
        <v>76.016483516483518</v>
      </c>
      <c r="S894" t="str">
        <f t="shared" si="82"/>
        <v>publishing</v>
      </c>
      <c r="T894" t="str">
        <f t="shared" si="83"/>
        <v>translations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 s="7">
        <f t="shared" si="78"/>
        <v>42170.208333333328</v>
      </c>
      <c r="L895">
        <v>1434690000</v>
      </c>
      <c r="M895" s="7">
        <f t="shared" si="79"/>
        <v>42174.208333333328</v>
      </c>
      <c r="N895" t="b">
        <v>0</v>
      </c>
      <c r="O895" t="b">
        <v>1</v>
      </c>
      <c r="P895" t="s">
        <v>42</v>
      </c>
      <c r="Q895" s="4">
        <f t="shared" si="80"/>
        <v>1.2821428571428573</v>
      </c>
      <c r="R895">
        <f t="shared" si="81"/>
        <v>54.120603015075375</v>
      </c>
      <c r="S895" t="str">
        <f t="shared" si="82"/>
        <v>film &amp; video</v>
      </c>
      <c r="T895" t="str">
        <f t="shared" si="83"/>
        <v>documentary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 s="7">
        <f t="shared" si="78"/>
        <v>41466.208333333336</v>
      </c>
      <c r="L896">
        <v>1376110800</v>
      </c>
      <c r="M896" s="7">
        <f t="shared" si="79"/>
        <v>41496.208333333336</v>
      </c>
      <c r="N896" t="b">
        <v>0</v>
      </c>
      <c r="O896" t="b">
        <v>1</v>
      </c>
      <c r="P896" t="s">
        <v>269</v>
      </c>
      <c r="Q896" s="4">
        <f t="shared" si="80"/>
        <v>1.8870588235294117</v>
      </c>
      <c r="R896">
        <f t="shared" si="81"/>
        <v>57.285714285714285</v>
      </c>
      <c r="S896" t="str">
        <f t="shared" si="82"/>
        <v>film &amp; video</v>
      </c>
      <c r="T896" t="str">
        <f t="shared" si="83"/>
        <v>television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 s="7">
        <f t="shared" si="78"/>
        <v>43134.25</v>
      </c>
      <c r="L897">
        <v>1518415200</v>
      </c>
      <c r="M897" s="7">
        <f t="shared" si="79"/>
        <v>43143.25</v>
      </c>
      <c r="N897" t="b">
        <v>0</v>
      </c>
      <c r="O897" t="b">
        <v>0</v>
      </c>
      <c r="P897" t="s">
        <v>33</v>
      </c>
      <c r="Q897" s="4">
        <f t="shared" si="80"/>
        <v>6.9511889862327911E-2</v>
      </c>
      <c r="R897">
        <f t="shared" si="81"/>
        <v>103.81308411214954</v>
      </c>
      <c r="S897" t="str">
        <f t="shared" si="82"/>
        <v>theater</v>
      </c>
      <c r="T897" t="str">
        <f t="shared" si="83"/>
        <v>plays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 s="7">
        <f t="shared" si="78"/>
        <v>40738.208333333336</v>
      </c>
      <c r="L898">
        <v>1310878800</v>
      </c>
      <c r="M898" s="7">
        <f t="shared" si="79"/>
        <v>40741.208333333336</v>
      </c>
      <c r="N898" t="b">
        <v>0</v>
      </c>
      <c r="O898" t="b">
        <v>1</v>
      </c>
      <c r="P898" t="s">
        <v>17</v>
      </c>
      <c r="Q898" s="4">
        <f t="shared" si="80"/>
        <v>7.7443434343434348</v>
      </c>
      <c r="R898">
        <f t="shared" si="81"/>
        <v>105.02602739726028</v>
      </c>
      <c r="S898" t="str">
        <f t="shared" si="82"/>
        <v>food</v>
      </c>
      <c r="T898" t="str">
        <f t="shared" si="83"/>
        <v>food trucks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 s="7">
        <f t="shared" ref="K899:K962" si="84">(((J899/60)/60)/24) +DATE(1970,1,1)</f>
        <v>43583.208333333328</v>
      </c>
      <c r="L899">
        <v>1556600400</v>
      </c>
      <c r="M899" s="7">
        <f t="shared" ref="M899:M962" si="85">(((L899/60)/60)/24) +DATE(1970,1,1)</f>
        <v>43585.208333333328</v>
      </c>
      <c r="N899" t="b">
        <v>0</v>
      </c>
      <c r="O899" t="b">
        <v>0</v>
      </c>
      <c r="P899" t="s">
        <v>33</v>
      </c>
      <c r="Q899" s="4">
        <f t="shared" ref="Q899:Q962" si="86">E899/D899</f>
        <v>0.27693181818181817</v>
      </c>
      <c r="R899">
        <f t="shared" ref="R899:R962" si="87">IF(G899= 0, "no backers",E899/G899)</f>
        <v>90.259259259259252</v>
      </c>
      <c r="S899" t="str">
        <f t="shared" ref="S899:S962" si="88">_xlfn.TEXTBEFORE(P899, "/")</f>
        <v>theater</v>
      </c>
      <c r="T899" t="str">
        <f t="shared" ref="T899:T962" si="89">_xlfn.TEXTAFTER(P899,"/")</f>
        <v>plays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 s="7">
        <f t="shared" si="84"/>
        <v>43815.25</v>
      </c>
      <c r="L900">
        <v>1576994400</v>
      </c>
      <c r="M900" s="7">
        <f t="shared" si="85"/>
        <v>43821.25</v>
      </c>
      <c r="N900" t="b">
        <v>0</v>
      </c>
      <c r="O900" t="b">
        <v>0</v>
      </c>
      <c r="P900" t="s">
        <v>42</v>
      </c>
      <c r="Q900" s="4">
        <f t="shared" si="86"/>
        <v>0.52479620323841425</v>
      </c>
      <c r="R900">
        <f t="shared" si="87"/>
        <v>76.978705978705975</v>
      </c>
      <c r="S900" t="str">
        <f t="shared" si="88"/>
        <v>film &amp; video</v>
      </c>
      <c r="T900" t="str">
        <f t="shared" si="89"/>
        <v>documentary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 s="7">
        <f t="shared" si="84"/>
        <v>41554.208333333336</v>
      </c>
      <c r="L901">
        <v>1382677200</v>
      </c>
      <c r="M901" s="7">
        <f t="shared" si="85"/>
        <v>41572.208333333336</v>
      </c>
      <c r="N901" t="b">
        <v>0</v>
      </c>
      <c r="O901" t="b">
        <v>0</v>
      </c>
      <c r="P901" t="s">
        <v>159</v>
      </c>
      <c r="Q901" s="4">
        <f t="shared" si="86"/>
        <v>4.0709677419354842</v>
      </c>
      <c r="R901">
        <f t="shared" si="87"/>
        <v>102.60162601626017</v>
      </c>
      <c r="S901" t="str">
        <f t="shared" si="88"/>
        <v>music</v>
      </c>
      <c r="T901" t="str">
        <f t="shared" si="89"/>
        <v>jazz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 s="7">
        <f t="shared" si="84"/>
        <v>41901.208333333336</v>
      </c>
      <c r="L902">
        <v>1411189200</v>
      </c>
      <c r="M902" s="7">
        <f t="shared" si="85"/>
        <v>41902.208333333336</v>
      </c>
      <c r="N902" t="b">
        <v>0</v>
      </c>
      <c r="O902" t="b">
        <v>1</v>
      </c>
      <c r="P902" t="s">
        <v>28</v>
      </c>
      <c r="Q902" s="4">
        <f t="shared" si="86"/>
        <v>0.02</v>
      </c>
      <c r="R902">
        <f t="shared" si="87"/>
        <v>2</v>
      </c>
      <c r="S902" t="str">
        <f t="shared" si="88"/>
        <v>technology</v>
      </c>
      <c r="T902" t="str">
        <f t="shared" si="89"/>
        <v>web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 s="7">
        <f t="shared" si="84"/>
        <v>43298.208333333328</v>
      </c>
      <c r="L903">
        <v>1534654800</v>
      </c>
      <c r="M903" s="7">
        <f t="shared" si="85"/>
        <v>43331.208333333328</v>
      </c>
      <c r="N903" t="b">
        <v>0</v>
      </c>
      <c r="O903" t="b">
        <v>1</v>
      </c>
      <c r="P903" t="s">
        <v>23</v>
      </c>
      <c r="Q903" s="4">
        <f t="shared" si="86"/>
        <v>1.5617857142857143</v>
      </c>
      <c r="R903">
        <f t="shared" si="87"/>
        <v>55.0062893081761</v>
      </c>
      <c r="S903" t="str">
        <f t="shared" si="88"/>
        <v>music</v>
      </c>
      <c r="T903" t="str">
        <f t="shared" si="89"/>
        <v>rock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 s="7">
        <f t="shared" si="84"/>
        <v>42399.25</v>
      </c>
      <c r="L904">
        <v>1457762400</v>
      </c>
      <c r="M904" s="7">
        <f t="shared" si="85"/>
        <v>42441.25</v>
      </c>
      <c r="N904" t="b">
        <v>0</v>
      </c>
      <c r="O904" t="b">
        <v>0</v>
      </c>
      <c r="P904" t="s">
        <v>28</v>
      </c>
      <c r="Q904" s="4">
        <f t="shared" si="86"/>
        <v>2.5242857142857145</v>
      </c>
      <c r="R904">
        <f t="shared" si="87"/>
        <v>32.127272727272725</v>
      </c>
      <c r="S904" t="str">
        <f t="shared" si="88"/>
        <v>technology</v>
      </c>
      <c r="T904" t="str">
        <f t="shared" si="89"/>
        <v>web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 s="7">
        <f t="shared" si="84"/>
        <v>41034.208333333336</v>
      </c>
      <c r="L905">
        <v>1337490000</v>
      </c>
      <c r="M905" s="7">
        <f t="shared" si="85"/>
        <v>41049.208333333336</v>
      </c>
      <c r="N905" t="b">
        <v>0</v>
      </c>
      <c r="O905" t="b">
        <v>1</v>
      </c>
      <c r="P905" t="s">
        <v>68</v>
      </c>
      <c r="Q905" s="4">
        <f t="shared" si="86"/>
        <v>1.729268292682927E-2</v>
      </c>
      <c r="R905">
        <f t="shared" si="87"/>
        <v>50.642857142857146</v>
      </c>
      <c r="S905" t="str">
        <f t="shared" si="88"/>
        <v>publishing</v>
      </c>
      <c r="T905" t="str">
        <f t="shared" si="89"/>
        <v>nonfiction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 s="7">
        <f t="shared" si="84"/>
        <v>41186.208333333336</v>
      </c>
      <c r="L906">
        <v>1349672400</v>
      </c>
      <c r="M906" s="7">
        <f t="shared" si="85"/>
        <v>41190.208333333336</v>
      </c>
      <c r="N906" t="b">
        <v>0</v>
      </c>
      <c r="O906" t="b">
        <v>0</v>
      </c>
      <c r="P906" t="s">
        <v>133</v>
      </c>
      <c r="Q906" s="4">
        <f t="shared" si="86"/>
        <v>0.12230769230769231</v>
      </c>
      <c r="R906">
        <f t="shared" si="87"/>
        <v>49.6875</v>
      </c>
      <c r="S906" t="str">
        <f t="shared" si="88"/>
        <v>publishing</v>
      </c>
      <c r="T906" t="str">
        <f t="shared" si="89"/>
        <v>radio &amp; podcasts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 s="7">
        <f t="shared" si="84"/>
        <v>41536.208333333336</v>
      </c>
      <c r="L907">
        <v>1379826000</v>
      </c>
      <c r="M907" s="7">
        <f t="shared" si="85"/>
        <v>41539.208333333336</v>
      </c>
      <c r="N907" t="b">
        <v>0</v>
      </c>
      <c r="O907" t="b">
        <v>0</v>
      </c>
      <c r="P907" t="s">
        <v>33</v>
      </c>
      <c r="Q907" s="4">
        <f t="shared" si="86"/>
        <v>1.6398734177215191</v>
      </c>
      <c r="R907">
        <f t="shared" si="87"/>
        <v>54.894067796610166</v>
      </c>
      <c r="S907" t="str">
        <f t="shared" si="88"/>
        <v>theater</v>
      </c>
      <c r="T907" t="str">
        <f t="shared" si="89"/>
        <v>plays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 s="7">
        <f t="shared" si="84"/>
        <v>42868.208333333328</v>
      </c>
      <c r="L908">
        <v>1497762000</v>
      </c>
      <c r="M908" s="7">
        <f t="shared" si="85"/>
        <v>42904.208333333328</v>
      </c>
      <c r="N908" t="b">
        <v>1</v>
      </c>
      <c r="O908" t="b">
        <v>1</v>
      </c>
      <c r="P908" t="s">
        <v>42</v>
      </c>
      <c r="Q908" s="4">
        <f t="shared" si="86"/>
        <v>1.6298181818181818</v>
      </c>
      <c r="R908">
        <f t="shared" si="87"/>
        <v>46.931937172774866</v>
      </c>
      <c r="S908" t="str">
        <f t="shared" si="88"/>
        <v>film &amp; video</v>
      </c>
      <c r="T908" t="str">
        <f t="shared" si="89"/>
        <v>documentary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 s="7">
        <f t="shared" si="84"/>
        <v>40660.208333333336</v>
      </c>
      <c r="L909">
        <v>1304485200</v>
      </c>
      <c r="M909" s="7">
        <f t="shared" si="85"/>
        <v>40667.208333333336</v>
      </c>
      <c r="N909" t="b">
        <v>0</v>
      </c>
      <c r="O909" t="b">
        <v>0</v>
      </c>
      <c r="P909" t="s">
        <v>33</v>
      </c>
      <c r="Q909" s="4">
        <f t="shared" si="86"/>
        <v>0.20252747252747252</v>
      </c>
      <c r="R909">
        <f t="shared" si="87"/>
        <v>44.951219512195124</v>
      </c>
      <c r="S909" t="str">
        <f t="shared" si="88"/>
        <v>theater</v>
      </c>
      <c r="T909" t="str">
        <f t="shared" si="89"/>
        <v>plays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 s="7">
        <f t="shared" si="84"/>
        <v>41031.208333333336</v>
      </c>
      <c r="L910">
        <v>1336885200</v>
      </c>
      <c r="M910" s="7">
        <f t="shared" si="85"/>
        <v>41042.208333333336</v>
      </c>
      <c r="N910" t="b">
        <v>0</v>
      </c>
      <c r="O910" t="b">
        <v>0</v>
      </c>
      <c r="P910" t="s">
        <v>89</v>
      </c>
      <c r="Q910" s="4">
        <f t="shared" si="86"/>
        <v>3.1924083769633507</v>
      </c>
      <c r="R910">
        <f t="shared" si="87"/>
        <v>30.99898322318251</v>
      </c>
      <c r="S910" t="str">
        <f t="shared" si="88"/>
        <v>games</v>
      </c>
      <c r="T910" t="str">
        <f t="shared" si="89"/>
        <v>video games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 s="7">
        <f t="shared" si="84"/>
        <v>43255.208333333328</v>
      </c>
      <c r="L911">
        <v>1530421200</v>
      </c>
      <c r="M911" s="7">
        <f t="shared" si="85"/>
        <v>43282.208333333328</v>
      </c>
      <c r="N911" t="b">
        <v>0</v>
      </c>
      <c r="O911" t="b">
        <v>1</v>
      </c>
      <c r="P911" t="s">
        <v>33</v>
      </c>
      <c r="Q911" s="4">
        <f t="shared" si="86"/>
        <v>4.7894444444444444</v>
      </c>
      <c r="R911">
        <f t="shared" si="87"/>
        <v>107.7625</v>
      </c>
      <c r="S911" t="str">
        <f t="shared" si="88"/>
        <v>theater</v>
      </c>
      <c r="T911" t="str">
        <f t="shared" si="89"/>
        <v>plays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 s="7">
        <f t="shared" si="84"/>
        <v>42026.25</v>
      </c>
      <c r="L912">
        <v>1421992800</v>
      </c>
      <c r="M912" s="7">
        <f t="shared" si="85"/>
        <v>42027.25</v>
      </c>
      <c r="N912" t="b">
        <v>0</v>
      </c>
      <c r="O912" t="b">
        <v>0</v>
      </c>
      <c r="P912" t="s">
        <v>33</v>
      </c>
      <c r="Q912" s="4">
        <f t="shared" si="86"/>
        <v>0.19556634304207121</v>
      </c>
      <c r="R912">
        <f t="shared" si="87"/>
        <v>102.07770270270271</v>
      </c>
      <c r="S912" t="str">
        <f t="shared" si="88"/>
        <v>theater</v>
      </c>
      <c r="T912" t="str">
        <f t="shared" si="89"/>
        <v>plays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 s="7">
        <f t="shared" si="84"/>
        <v>43717.208333333328</v>
      </c>
      <c r="L913">
        <v>1568178000</v>
      </c>
      <c r="M913" s="7">
        <f t="shared" si="85"/>
        <v>43719.208333333328</v>
      </c>
      <c r="N913" t="b">
        <v>1</v>
      </c>
      <c r="O913" t="b">
        <v>0</v>
      </c>
      <c r="P913" t="s">
        <v>28</v>
      </c>
      <c r="Q913" s="4">
        <f t="shared" si="86"/>
        <v>1.9894827586206896</v>
      </c>
      <c r="R913">
        <f t="shared" si="87"/>
        <v>24.976190476190474</v>
      </c>
      <c r="S913" t="str">
        <f t="shared" si="88"/>
        <v>technology</v>
      </c>
      <c r="T913" t="str">
        <f t="shared" si="89"/>
        <v>web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 s="7">
        <f t="shared" si="84"/>
        <v>41157.208333333336</v>
      </c>
      <c r="L914">
        <v>1347944400</v>
      </c>
      <c r="M914" s="7">
        <f t="shared" si="85"/>
        <v>41170.208333333336</v>
      </c>
      <c r="N914" t="b">
        <v>1</v>
      </c>
      <c r="O914" t="b">
        <v>0</v>
      </c>
      <c r="P914" t="s">
        <v>53</v>
      </c>
      <c r="Q914" s="4">
        <f t="shared" si="86"/>
        <v>7.95</v>
      </c>
      <c r="R914">
        <f t="shared" si="87"/>
        <v>79.944134078212286</v>
      </c>
      <c r="S914" t="str">
        <f t="shared" si="88"/>
        <v>film &amp; video</v>
      </c>
      <c r="T914" t="str">
        <f t="shared" si="89"/>
        <v>drama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 s="7">
        <f t="shared" si="84"/>
        <v>43597.208333333328</v>
      </c>
      <c r="L915">
        <v>1558760400</v>
      </c>
      <c r="M915" s="7">
        <f t="shared" si="85"/>
        <v>43610.208333333328</v>
      </c>
      <c r="N915" t="b">
        <v>0</v>
      </c>
      <c r="O915" t="b">
        <v>0</v>
      </c>
      <c r="P915" t="s">
        <v>53</v>
      </c>
      <c r="Q915" s="4">
        <f t="shared" si="86"/>
        <v>0.50621082621082625</v>
      </c>
      <c r="R915">
        <f t="shared" si="87"/>
        <v>67.946462715105156</v>
      </c>
      <c r="S915" t="str">
        <f t="shared" si="88"/>
        <v>film &amp; video</v>
      </c>
      <c r="T915" t="str">
        <f t="shared" si="89"/>
        <v>drama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 s="7">
        <f t="shared" si="84"/>
        <v>41490.208333333336</v>
      </c>
      <c r="L916">
        <v>1376629200</v>
      </c>
      <c r="M916" s="7">
        <f t="shared" si="85"/>
        <v>41502.208333333336</v>
      </c>
      <c r="N916" t="b">
        <v>0</v>
      </c>
      <c r="O916" t="b">
        <v>0</v>
      </c>
      <c r="P916" t="s">
        <v>33</v>
      </c>
      <c r="Q916" s="4">
        <f t="shared" si="86"/>
        <v>0.57437499999999997</v>
      </c>
      <c r="R916">
        <f t="shared" si="87"/>
        <v>26.070921985815602</v>
      </c>
      <c r="S916" t="str">
        <f t="shared" si="88"/>
        <v>theater</v>
      </c>
      <c r="T916" t="str">
        <f t="shared" si="89"/>
        <v>plays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 s="7">
        <f t="shared" si="84"/>
        <v>42976.208333333328</v>
      </c>
      <c r="L917">
        <v>1504760400</v>
      </c>
      <c r="M917" s="7">
        <f t="shared" si="85"/>
        <v>42985.208333333328</v>
      </c>
      <c r="N917" t="b">
        <v>0</v>
      </c>
      <c r="O917" t="b">
        <v>0</v>
      </c>
      <c r="P917" t="s">
        <v>269</v>
      </c>
      <c r="Q917" s="4">
        <f t="shared" si="86"/>
        <v>1.5562827640984909</v>
      </c>
      <c r="R917">
        <f t="shared" si="87"/>
        <v>105.0032154340836</v>
      </c>
      <c r="S917" t="str">
        <f t="shared" si="88"/>
        <v>film &amp; video</v>
      </c>
      <c r="T917" t="str">
        <f t="shared" si="89"/>
        <v>television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 s="7">
        <f t="shared" si="84"/>
        <v>41991.25</v>
      </c>
      <c r="L918">
        <v>1419660000</v>
      </c>
      <c r="M918" s="7">
        <f t="shared" si="85"/>
        <v>42000.25</v>
      </c>
      <c r="N918" t="b">
        <v>0</v>
      </c>
      <c r="O918" t="b">
        <v>0</v>
      </c>
      <c r="P918" t="s">
        <v>122</v>
      </c>
      <c r="Q918" s="4">
        <f t="shared" si="86"/>
        <v>0.36297297297297298</v>
      </c>
      <c r="R918">
        <f t="shared" si="87"/>
        <v>25.826923076923077</v>
      </c>
      <c r="S918" t="str">
        <f t="shared" si="88"/>
        <v>photography</v>
      </c>
      <c r="T918" t="str">
        <f t="shared" si="89"/>
        <v>photography books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 s="7">
        <f t="shared" si="84"/>
        <v>40722.208333333336</v>
      </c>
      <c r="L919">
        <v>1311310800</v>
      </c>
      <c r="M919" s="7">
        <f t="shared" si="85"/>
        <v>40746.208333333336</v>
      </c>
      <c r="N919" t="b">
        <v>0</v>
      </c>
      <c r="O919" t="b">
        <v>1</v>
      </c>
      <c r="P919" t="s">
        <v>100</v>
      </c>
      <c r="Q919" s="4">
        <f t="shared" si="86"/>
        <v>0.58250000000000002</v>
      </c>
      <c r="R919">
        <f t="shared" si="87"/>
        <v>77.666666666666671</v>
      </c>
      <c r="S919" t="str">
        <f t="shared" si="88"/>
        <v>film &amp; video</v>
      </c>
      <c r="T919" t="str">
        <f t="shared" si="89"/>
        <v>shorts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 s="7">
        <f t="shared" si="84"/>
        <v>41117.208333333336</v>
      </c>
      <c r="L920">
        <v>1344315600</v>
      </c>
      <c r="M920" s="7">
        <f t="shared" si="85"/>
        <v>41128.208333333336</v>
      </c>
      <c r="N920" t="b">
        <v>0</v>
      </c>
      <c r="O920" t="b">
        <v>0</v>
      </c>
      <c r="P920" t="s">
        <v>133</v>
      </c>
      <c r="Q920" s="4">
        <f t="shared" si="86"/>
        <v>2.3739473684210526</v>
      </c>
      <c r="R920">
        <f t="shared" si="87"/>
        <v>57.82692307692308</v>
      </c>
      <c r="S920" t="str">
        <f t="shared" si="88"/>
        <v>publishing</v>
      </c>
      <c r="T920" t="str">
        <f t="shared" si="89"/>
        <v>radio &amp; podcasts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 s="7">
        <f t="shared" si="84"/>
        <v>43022.208333333328</v>
      </c>
      <c r="L921">
        <v>1510725600</v>
      </c>
      <c r="M921" s="7">
        <f t="shared" si="85"/>
        <v>43054.25</v>
      </c>
      <c r="N921" t="b">
        <v>0</v>
      </c>
      <c r="O921" t="b">
        <v>1</v>
      </c>
      <c r="P921" t="s">
        <v>33</v>
      </c>
      <c r="Q921" s="4">
        <f t="shared" si="86"/>
        <v>0.58750000000000002</v>
      </c>
      <c r="R921">
        <f t="shared" si="87"/>
        <v>92.955555555555549</v>
      </c>
      <c r="S921" t="str">
        <f t="shared" si="88"/>
        <v>theater</v>
      </c>
      <c r="T921" t="str">
        <f t="shared" si="89"/>
        <v>plays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 s="7">
        <f t="shared" si="84"/>
        <v>43503.25</v>
      </c>
      <c r="L922">
        <v>1551247200</v>
      </c>
      <c r="M922" s="7">
        <f t="shared" si="85"/>
        <v>43523.25</v>
      </c>
      <c r="N922" t="b">
        <v>1</v>
      </c>
      <c r="O922" t="b">
        <v>0</v>
      </c>
      <c r="P922" t="s">
        <v>71</v>
      </c>
      <c r="Q922" s="4">
        <f t="shared" si="86"/>
        <v>1.8256603773584905</v>
      </c>
      <c r="R922">
        <f t="shared" si="87"/>
        <v>37.945098039215686</v>
      </c>
      <c r="S922" t="str">
        <f t="shared" si="88"/>
        <v>film &amp; video</v>
      </c>
      <c r="T922" t="str">
        <f t="shared" si="89"/>
        <v>animation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 s="7">
        <f t="shared" si="84"/>
        <v>40951.25</v>
      </c>
      <c r="L923">
        <v>1330236000</v>
      </c>
      <c r="M923" s="7">
        <f t="shared" si="85"/>
        <v>40965.25</v>
      </c>
      <c r="N923" t="b">
        <v>0</v>
      </c>
      <c r="O923" t="b">
        <v>0</v>
      </c>
      <c r="P923" t="s">
        <v>28</v>
      </c>
      <c r="Q923" s="4">
        <f t="shared" si="86"/>
        <v>7.5436408977556111E-3</v>
      </c>
      <c r="R923">
        <f t="shared" si="87"/>
        <v>31.842105263157894</v>
      </c>
      <c r="S923" t="str">
        <f t="shared" si="88"/>
        <v>technology</v>
      </c>
      <c r="T923" t="str">
        <f t="shared" si="89"/>
        <v>web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 s="7">
        <f t="shared" si="84"/>
        <v>43443.25</v>
      </c>
      <c r="L924">
        <v>1545112800</v>
      </c>
      <c r="M924" s="7">
        <f t="shared" si="85"/>
        <v>43452.25</v>
      </c>
      <c r="N924" t="b">
        <v>0</v>
      </c>
      <c r="O924" t="b">
        <v>1</v>
      </c>
      <c r="P924" t="s">
        <v>319</v>
      </c>
      <c r="Q924" s="4">
        <f t="shared" si="86"/>
        <v>1.7595330739299611</v>
      </c>
      <c r="R924">
        <f t="shared" si="87"/>
        <v>40</v>
      </c>
      <c r="S924" t="str">
        <f t="shared" si="88"/>
        <v>music</v>
      </c>
      <c r="T924" t="str">
        <f t="shared" si="89"/>
        <v>world music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 s="7">
        <f t="shared" si="84"/>
        <v>40373.208333333336</v>
      </c>
      <c r="L925">
        <v>1279170000</v>
      </c>
      <c r="M925" s="7">
        <f t="shared" si="85"/>
        <v>40374.208333333336</v>
      </c>
      <c r="N925" t="b">
        <v>0</v>
      </c>
      <c r="O925" t="b">
        <v>0</v>
      </c>
      <c r="P925" t="s">
        <v>33</v>
      </c>
      <c r="Q925" s="4">
        <f t="shared" si="86"/>
        <v>2.3788235294117648</v>
      </c>
      <c r="R925">
        <f t="shared" si="87"/>
        <v>101.1</v>
      </c>
      <c r="S925" t="str">
        <f t="shared" si="88"/>
        <v>theater</v>
      </c>
      <c r="T925" t="str">
        <f t="shared" si="89"/>
        <v>plays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 s="7">
        <f t="shared" si="84"/>
        <v>43769.208333333328</v>
      </c>
      <c r="L926">
        <v>1573452000</v>
      </c>
      <c r="M926" s="7">
        <f t="shared" si="85"/>
        <v>43780.25</v>
      </c>
      <c r="N926" t="b">
        <v>0</v>
      </c>
      <c r="O926" t="b">
        <v>0</v>
      </c>
      <c r="P926" t="s">
        <v>33</v>
      </c>
      <c r="Q926" s="4">
        <f t="shared" si="86"/>
        <v>4.8805076142131982</v>
      </c>
      <c r="R926">
        <f t="shared" si="87"/>
        <v>84.006989951944078</v>
      </c>
      <c r="S926" t="str">
        <f t="shared" si="88"/>
        <v>theater</v>
      </c>
      <c r="T926" t="str">
        <f t="shared" si="89"/>
        <v>plays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 s="7">
        <f t="shared" si="84"/>
        <v>43000.208333333328</v>
      </c>
      <c r="L927">
        <v>1507093200</v>
      </c>
      <c r="M927" s="7">
        <f t="shared" si="85"/>
        <v>43012.208333333328</v>
      </c>
      <c r="N927" t="b">
        <v>0</v>
      </c>
      <c r="O927" t="b">
        <v>0</v>
      </c>
      <c r="P927" t="s">
        <v>33</v>
      </c>
      <c r="Q927" s="4">
        <f t="shared" si="86"/>
        <v>2.2406666666666668</v>
      </c>
      <c r="R927">
        <f t="shared" si="87"/>
        <v>103.41538461538461</v>
      </c>
      <c r="S927" t="str">
        <f t="shared" si="88"/>
        <v>theater</v>
      </c>
      <c r="T927" t="str">
        <f t="shared" si="89"/>
        <v>plays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 s="7">
        <f t="shared" si="84"/>
        <v>42502.208333333328</v>
      </c>
      <c r="L928">
        <v>1463374800</v>
      </c>
      <c r="M928" s="7">
        <f t="shared" si="85"/>
        <v>42506.208333333328</v>
      </c>
      <c r="N928" t="b">
        <v>0</v>
      </c>
      <c r="O928" t="b">
        <v>0</v>
      </c>
      <c r="P928" t="s">
        <v>17</v>
      </c>
      <c r="Q928" s="4">
        <f t="shared" si="86"/>
        <v>0.18126436781609195</v>
      </c>
      <c r="R928">
        <f t="shared" si="87"/>
        <v>105.13333333333334</v>
      </c>
      <c r="S928" t="str">
        <f t="shared" si="88"/>
        <v>food</v>
      </c>
      <c r="T928" t="str">
        <f t="shared" si="89"/>
        <v>food trucks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 s="7">
        <f t="shared" si="84"/>
        <v>41102.208333333336</v>
      </c>
      <c r="L929">
        <v>1344574800</v>
      </c>
      <c r="M929" s="7">
        <f t="shared" si="85"/>
        <v>41131.208333333336</v>
      </c>
      <c r="N929" t="b">
        <v>0</v>
      </c>
      <c r="O929" t="b">
        <v>0</v>
      </c>
      <c r="P929" t="s">
        <v>33</v>
      </c>
      <c r="Q929" s="4">
        <f t="shared" si="86"/>
        <v>0.45847222222222223</v>
      </c>
      <c r="R929">
        <f t="shared" si="87"/>
        <v>89.21621621621621</v>
      </c>
      <c r="S929" t="str">
        <f t="shared" si="88"/>
        <v>theater</v>
      </c>
      <c r="T929" t="str">
        <f t="shared" si="89"/>
        <v>plays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 s="7">
        <f t="shared" si="84"/>
        <v>41637.25</v>
      </c>
      <c r="L930">
        <v>1389074400</v>
      </c>
      <c r="M930" s="7">
        <f t="shared" si="85"/>
        <v>41646.25</v>
      </c>
      <c r="N930" t="b">
        <v>0</v>
      </c>
      <c r="O930" t="b">
        <v>0</v>
      </c>
      <c r="P930" t="s">
        <v>28</v>
      </c>
      <c r="Q930" s="4">
        <f t="shared" si="86"/>
        <v>1.1731541218637993</v>
      </c>
      <c r="R930">
        <f t="shared" si="87"/>
        <v>51.995234312946785</v>
      </c>
      <c r="S930" t="str">
        <f t="shared" si="88"/>
        <v>technology</v>
      </c>
      <c r="T930" t="str">
        <f t="shared" si="89"/>
        <v>web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 s="7">
        <f t="shared" si="84"/>
        <v>42858.208333333328</v>
      </c>
      <c r="L931">
        <v>1494997200</v>
      </c>
      <c r="M931" s="7">
        <f t="shared" si="85"/>
        <v>42872.208333333328</v>
      </c>
      <c r="N931" t="b">
        <v>0</v>
      </c>
      <c r="O931" t="b">
        <v>0</v>
      </c>
      <c r="P931" t="s">
        <v>33</v>
      </c>
      <c r="Q931" s="4">
        <f t="shared" si="86"/>
        <v>2.173090909090909</v>
      </c>
      <c r="R931">
        <f t="shared" si="87"/>
        <v>64.956521739130437</v>
      </c>
      <c r="S931" t="str">
        <f t="shared" si="88"/>
        <v>theater</v>
      </c>
      <c r="T931" t="str">
        <f t="shared" si="89"/>
        <v>plays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 s="7">
        <f t="shared" si="84"/>
        <v>42060.25</v>
      </c>
      <c r="L932">
        <v>1425448800</v>
      </c>
      <c r="M932" s="7">
        <f t="shared" si="85"/>
        <v>42067.25</v>
      </c>
      <c r="N932" t="b">
        <v>0</v>
      </c>
      <c r="O932" t="b">
        <v>1</v>
      </c>
      <c r="P932" t="s">
        <v>33</v>
      </c>
      <c r="Q932" s="4">
        <f t="shared" si="86"/>
        <v>1.1228571428571428</v>
      </c>
      <c r="R932">
        <f t="shared" si="87"/>
        <v>46.235294117647058</v>
      </c>
      <c r="S932" t="str">
        <f t="shared" si="88"/>
        <v>theater</v>
      </c>
      <c r="T932" t="str">
        <f t="shared" si="89"/>
        <v>plays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 s="7">
        <f t="shared" si="84"/>
        <v>41818.208333333336</v>
      </c>
      <c r="L933">
        <v>1404104400</v>
      </c>
      <c r="M933" s="7">
        <f t="shared" si="85"/>
        <v>41820.208333333336</v>
      </c>
      <c r="N933" t="b">
        <v>0</v>
      </c>
      <c r="O933" t="b">
        <v>1</v>
      </c>
      <c r="P933" t="s">
        <v>33</v>
      </c>
      <c r="Q933" s="4">
        <f t="shared" si="86"/>
        <v>0.72518987341772156</v>
      </c>
      <c r="R933">
        <f t="shared" si="87"/>
        <v>51.151785714285715</v>
      </c>
      <c r="S933" t="str">
        <f t="shared" si="88"/>
        <v>theater</v>
      </c>
      <c r="T933" t="str">
        <f t="shared" si="89"/>
        <v>plays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 s="7">
        <f t="shared" si="84"/>
        <v>41709.208333333336</v>
      </c>
      <c r="L934">
        <v>1394773200</v>
      </c>
      <c r="M934" s="7">
        <f t="shared" si="85"/>
        <v>41712.208333333336</v>
      </c>
      <c r="N934" t="b">
        <v>0</v>
      </c>
      <c r="O934" t="b">
        <v>0</v>
      </c>
      <c r="P934" t="s">
        <v>23</v>
      </c>
      <c r="Q934" s="4">
        <f t="shared" si="86"/>
        <v>2.1230434782608696</v>
      </c>
      <c r="R934">
        <f t="shared" si="87"/>
        <v>33.909722222222221</v>
      </c>
      <c r="S934" t="str">
        <f t="shared" si="88"/>
        <v>music</v>
      </c>
      <c r="T934" t="str">
        <f t="shared" si="89"/>
        <v>rock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 s="7">
        <f t="shared" si="84"/>
        <v>41372.208333333336</v>
      </c>
      <c r="L935">
        <v>1366520400</v>
      </c>
      <c r="M935" s="7">
        <f t="shared" si="85"/>
        <v>41385.208333333336</v>
      </c>
      <c r="N935" t="b">
        <v>0</v>
      </c>
      <c r="O935" t="b">
        <v>0</v>
      </c>
      <c r="P935" t="s">
        <v>33</v>
      </c>
      <c r="Q935" s="4">
        <f t="shared" si="86"/>
        <v>2.3974657534246577</v>
      </c>
      <c r="R935">
        <f t="shared" si="87"/>
        <v>92.016298633017882</v>
      </c>
      <c r="S935" t="str">
        <f t="shared" si="88"/>
        <v>theater</v>
      </c>
      <c r="T935" t="str">
        <f t="shared" si="89"/>
        <v>plays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 s="7">
        <f t="shared" si="84"/>
        <v>42422.25</v>
      </c>
      <c r="L936">
        <v>1456639200</v>
      </c>
      <c r="M936" s="7">
        <f t="shared" si="85"/>
        <v>42428.25</v>
      </c>
      <c r="N936" t="b">
        <v>0</v>
      </c>
      <c r="O936" t="b">
        <v>0</v>
      </c>
      <c r="P936" t="s">
        <v>33</v>
      </c>
      <c r="Q936" s="4">
        <f t="shared" si="86"/>
        <v>1.8193548387096774</v>
      </c>
      <c r="R936">
        <f t="shared" si="87"/>
        <v>107.42857142857143</v>
      </c>
      <c r="S936" t="str">
        <f t="shared" si="88"/>
        <v>theater</v>
      </c>
      <c r="T936" t="str">
        <f t="shared" si="89"/>
        <v>plays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 s="7">
        <f t="shared" si="84"/>
        <v>42209.208333333328</v>
      </c>
      <c r="L937">
        <v>1438318800</v>
      </c>
      <c r="M937" s="7">
        <f t="shared" si="85"/>
        <v>42216.208333333328</v>
      </c>
      <c r="N937" t="b">
        <v>0</v>
      </c>
      <c r="O937" t="b">
        <v>0</v>
      </c>
      <c r="P937" t="s">
        <v>33</v>
      </c>
      <c r="Q937" s="4">
        <f t="shared" si="86"/>
        <v>1.6413114754098361</v>
      </c>
      <c r="R937">
        <f t="shared" si="87"/>
        <v>75.848484848484844</v>
      </c>
      <c r="S937" t="str">
        <f t="shared" si="88"/>
        <v>theater</v>
      </c>
      <c r="T937" t="str">
        <f t="shared" si="89"/>
        <v>plays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 s="7">
        <f t="shared" si="84"/>
        <v>43668.208333333328</v>
      </c>
      <c r="L938">
        <v>1564030800</v>
      </c>
      <c r="M938" s="7">
        <f t="shared" si="85"/>
        <v>43671.208333333328</v>
      </c>
      <c r="N938" t="b">
        <v>1</v>
      </c>
      <c r="O938" t="b">
        <v>0</v>
      </c>
      <c r="P938" t="s">
        <v>33</v>
      </c>
      <c r="Q938" s="4">
        <f t="shared" si="86"/>
        <v>1.6375968992248063E-2</v>
      </c>
      <c r="R938">
        <f t="shared" si="87"/>
        <v>80.476190476190482</v>
      </c>
      <c r="S938" t="str">
        <f t="shared" si="88"/>
        <v>theater</v>
      </c>
      <c r="T938" t="str">
        <f t="shared" si="89"/>
        <v>plays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 s="7">
        <f t="shared" si="84"/>
        <v>42334.25</v>
      </c>
      <c r="L939">
        <v>1449295200</v>
      </c>
      <c r="M939" s="7">
        <f t="shared" si="85"/>
        <v>42343.25</v>
      </c>
      <c r="N939" t="b">
        <v>0</v>
      </c>
      <c r="O939" t="b">
        <v>0</v>
      </c>
      <c r="P939" t="s">
        <v>42</v>
      </c>
      <c r="Q939" s="4">
        <f t="shared" si="86"/>
        <v>0.49643859649122807</v>
      </c>
      <c r="R939">
        <f t="shared" si="87"/>
        <v>86.978483606557376</v>
      </c>
      <c r="S939" t="str">
        <f t="shared" si="88"/>
        <v>film &amp; video</v>
      </c>
      <c r="T939" t="str">
        <f t="shared" si="89"/>
        <v>documentary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 s="7">
        <f t="shared" si="84"/>
        <v>43263.208333333328</v>
      </c>
      <c r="L940">
        <v>1531890000</v>
      </c>
      <c r="M940" s="7">
        <f t="shared" si="85"/>
        <v>43299.208333333328</v>
      </c>
      <c r="N940" t="b">
        <v>0</v>
      </c>
      <c r="O940" t="b">
        <v>1</v>
      </c>
      <c r="P940" t="s">
        <v>119</v>
      </c>
      <c r="Q940" s="4">
        <f t="shared" si="86"/>
        <v>1.0970652173913042</v>
      </c>
      <c r="R940">
        <f t="shared" si="87"/>
        <v>105.13541666666667</v>
      </c>
      <c r="S940" t="str">
        <f t="shared" si="88"/>
        <v>publishing</v>
      </c>
      <c r="T940" t="str">
        <f t="shared" si="89"/>
        <v>fiction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 s="7">
        <f t="shared" si="84"/>
        <v>40670.208333333336</v>
      </c>
      <c r="L941">
        <v>1306213200</v>
      </c>
      <c r="M941" s="7">
        <f t="shared" si="85"/>
        <v>40687.208333333336</v>
      </c>
      <c r="N941" t="b">
        <v>0</v>
      </c>
      <c r="O941" t="b">
        <v>1</v>
      </c>
      <c r="P941" t="s">
        <v>89</v>
      </c>
      <c r="Q941" s="4">
        <f t="shared" si="86"/>
        <v>0.49217948717948717</v>
      </c>
      <c r="R941">
        <f t="shared" si="87"/>
        <v>57.298507462686565</v>
      </c>
      <c r="S941" t="str">
        <f t="shared" si="88"/>
        <v>games</v>
      </c>
      <c r="T941" t="str">
        <f t="shared" si="89"/>
        <v>video games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 s="7">
        <f t="shared" si="84"/>
        <v>41244.25</v>
      </c>
      <c r="L942">
        <v>1356242400</v>
      </c>
      <c r="M942" s="7">
        <f t="shared" si="85"/>
        <v>41266.25</v>
      </c>
      <c r="N942" t="b">
        <v>0</v>
      </c>
      <c r="O942" t="b">
        <v>0</v>
      </c>
      <c r="P942" t="s">
        <v>28</v>
      </c>
      <c r="Q942" s="4">
        <f t="shared" si="86"/>
        <v>0.62232323232323228</v>
      </c>
      <c r="R942">
        <f t="shared" si="87"/>
        <v>93.348484848484844</v>
      </c>
      <c r="S942" t="str">
        <f t="shared" si="88"/>
        <v>technology</v>
      </c>
      <c r="T942" t="str">
        <f t="shared" si="89"/>
        <v>web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 s="7">
        <f t="shared" si="84"/>
        <v>40552.25</v>
      </c>
      <c r="L943">
        <v>1297576800</v>
      </c>
      <c r="M943" s="7">
        <f t="shared" si="85"/>
        <v>40587.25</v>
      </c>
      <c r="N943" t="b">
        <v>1</v>
      </c>
      <c r="O943" t="b">
        <v>0</v>
      </c>
      <c r="P943" t="s">
        <v>33</v>
      </c>
      <c r="Q943" s="4">
        <f t="shared" si="86"/>
        <v>0.1305813953488372</v>
      </c>
      <c r="R943">
        <f t="shared" si="87"/>
        <v>71.987179487179489</v>
      </c>
      <c r="S943" t="str">
        <f t="shared" si="88"/>
        <v>theater</v>
      </c>
      <c r="T943" t="str">
        <f t="shared" si="89"/>
        <v>plays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 s="7">
        <f t="shared" si="84"/>
        <v>40568.25</v>
      </c>
      <c r="L944">
        <v>1296194400</v>
      </c>
      <c r="M944" s="7">
        <f t="shared" si="85"/>
        <v>40571.25</v>
      </c>
      <c r="N944" t="b">
        <v>0</v>
      </c>
      <c r="O944" t="b">
        <v>0</v>
      </c>
      <c r="P944" t="s">
        <v>33</v>
      </c>
      <c r="Q944" s="4">
        <f t="shared" si="86"/>
        <v>0.64635416666666667</v>
      </c>
      <c r="R944">
        <f t="shared" si="87"/>
        <v>92.611940298507463</v>
      </c>
      <c r="S944" t="str">
        <f t="shared" si="88"/>
        <v>theater</v>
      </c>
      <c r="T944" t="str">
        <f t="shared" si="89"/>
        <v>plays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 s="7">
        <f t="shared" si="84"/>
        <v>41906.208333333336</v>
      </c>
      <c r="L945">
        <v>1414558800</v>
      </c>
      <c r="M945" s="7">
        <f t="shared" si="85"/>
        <v>41941.208333333336</v>
      </c>
      <c r="N945" t="b">
        <v>0</v>
      </c>
      <c r="O945" t="b">
        <v>0</v>
      </c>
      <c r="P945" t="s">
        <v>17</v>
      </c>
      <c r="Q945" s="4">
        <f t="shared" si="86"/>
        <v>1.5958666666666668</v>
      </c>
      <c r="R945">
        <f t="shared" si="87"/>
        <v>104.99122807017544</v>
      </c>
      <c r="S945" t="str">
        <f t="shared" si="88"/>
        <v>food</v>
      </c>
      <c r="T945" t="str">
        <f t="shared" si="89"/>
        <v>food trucks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 s="7">
        <f t="shared" si="84"/>
        <v>42776.25</v>
      </c>
      <c r="L946">
        <v>1488348000</v>
      </c>
      <c r="M946" s="7">
        <f t="shared" si="85"/>
        <v>42795.25</v>
      </c>
      <c r="N946" t="b">
        <v>0</v>
      </c>
      <c r="O946" t="b">
        <v>0</v>
      </c>
      <c r="P946" t="s">
        <v>122</v>
      </c>
      <c r="Q946" s="4">
        <f t="shared" si="86"/>
        <v>0.81420000000000003</v>
      </c>
      <c r="R946">
        <f t="shared" si="87"/>
        <v>30.958174904942965</v>
      </c>
      <c r="S946" t="str">
        <f t="shared" si="88"/>
        <v>photography</v>
      </c>
      <c r="T946" t="str">
        <f t="shared" si="89"/>
        <v>photography books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 s="7">
        <f t="shared" si="84"/>
        <v>41004.208333333336</v>
      </c>
      <c r="L947">
        <v>1334898000</v>
      </c>
      <c r="M947" s="7">
        <f t="shared" si="85"/>
        <v>41019.208333333336</v>
      </c>
      <c r="N947" t="b">
        <v>1</v>
      </c>
      <c r="O947" t="b">
        <v>0</v>
      </c>
      <c r="P947" t="s">
        <v>122</v>
      </c>
      <c r="Q947" s="4">
        <f t="shared" si="86"/>
        <v>0.32444767441860467</v>
      </c>
      <c r="R947">
        <f t="shared" si="87"/>
        <v>33.001182732111175</v>
      </c>
      <c r="S947" t="str">
        <f t="shared" si="88"/>
        <v>photography</v>
      </c>
      <c r="T947" t="str">
        <f t="shared" si="89"/>
        <v>photography books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 s="7">
        <f t="shared" si="84"/>
        <v>40710.208333333336</v>
      </c>
      <c r="L948">
        <v>1308373200</v>
      </c>
      <c r="M948" s="7">
        <f t="shared" si="85"/>
        <v>40712.208333333336</v>
      </c>
      <c r="N948" t="b">
        <v>0</v>
      </c>
      <c r="O948" t="b">
        <v>0</v>
      </c>
      <c r="P948" t="s">
        <v>33</v>
      </c>
      <c r="Q948" s="4">
        <f t="shared" si="86"/>
        <v>9.9141184124918666E-2</v>
      </c>
      <c r="R948">
        <f t="shared" si="87"/>
        <v>84.187845303867405</v>
      </c>
      <c r="S948" t="str">
        <f t="shared" si="88"/>
        <v>theater</v>
      </c>
      <c r="T948" t="str">
        <f t="shared" si="89"/>
        <v>plays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 s="7">
        <f t="shared" si="84"/>
        <v>41908.208333333336</v>
      </c>
      <c r="L949">
        <v>1412312400</v>
      </c>
      <c r="M949" s="7">
        <f t="shared" si="85"/>
        <v>41915.208333333336</v>
      </c>
      <c r="N949" t="b">
        <v>0</v>
      </c>
      <c r="O949" t="b">
        <v>0</v>
      </c>
      <c r="P949" t="s">
        <v>33</v>
      </c>
      <c r="Q949" s="4">
        <f t="shared" si="86"/>
        <v>0.26694444444444443</v>
      </c>
      <c r="R949">
        <f t="shared" si="87"/>
        <v>73.92307692307692</v>
      </c>
      <c r="S949" t="str">
        <f t="shared" si="88"/>
        <v>theater</v>
      </c>
      <c r="T949" t="str">
        <f t="shared" si="89"/>
        <v>plays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 s="7">
        <f t="shared" si="84"/>
        <v>41985.25</v>
      </c>
      <c r="L950">
        <v>1419228000</v>
      </c>
      <c r="M950" s="7">
        <f t="shared" si="85"/>
        <v>41995.25</v>
      </c>
      <c r="N950" t="b">
        <v>1</v>
      </c>
      <c r="O950" t="b">
        <v>1</v>
      </c>
      <c r="P950" t="s">
        <v>42</v>
      </c>
      <c r="Q950" s="4">
        <f t="shared" si="86"/>
        <v>0.62957446808510642</v>
      </c>
      <c r="R950">
        <f t="shared" si="87"/>
        <v>36.987499999999997</v>
      </c>
      <c r="S950" t="str">
        <f t="shared" si="88"/>
        <v>film &amp; video</v>
      </c>
      <c r="T950" t="str">
        <f t="shared" si="89"/>
        <v>documentary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 s="7">
        <f t="shared" si="84"/>
        <v>42112.208333333328</v>
      </c>
      <c r="L951">
        <v>1430974800</v>
      </c>
      <c r="M951" s="7">
        <f t="shared" si="85"/>
        <v>42131.208333333328</v>
      </c>
      <c r="N951" t="b">
        <v>0</v>
      </c>
      <c r="O951" t="b">
        <v>0</v>
      </c>
      <c r="P951" t="s">
        <v>28</v>
      </c>
      <c r="Q951" s="4">
        <f t="shared" si="86"/>
        <v>1.6135593220338984</v>
      </c>
      <c r="R951">
        <f t="shared" si="87"/>
        <v>46.896551724137929</v>
      </c>
      <c r="S951" t="str">
        <f t="shared" si="88"/>
        <v>technology</v>
      </c>
      <c r="T951" t="str">
        <f t="shared" si="89"/>
        <v>web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 s="7">
        <f t="shared" si="84"/>
        <v>43571.208333333328</v>
      </c>
      <c r="L952">
        <v>1555822800</v>
      </c>
      <c r="M952" s="7">
        <f t="shared" si="85"/>
        <v>43576.208333333328</v>
      </c>
      <c r="N952" t="b">
        <v>0</v>
      </c>
      <c r="O952" t="b">
        <v>1</v>
      </c>
      <c r="P952" t="s">
        <v>33</v>
      </c>
      <c r="Q952" s="4">
        <f t="shared" si="86"/>
        <v>0.05</v>
      </c>
      <c r="R952">
        <f t="shared" si="87"/>
        <v>5</v>
      </c>
      <c r="S952" t="str">
        <f t="shared" si="88"/>
        <v>theater</v>
      </c>
      <c r="T952" t="str">
        <f t="shared" si="89"/>
        <v>plays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 s="7">
        <f t="shared" si="84"/>
        <v>42730.25</v>
      </c>
      <c r="L953">
        <v>1482818400</v>
      </c>
      <c r="M953" s="7">
        <f t="shared" si="85"/>
        <v>42731.25</v>
      </c>
      <c r="N953" t="b">
        <v>0</v>
      </c>
      <c r="O953" t="b">
        <v>1</v>
      </c>
      <c r="P953" t="s">
        <v>23</v>
      </c>
      <c r="Q953" s="4">
        <f t="shared" si="86"/>
        <v>10.969379310344827</v>
      </c>
      <c r="R953">
        <f t="shared" si="87"/>
        <v>102.02437459910199</v>
      </c>
      <c r="S953" t="str">
        <f t="shared" si="88"/>
        <v>music</v>
      </c>
      <c r="T953" t="str">
        <f t="shared" si="89"/>
        <v>rock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 s="7">
        <f t="shared" si="84"/>
        <v>42591.208333333328</v>
      </c>
      <c r="L954">
        <v>1471928400</v>
      </c>
      <c r="M954" s="7">
        <f t="shared" si="85"/>
        <v>42605.208333333328</v>
      </c>
      <c r="N954" t="b">
        <v>0</v>
      </c>
      <c r="O954" t="b">
        <v>0</v>
      </c>
      <c r="P954" t="s">
        <v>42</v>
      </c>
      <c r="Q954" s="4">
        <f t="shared" si="86"/>
        <v>0.70094158075601376</v>
      </c>
      <c r="R954">
        <f t="shared" si="87"/>
        <v>45.007502206531335</v>
      </c>
      <c r="S954" t="str">
        <f t="shared" si="88"/>
        <v>film &amp; video</v>
      </c>
      <c r="T954" t="str">
        <f t="shared" si="89"/>
        <v>documentary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 s="7">
        <f t="shared" si="84"/>
        <v>42358.25</v>
      </c>
      <c r="L955">
        <v>1453701600</v>
      </c>
      <c r="M955" s="7">
        <f t="shared" si="85"/>
        <v>42394.25</v>
      </c>
      <c r="N955" t="b">
        <v>0</v>
      </c>
      <c r="O955" t="b">
        <v>1</v>
      </c>
      <c r="P955" t="s">
        <v>474</v>
      </c>
      <c r="Q955" s="4">
        <f t="shared" si="86"/>
        <v>0.6</v>
      </c>
      <c r="R955">
        <f t="shared" si="87"/>
        <v>94.285714285714292</v>
      </c>
      <c r="S955" t="str">
        <f t="shared" si="88"/>
        <v>film &amp; video</v>
      </c>
      <c r="T955" t="str">
        <f t="shared" si="89"/>
        <v>science fiction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 s="7">
        <f t="shared" si="84"/>
        <v>41174.208333333336</v>
      </c>
      <c r="L956">
        <v>1350363600</v>
      </c>
      <c r="M956" s="7">
        <f t="shared" si="85"/>
        <v>41198.208333333336</v>
      </c>
      <c r="N956" t="b">
        <v>0</v>
      </c>
      <c r="O956" t="b">
        <v>0</v>
      </c>
      <c r="P956" t="s">
        <v>28</v>
      </c>
      <c r="Q956" s="4">
        <f t="shared" si="86"/>
        <v>3.6709859154929578</v>
      </c>
      <c r="R956">
        <f t="shared" si="87"/>
        <v>101.02325581395348</v>
      </c>
      <c r="S956" t="str">
        <f t="shared" si="88"/>
        <v>technology</v>
      </c>
      <c r="T956" t="str">
        <f t="shared" si="89"/>
        <v>web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 s="7">
        <f t="shared" si="84"/>
        <v>41238.25</v>
      </c>
      <c r="L957">
        <v>1353996000</v>
      </c>
      <c r="M957" s="7">
        <f t="shared" si="85"/>
        <v>41240.25</v>
      </c>
      <c r="N957" t="b">
        <v>0</v>
      </c>
      <c r="O957" t="b">
        <v>0</v>
      </c>
      <c r="P957" t="s">
        <v>33</v>
      </c>
      <c r="Q957" s="4">
        <f t="shared" si="86"/>
        <v>11.09</v>
      </c>
      <c r="R957">
        <f t="shared" si="87"/>
        <v>97.037499999999994</v>
      </c>
      <c r="S957" t="str">
        <f t="shared" si="88"/>
        <v>theater</v>
      </c>
      <c r="T957" t="str">
        <f t="shared" si="89"/>
        <v>plays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 s="7">
        <f t="shared" si="84"/>
        <v>42360.25</v>
      </c>
      <c r="L958">
        <v>1451109600</v>
      </c>
      <c r="M958" s="7">
        <f t="shared" si="85"/>
        <v>42364.25</v>
      </c>
      <c r="N958" t="b">
        <v>0</v>
      </c>
      <c r="O958" t="b">
        <v>0</v>
      </c>
      <c r="P958" t="s">
        <v>474</v>
      </c>
      <c r="Q958" s="4">
        <f t="shared" si="86"/>
        <v>0.19028784648187633</v>
      </c>
      <c r="R958">
        <f t="shared" si="87"/>
        <v>43.00963855421687</v>
      </c>
      <c r="S958" t="str">
        <f t="shared" si="88"/>
        <v>film &amp; video</v>
      </c>
      <c r="T958" t="str">
        <f t="shared" si="89"/>
        <v>science fiction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 s="7">
        <f t="shared" si="84"/>
        <v>40955.25</v>
      </c>
      <c r="L959">
        <v>1329631200</v>
      </c>
      <c r="M959" s="7">
        <f t="shared" si="85"/>
        <v>40958.25</v>
      </c>
      <c r="N959" t="b">
        <v>0</v>
      </c>
      <c r="O959" t="b">
        <v>0</v>
      </c>
      <c r="P959" t="s">
        <v>33</v>
      </c>
      <c r="Q959" s="4">
        <f t="shared" si="86"/>
        <v>1.2687755102040816</v>
      </c>
      <c r="R959">
        <f t="shared" si="87"/>
        <v>94.916030534351151</v>
      </c>
      <c r="S959" t="str">
        <f t="shared" si="88"/>
        <v>theater</v>
      </c>
      <c r="T959" t="str">
        <f t="shared" si="89"/>
        <v>plays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 s="7">
        <f t="shared" si="84"/>
        <v>40350.208333333336</v>
      </c>
      <c r="L960">
        <v>1278997200</v>
      </c>
      <c r="M960" s="7">
        <f t="shared" si="85"/>
        <v>40372.208333333336</v>
      </c>
      <c r="N960" t="b">
        <v>0</v>
      </c>
      <c r="O960" t="b">
        <v>0</v>
      </c>
      <c r="P960" t="s">
        <v>71</v>
      </c>
      <c r="Q960" s="4">
        <f t="shared" si="86"/>
        <v>7.3463636363636367</v>
      </c>
      <c r="R960">
        <f t="shared" si="87"/>
        <v>72.151785714285708</v>
      </c>
      <c r="S960" t="str">
        <f t="shared" si="88"/>
        <v>film &amp; video</v>
      </c>
      <c r="T960" t="str">
        <f t="shared" si="89"/>
        <v>animation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 s="7">
        <f t="shared" si="84"/>
        <v>40357.208333333336</v>
      </c>
      <c r="L961">
        <v>1280120400</v>
      </c>
      <c r="M961" s="7">
        <f t="shared" si="85"/>
        <v>40385.208333333336</v>
      </c>
      <c r="N961" t="b">
        <v>0</v>
      </c>
      <c r="O961" t="b">
        <v>0</v>
      </c>
      <c r="P961" t="s">
        <v>206</v>
      </c>
      <c r="Q961" s="4">
        <f t="shared" si="86"/>
        <v>4.5731034482758622E-2</v>
      </c>
      <c r="R961">
        <f t="shared" si="87"/>
        <v>51.007692307692309</v>
      </c>
      <c r="S961" t="str">
        <f t="shared" si="88"/>
        <v>publishing</v>
      </c>
      <c r="T961" t="str">
        <f t="shared" si="89"/>
        <v>translations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 s="7">
        <f t="shared" si="84"/>
        <v>42408.25</v>
      </c>
      <c r="L962">
        <v>1458104400</v>
      </c>
      <c r="M962" s="7">
        <f t="shared" si="85"/>
        <v>42445.208333333328</v>
      </c>
      <c r="N962" t="b">
        <v>0</v>
      </c>
      <c r="O962" t="b">
        <v>0</v>
      </c>
      <c r="P962" t="s">
        <v>28</v>
      </c>
      <c r="Q962" s="4">
        <f t="shared" si="86"/>
        <v>0.85054545454545449</v>
      </c>
      <c r="R962">
        <f t="shared" si="87"/>
        <v>85.054545454545448</v>
      </c>
      <c r="S962" t="str">
        <f t="shared" si="88"/>
        <v>technology</v>
      </c>
      <c r="T962" t="str">
        <f t="shared" si="89"/>
        <v>web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 s="7">
        <f t="shared" ref="K963:K1001" si="90">(((J963/60)/60)/24) +DATE(1970,1,1)</f>
        <v>40591.25</v>
      </c>
      <c r="L963">
        <v>1298268000</v>
      </c>
      <c r="M963" s="7">
        <f t="shared" ref="M963:M1001" si="91">(((L963/60)/60)/24) +DATE(1970,1,1)</f>
        <v>40595.25</v>
      </c>
      <c r="N963" t="b">
        <v>0</v>
      </c>
      <c r="O963" t="b">
        <v>0</v>
      </c>
      <c r="P963" t="s">
        <v>206</v>
      </c>
      <c r="Q963" s="4">
        <f t="shared" ref="Q963:Q1001" si="92">E963/D963</f>
        <v>1.1929824561403508</v>
      </c>
      <c r="R963">
        <f t="shared" ref="R963:R1001" si="93">IF(G963= 0, "no backers",E963/G963)</f>
        <v>43.87096774193548</v>
      </c>
      <c r="S963" t="str">
        <f t="shared" ref="S963:S1001" si="94">_xlfn.TEXTBEFORE(P963, "/")</f>
        <v>publishing</v>
      </c>
      <c r="T963" t="str">
        <f t="shared" ref="T963:T1001" si="95">_xlfn.TEXTAFTER(P963,"/")</f>
        <v>translations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 s="7">
        <f t="shared" si="90"/>
        <v>41592.25</v>
      </c>
      <c r="L964">
        <v>1386223200</v>
      </c>
      <c r="M964" s="7">
        <f t="shared" si="91"/>
        <v>41613.25</v>
      </c>
      <c r="N964" t="b">
        <v>0</v>
      </c>
      <c r="O964" t="b">
        <v>0</v>
      </c>
      <c r="P964" t="s">
        <v>17</v>
      </c>
      <c r="Q964" s="4">
        <f t="shared" si="92"/>
        <v>2.9602777777777778</v>
      </c>
      <c r="R964">
        <f t="shared" si="93"/>
        <v>40.063909774436091</v>
      </c>
      <c r="S964" t="str">
        <f t="shared" si="94"/>
        <v>food</v>
      </c>
      <c r="T964" t="str">
        <f t="shared" si="95"/>
        <v>food trucks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 s="7">
        <f t="shared" si="90"/>
        <v>40607.25</v>
      </c>
      <c r="L965">
        <v>1299823200</v>
      </c>
      <c r="M965" s="7">
        <f t="shared" si="91"/>
        <v>40613.25</v>
      </c>
      <c r="N965" t="b">
        <v>0</v>
      </c>
      <c r="O965" t="b">
        <v>1</v>
      </c>
      <c r="P965" t="s">
        <v>122</v>
      </c>
      <c r="Q965" s="4">
        <f t="shared" si="92"/>
        <v>0.84694915254237291</v>
      </c>
      <c r="R965">
        <f t="shared" si="93"/>
        <v>43.833333333333336</v>
      </c>
      <c r="S965" t="str">
        <f t="shared" si="94"/>
        <v>photography</v>
      </c>
      <c r="T965" t="str">
        <f t="shared" si="95"/>
        <v>photography books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 s="7">
        <f t="shared" si="90"/>
        <v>42135.208333333328</v>
      </c>
      <c r="L966">
        <v>1431752400</v>
      </c>
      <c r="M966" s="7">
        <f t="shared" si="91"/>
        <v>42140.208333333328</v>
      </c>
      <c r="N966" t="b">
        <v>0</v>
      </c>
      <c r="O966" t="b">
        <v>0</v>
      </c>
      <c r="P966" t="s">
        <v>33</v>
      </c>
      <c r="Q966" s="4">
        <f t="shared" si="92"/>
        <v>3.5578378378378379</v>
      </c>
      <c r="R966">
        <f t="shared" si="93"/>
        <v>84.92903225806451</v>
      </c>
      <c r="S966" t="str">
        <f t="shared" si="94"/>
        <v>theater</v>
      </c>
      <c r="T966" t="str">
        <f t="shared" si="95"/>
        <v>plays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 s="7">
        <f t="shared" si="90"/>
        <v>40203.25</v>
      </c>
      <c r="L967">
        <v>1267855200</v>
      </c>
      <c r="M967" s="7">
        <f t="shared" si="91"/>
        <v>40243.25</v>
      </c>
      <c r="N967" t="b">
        <v>0</v>
      </c>
      <c r="O967" t="b">
        <v>0</v>
      </c>
      <c r="P967" t="s">
        <v>23</v>
      </c>
      <c r="Q967" s="4">
        <f t="shared" si="92"/>
        <v>3.8640909090909092</v>
      </c>
      <c r="R967">
        <f t="shared" si="93"/>
        <v>41.067632850241544</v>
      </c>
      <c r="S967" t="str">
        <f t="shared" si="94"/>
        <v>music</v>
      </c>
      <c r="T967" t="str">
        <f t="shared" si="95"/>
        <v>rock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 s="7">
        <f t="shared" si="90"/>
        <v>42901.208333333328</v>
      </c>
      <c r="L968">
        <v>1497675600</v>
      </c>
      <c r="M968" s="7">
        <f t="shared" si="91"/>
        <v>42903.208333333328</v>
      </c>
      <c r="N968" t="b">
        <v>0</v>
      </c>
      <c r="O968" t="b">
        <v>0</v>
      </c>
      <c r="P968" t="s">
        <v>33</v>
      </c>
      <c r="Q968" s="4">
        <f t="shared" si="92"/>
        <v>7.9223529411764702</v>
      </c>
      <c r="R968">
        <f t="shared" si="93"/>
        <v>54.971428571428568</v>
      </c>
      <c r="S968" t="str">
        <f t="shared" si="94"/>
        <v>theater</v>
      </c>
      <c r="T968" t="str">
        <f t="shared" si="95"/>
        <v>plays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 s="7">
        <f t="shared" si="90"/>
        <v>41005.208333333336</v>
      </c>
      <c r="L969">
        <v>1336885200</v>
      </c>
      <c r="M969" s="7">
        <f t="shared" si="91"/>
        <v>41042.208333333336</v>
      </c>
      <c r="N969" t="b">
        <v>0</v>
      </c>
      <c r="O969" t="b">
        <v>0</v>
      </c>
      <c r="P969" t="s">
        <v>319</v>
      </c>
      <c r="Q969" s="4">
        <f t="shared" si="92"/>
        <v>1.3703393665158372</v>
      </c>
      <c r="R969">
        <f t="shared" si="93"/>
        <v>77.010807374443743</v>
      </c>
      <c r="S969" t="str">
        <f t="shared" si="94"/>
        <v>music</v>
      </c>
      <c r="T969" t="str">
        <f t="shared" si="95"/>
        <v>world music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 s="7">
        <f t="shared" si="90"/>
        <v>40544.25</v>
      </c>
      <c r="L970">
        <v>1295157600</v>
      </c>
      <c r="M970" s="7">
        <f t="shared" si="91"/>
        <v>40559.25</v>
      </c>
      <c r="N970" t="b">
        <v>0</v>
      </c>
      <c r="O970" t="b">
        <v>0</v>
      </c>
      <c r="P970" t="s">
        <v>17</v>
      </c>
      <c r="Q970" s="4">
        <f t="shared" si="92"/>
        <v>3.3820833333333336</v>
      </c>
      <c r="R970">
        <f t="shared" si="93"/>
        <v>71.201754385964918</v>
      </c>
      <c r="S970" t="str">
        <f t="shared" si="94"/>
        <v>food</v>
      </c>
      <c r="T970" t="str">
        <f t="shared" si="95"/>
        <v>food trucks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 s="7">
        <f t="shared" si="90"/>
        <v>43821.25</v>
      </c>
      <c r="L971">
        <v>1577599200</v>
      </c>
      <c r="M971" s="7">
        <f t="shared" si="91"/>
        <v>43828.25</v>
      </c>
      <c r="N971" t="b">
        <v>0</v>
      </c>
      <c r="O971" t="b">
        <v>0</v>
      </c>
      <c r="P971" t="s">
        <v>33</v>
      </c>
      <c r="Q971" s="4">
        <f t="shared" si="92"/>
        <v>1.0822784810126582</v>
      </c>
      <c r="R971">
        <f t="shared" si="93"/>
        <v>91.935483870967744</v>
      </c>
      <c r="S971" t="str">
        <f t="shared" si="94"/>
        <v>theater</v>
      </c>
      <c r="T971" t="str">
        <f t="shared" si="95"/>
        <v>plays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 s="7">
        <f t="shared" si="90"/>
        <v>40672.208333333336</v>
      </c>
      <c r="L972">
        <v>1305003600</v>
      </c>
      <c r="M972" s="7">
        <f t="shared" si="91"/>
        <v>40673.208333333336</v>
      </c>
      <c r="N972" t="b">
        <v>0</v>
      </c>
      <c r="O972" t="b">
        <v>0</v>
      </c>
      <c r="P972" t="s">
        <v>33</v>
      </c>
      <c r="Q972" s="4">
        <f t="shared" si="92"/>
        <v>0.60757639620653314</v>
      </c>
      <c r="R972">
        <f t="shared" si="93"/>
        <v>97.069023569023571</v>
      </c>
      <c r="S972" t="str">
        <f t="shared" si="94"/>
        <v>theater</v>
      </c>
      <c r="T972" t="str">
        <f t="shared" si="95"/>
        <v>plays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 s="7">
        <f t="shared" si="90"/>
        <v>41555.208333333336</v>
      </c>
      <c r="L973">
        <v>1381726800</v>
      </c>
      <c r="M973" s="7">
        <f t="shared" si="91"/>
        <v>41561.208333333336</v>
      </c>
      <c r="N973" t="b">
        <v>0</v>
      </c>
      <c r="O973" t="b">
        <v>0</v>
      </c>
      <c r="P973" t="s">
        <v>269</v>
      </c>
      <c r="Q973" s="4">
        <f t="shared" si="92"/>
        <v>0.27725490196078434</v>
      </c>
      <c r="R973">
        <f t="shared" si="93"/>
        <v>58.916666666666664</v>
      </c>
      <c r="S973" t="str">
        <f t="shared" si="94"/>
        <v>film &amp; video</v>
      </c>
      <c r="T973" t="str">
        <f t="shared" si="95"/>
        <v>television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 s="7">
        <f t="shared" si="90"/>
        <v>41792.208333333336</v>
      </c>
      <c r="L974">
        <v>1402462800</v>
      </c>
      <c r="M974" s="7">
        <f t="shared" si="91"/>
        <v>41801.208333333336</v>
      </c>
      <c r="N974" t="b">
        <v>0</v>
      </c>
      <c r="O974" t="b">
        <v>1</v>
      </c>
      <c r="P974" t="s">
        <v>28</v>
      </c>
      <c r="Q974" s="4">
        <f t="shared" si="92"/>
        <v>2.283934426229508</v>
      </c>
      <c r="R974">
        <f t="shared" si="93"/>
        <v>58.015466983938133</v>
      </c>
      <c r="S974" t="str">
        <f t="shared" si="94"/>
        <v>technology</v>
      </c>
      <c r="T974" t="str">
        <f t="shared" si="95"/>
        <v>web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 s="7">
        <f t="shared" si="90"/>
        <v>40522.25</v>
      </c>
      <c r="L975">
        <v>1292133600</v>
      </c>
      <c r="M975" s="7">
        <f t="shared" si="91"/>
        <v>40524.25</v>
      </c>
      <c r="N975" t="b">
        <v>0</v>
      </c>
      <c r="O975" t="b">
        <v>1</v>
      </c>
      <c r="P975" t="s">
        <v>33</v>
      </c>
      <c r="Q975" s="4">
        <f t="shared" si="92"/>
        <v>0.21615194054500414</v>
      </c>
      <c r="R975">
        <f t="shared" si="93"/>
        <v>103.87301587301587</v>
      </c>
      <c r="S975" t="str">
        <f t="shared" si="94"/>
        <v>theater</v>
      </c>
      <c r="T975" t="str">
        <f t="shared" si="95"/>
        <v>plays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 s="7">
        <f t="shared" si="90"/>
        <v>41412.208333333336</v>
      </c>
      <c r="L976">
        <v>1368939600</v>
      </c>
      <c r="M976" s="7">
        <f t="shared" si="91"/>
        <v>41413.208333333336</v>
      </c>
      <c r="N976" t="b">
        <v>0</v>
      </c>
      <c r="O976" t="b">
        <v>0</v>
      </c>
      <c r="P976" t="s">
        <v>60</v>
      </c>
      <c r="Q976" s="4">
        <f t="shared" si="92"/>
        <v>3.73875</v>
      </c>
      <c r="R976">
        <f t="shared" si="93"/>
        <v>93.46875</v>
      </c>
      <c r="S976" t="str">
        <f t="shared" si="94"/>
        <v>music</v>
      </c>
      <c r="T976" t="str">
        <f t="shared" si="95"/>
        <v>indie rock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 s="7">
        <f t="shared" si="90"/>
        <v>42337.25</v>
      </c>
      <c r="L977">
        <v>1452146400</v>
      </c>
      <c r="M977" s="7">
        <f t="shared" si="91"/>
        <v>42376.25</v>
      </c>
      <c r="N977" t="b">
        <v>0</v>
      </c>
      <c r="O977" t="b">
        <v>1</v>
      </c>
      <c r="P977" t="s">
        <v>33</v>
      </c>
      <c r="Q977" s="4">
        <f t="shared" si="92"/>
        <v>1.5492592592592593</v>
      </c>
      <c r="R977">
        <f t="shared" si="93"/>
        <v>61.970370370370368</v>
      </c>
      <c r="S977" t="str">
        <f t="shared" si="94"/>
        <v>theater</v>
      </c>
      <c r="T977" t="str">
        <f t="shared" si="95"/>
        <v>plays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 s="7">
        <f t="shared" si="90"/>
        <v>40571.25</v>
      </c>
      <c r="L978">
        <v>1296712800</v>
      </c>
      <c r="M978" s="7">
        <f t="shared" si="91"/>
        <v>40577.25</v>
      </c>
      <c r="N978" t="b">
        <v>0</v>
      </c>
      <c r="O978" t="b">
        <v>1</v>
      </c>
      <c r="P978" t="s">
        <v>33</v>
      </c>
      <c r="Q978" s="4">
        <f t="shared" si="92"/>
        <v>3.2214999999999998</v>
      </c>
      <c r="R978">
        <f t="shared" si="93"/>
        <v>92.042857142857144</v>
      </c>
      <c r="S978" t="str">
        <f t="shared" si="94"/>
        <v>theater</v>
      </c>
      <c r="T978" t="str">
        <f t="shared" si="95"/>
        <v>plays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 s="7">
        <f t="shared" si="90"/>
        <v>43138.25</v>
      </c>
      <c r="L979">
        <v>1520748000</v>
      </c>
      <c r="M979" s="7">
        <f t="shared" si="91"/>
        <v>43170.25</v>
      </c>
      <c r="N979" t="b">
        <v>0</v>
      </c>
      <c r="O979" t="b">
        <v>0</v>
      </c>
      <c r="P979" t="s">
        <v>17</v>
      </c>
      <c r="Q979" s="4">
        <f t="shared" si="92"/>
        <v>0.73957142857142855</v>
      </c>
      <c r="R979">
        <f t="shared" si="93"/>
        <v>77.268656716417908</v>
      </c>
      <c r="S979" t="str">
        <f t="shared" si="94"/>
        <v>food</v>
      </c>
      <c r="T979" t="str">
        <f t="shared" si="95"/>
        <v>food trucks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 s="7">
        <f t="shared" si="90"/>
        <v>42686.25</v>
      </c>
      <c r="L980">
        <v>1480831200</v>
      </c>
      <c r="M980" s="7">
        <f t="shared" si="91"/>
        <v>42708.25</v>
      </c>
      <c r="N980" t="b">
        <v>0</v>
      </c>
      <c r="O980" t="b">
        <v>0</v>
      </c>
      <c r="P980" t="s">
        <v>89</v>
      </c>
      <c r="Q980" s="4">
        <f t="shared" si="92"/>
        <v>8.641</v>
      </c>
      <c r="R980">
        <f t="shared" si="93"/>
        <v>93.923913043478265</v>
      </c>
      <c r="S980" t="str">
        <f t="shared" si="94"/>
        <v>games</v>
      </c>
      <c r="T980" t="str">
        <f t="shared" si="95"/>
        <v>video games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 s="7">
        <f t="shared" si="90"/>
        <v>42078.208333333328</v>
      </c>
      <c r="L981">
        <v>1426914000</v>
      </c>
      <c r="M981" s="7">
        <f t="shared" si="91"/>
        <v>42084.208333333328</v>
      </c>
      <c r="N981" t="b">
        <v>0</v>
      </c>
      <c r="O981" t="b">
        <v>0</v>
      </c>
      <c r="P981" t="s">
        <v>33</v>
      </c>
      <c r="Q981" s="4">
        <f t="shared" si="92"/>
        <v>1.432624584717608</v>
      </c>
      <c r="R981">
        <f t="shared" si="93"/>
        <v>84.969458128078813</v>
      </c>
      <c r="S981" t="str">
        <f t="shared" si="94"/>
        <v>theater</v>
      </c>
      <c r="T981" t="str">
        <f t="shared" si="95"/>
        <v>plays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 s="7">
        <f t="shared" si="90"/>
        <v>42307.208333333328</v>
      </c>
      <c r="L982">
        <v>1446616800</v>
      </c>
      <c r="M982" s="7">
        <f t="shared" si="91"/>
        <v>42312.25</v>
      </c>
      <c r="N982" t="b">
        <v>1</v>
      </c>
      <c r="O982" t="b">
        <v>0</v>
      </c>
      <c r="P982" t="s">
        <v>68</v>
      </c>
      <c r="Q982" s="4">
        <f t="shared" si="92"/>
        <v>0.40281762295081969</v>
      </c>
      <c r="R982">
        <f t="shared" si="93"/>
        <v>105.97035040431267</v>
      </c>
      <c r="S982" t="str">
        <f t="shared" si="94"/>
        <v>publishing</v>
      </c>
      <c r="T982" t="str">
        <f t="shared" si="95"/>
        <v>nonfiction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 s="7">
        <f t="shared" si="90"/>
        <v>43094.25</v>
      </c>
      <c r="L983">
        <v>1517032800</v>
      </c>
      <c r="M983" s="7">
        <f t="shared" si="91"/>
        <v>43127.25</v>
      </c>
      <c r="N983" t="b">
        <v>0</v>
      </c>
      <c r="O983" t="b">
        <v>0</v>
      </c>
      <c r="P983" t="s">
        <v>28</v>
      </c>
      <c r="Q983" s="4">
        <f t="shared" si="92"/>
        <v>1.7822388059701493</v>
      </c>
      <c r="R983">
        <f t="shared" si="93"/>
        <v>36.969040247678016</v>
      </c>
      <c r="S983" t="str">
        <f t="shared" si="94"/>
        <v>technology</v>
      </c>
      <c r="T983" t="str">
        <f t="shared" si="95"/>
        <v>web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 s="7">
        <f t="shared" si="90"/>
        <v>40743.208333333336</v>
      </c>
      <c r="L984">
        <v>1311224400</v>
      </c>
      <c r="M984" s="7">
        <f t="shared" si="91"/>
        <v>40745.208333333336</v>
      </c>
      <c r="N984" t="b">
        <v>0</v>
      </c>
      <c r="O984" t="b">
        <v>1</v>
      </c>
      <c r="P984" t="s">
        <v>42</v>
      </c>
      <c r="Q984" s="4">
        <f t="shared" si="92"/>
        <v>0.84930555555555554</v>
      </c>
      <c r="R984">
        <f t="shared" si="93"/>
        <v>81.533333333333331</v>
      </c>
      <c r="S984" t="str">
        <f t="shared" si="94"/>
        <v>film &amp; video</v>
      </c>
      <c r="T984" t="str">
        <f t="shared" si="95"/>
        <v>documentary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 s="7">
        <f t="shared" si="90"/>
        <v>43681.208333333328</v>
      </c>
      <c r="L985">
        <v>1566190800</v>
      </c>
      <c r="M985" s="7">
        <f t="shared" si="91"/>
        <v>43696.208333333328</v>
      </c>
      <c r="N985" t="b">
        <v>0</v>
      </c>
      <c r="O985" t="b">
        <v>0</v>
      </c>
      <c r="P985" t="s">
        <v>42</v>
      </c>
      <c r="Q985" s="4">
        <f t="shared" si="92"/>
        <v>1.4593648334624323</v>
      </c>
      <c r="R985">
        <f t="shared" si="93"/>
        <v>80.999140154772135</v>
      </c>
      <c r="S985" t="str">
        <f t="shared" si="94"/>
        <v>film &amp; video</v>
      </c>
      <c r="T985" t="str">
        <f t="shared" si="95"/>
        <v>documentary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 s="7">
        <f t="shared" si="90"/>
        <v>43716.208333333328</v>
      </c>
      <c r="L986">
        <v>1570165200</v>
      </c>
      <c r="M986" s="7">
        <f t="shared" si="91"/>
        <v>43742.208333333328</v>
      </c>
      <c r="N986" t="b">
        <v>0</v>
      </c>
      <c r="O986" t="b">
        <v>0</v>
      </c>
      <c r="P986" t="s">
        <v>33</v>
      </c>
      <c r="Q986" s="4">
        <f t="shared" si="92"/>
        <v>1.5246153846153847</v>
      </c>
      <c r="R986">
        <f t="shared" si="93"/>
        <v>26.010498687664043</v>
      </c>
      <c r="S986" t="str">
        <f t="shared" si="94"/>
        <v>theater</v>
      </c>
      <c r="T986" t="str">
        <f t="shared" si="95"/>
        <v>plays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 s="7">
        <f t="shared" si="90"/>
        <v>41614.25</v>
      </c>
      <c r="L987">
        <v>1388556000</v>
      </c>
      <c r="M987" s="7">
        <f t="shared" si="91"/>
        <v>41640.25</v>
      </c>
      <c r="N987" t="b">
        <v>0</v>
      </c>
      <c r="O987" t="b">
        <v>1</v>
      </c>
      <c r="P987" t="s">
        <v>23</v>
      </c>
      <c r="Q987" s="4">
        <f t="shared" si="92"/>
        <v>0.67129542790152408</v>
      </c>
      <c r="R987">
        <f t="shared" si="93"/>
        <v>25.998410896708286</v>
      </c>
      <c r="S987" t="str">
        <f t="shared" si="94"/>
        <v>music</v>
      </c>
      <c r="T987" t="str">
        <f t="shared" si="95"/>
        <v>rock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 s="7">
        <f t="shared" si="90"/>
        <v>40638.208333333336</v>
      </c>
      <c r="L988">
        <v>1303189200</v>
      </c>
      <c r="M988" s="7">
        <f t="shared" si="91"/>
        <v>40652.208333333336</v>
      </c>
      <c r="N988" t="b">
        <v>0</v>
      </c>
      <c r="O988" t="b">
        <v>0</v>
      </c>
      <c r="P988" t="s">
        <v>23</v>
      </c>
      <c r="Q988" s="4">
        <f t="shared" si="92"/>
        <v>0.40307692307692305</v>
      </c>
      <c r="R988">
        <f t="shared" si="93"/>
        <v>34.173913043478258</v>
      </c>
      <c r="S988" t="str">
        <f t="shared" si="94"/>
        <v>music</v>
      </c>
      <c r="T988" t="str">
        <f t="shared" si="95"/>
        <v>rock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 s="7">
        <f t="shared" si="90"/>
        <v>42852.208333333328</v>
      </c>
      <c r="L989">
        <v>1494478800</v>
      </c>
      <c r="M989" s="7">
        <f t="shared" si="91"/>
        <v>42866.208333333328</v>
      </c>
      <c r="N989" t="b">
        <v>0</v>
      </c>
      <c r="O989" t="b">
        <v>0</v>
      </c>
      <c r="P989" t="s">
        <v>42</v>
      </c>
      <c r="Q989" s="4">
        <f t="shared" si="92"/>
        <v>2.1679032258064517</v>
      </c>
      <c r="R989">
        <f t="shared" si="93"/>
        <v>28.002083333333335</v>
      </c>
      <c r="S989" t="str">
        <f t="shared" si="94"/>
        <v>film &amp; video</v>
      </c>
      <c r="T989" t="str">
        <f t="shared" si="95"/>
        <v>documentary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 s="7">
        <f t="shared" si="90"/>
        <v>42686.25</v>
      </c>
      <c r="L990">
        <v>1480744800</v>
      </c>
      <c r="M990" s="7">
        <f t="shared" si="91"/>
        <v>42707.25</v>
      </c>
      <c r="N990" t="b">
        <v>0</v>
      </c>
      <c r="O990" t="b">
        <v>0</v>
      </c>
      <c r="P990" t="s">
        <v>133</v>
      </c>
      <c r="Q990" s="4">
        <f t="shared" si="92"/>
        <v>0.52117021276595743</v>
      </c>
      <c r="R990">
        <f t="shared" si="93"/>
        <v>76.546875</v>
      </c>
      <c r="S990" t="str">
        <f t="shared" si="94"/>
        <v>publishing</v>
      </c>
      <c r="T990" t="str">
        <f t="shared" si="95"/>
        <v>radio &amp; podcasts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 s="7">
        <f t="shared" si="90"/>
        <v>43571.208333333328</v>
      </c>
      <c r="L991">
        <v>1555822800</v>
      </c>
      <c r="M991" s="7">
        <f t="shared" si="91"/>
        <v>43576.208333333328</v>
      </c>
      <c r="N991" t="b">
        <v>0</v>
      </c>
      <c r="O991" t="b">
        <v>0</v>
      </c>
      <c r="P991" t="s">
        <v>206</v>
      </c>
      <c r="Q991" s="4">
        <f t="shared" si="92"/>
        <v>4.9958333333333336</v>
      </c>
      <c r="R991">
        <f t="shared" si="93"/>
        <v>53.053097345132741</v>
      </c>
      <c r="S991" t="str">
        <f t="shared" si="94"/>
        <v>publishing</v>
      </c>
      <c r="T991" t="str">
        <f t="shared" si="95"/>
        <v>translations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 s="7">
        <f t="shared" si="90"/>
        <v>42432.25</v>
      </c>
      <c r="L992">
        <v>1458882000</v>
      </c>
      <c r="M992" s="7">
        <f t="shared" si="91"/>
        <v>42454.208333333328</v>
      </c>
      <c r="N992" t="b">
        <v>0</v>
      </c>
      <c r="O992" t="b">
        <v>1</v>
      </c>
      <c r="P992" t="s">
        <v>53</v>
      </c>
      <c r="Q992" s="4">
        <f t="shared" si="92"/>
        <v>0.87679487179487181</v>
      </c>
      <c r="R992">
        <f t="shared" si="93"/>
        <v>106.859375</v>
      </c>
      <c r="S992" t="str">
        <f t="shared" si="94"/>
        <v>film &amp; video</v>
      </c>
      <c r="T992" t="str">
        <f t="shared" si="95"/>
        <v>drama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 s="7">
        <f t="shared" si="90"/>
        <v>41907.208333333336</v>
      </c>
      <c r="L993">
        <v>1411966800</v>
      </c>
      <c r="M993" s="7">
        <f t="shared" si="91"/>
        <v>41911.208333333336</v>
      </c>
      <c r="N993" t="b">
        <v>0</v>
      </c>
      <c r="O993" t="b">
        <v>1</v>
      </c>
      <c r="P993" t="s">
        <v>23</v>
      </c>
      <c r="Q993" s="4">
        <f t="shared" si="92"/>
        <v>1.131734693877551</v>
      </c>
      <c r="R993">
        <f t="shared" si="93"/>
        <v>46.020746887966808</v>
      </c>
      <c r="S993" t="str">
        <f t="shared" si="94"/>
        <v>music</v>
      </c>
      <c r="T993" t="str">
        <f t="shared" si="95"/>
        <v>rock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 s="7">
        <f t="shared" si="90"/>
        <v>43227.208333333328</v>
      </c>
      <c r="L994">
        <v>1526878800</v>
      </c>
      <c r="M994" s="7">
        <f t="shared" si="91"/>
        <v>43241.208333333328</v>
      </c>
      <c r="N994" t="b">
        <v>0</v>
      </c>
      <c r="O994" t="b">
        <v>1</v>
      </c>
      <c r="P994" t="s">
        <v>53</v>
      </c>
      <c r="Q994" s="4">
        <f t="shared" si="92"/>
        <v>4.2654838709677421</v>
      </c>
      <c r="R994">
        <f t="shared" si="93"/>
        <v>100.17424242424242</v>
      </c>
      <c r="S994" t="str">
        <f t="shared" si="94"/>
        <v>film &amp; video</v>
      </c>
      <c r="T994" t="str">
        <f t="shared" si="95"/>
        <v>drama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 s="7">
        <f t="shared" si="90"/>
        <v>42362.25</v>
      </c>
      <c r="L995">
        <v>1452405600</v>
      </c>
      <c r="M995" s="7">
        <f t="shared" si="91"/>
        <v>42379.25</v>
      </c>
      <c r="N995" t="b">
        <v>0</v>
      </c>
      <c r="O995" t="b">
        <v>1</v>
      </c>
      <c r="P995" t="s">
        <v>122</v>
      </c>
      <c r="Q995" s="4">
        <f t="shared" si="92"/>
        <v>0.77632653061224488</v>
      </c>
      <c r="R995">
        <f t="shared" si="93"/>
        <v>101.44</v>
      </c>
      <c r="S995" t="str">
        <f t="shared" si="94"/>
        <v>photography</v>
      </c>
      <c r="T995" t="str">
        <f t="shared" si="95"/>
        <v>photography books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 s="7">
        <f t="shared" si="90"/>
        <v>41929.208333333336</v>
      </c>
      <c r="L996">
        <v>1414040400</v>
      </c>
      <c r="M996" s="7">
        <f t="shared" si="91"/>
        <v>41935.208333333336</v>
      </c>
      <c r="N996" t="b">
        <v>0</v>
      </c>
      <c r="O996" t="b">
        <v>1</v>
      </c>
      <c r="P996" t="s">
        <v>206</v>
      </c>
      <c r="Q996" s="4">
        <f t="shared" si="92"/>
        <v>0.52496810772501767</v>
      </c>
      <c r="R996">
        <f t="shared" si="93"/>
        <v>87.972684085510693</v>
      </c>
      <c r="S996" t="str">
        <f t="shared" si="94"/>
        <v>publishing</v>
      </c>
      <c r="T996" t="str">
        <f t="shared" si="95"/>
        <v>translations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 s="7">
        <f t="shared" si="90"/>
        <v>43408.208333333328</v>
      </c>
      <c r="L997">
        <v>1543816800</v>
      </c>
      <c r="M997" s="7">
        <f t="shared" si="91"/>
        <v>43437.25</v>
      </c>
      <c r="N997" t="b">
        <v>0</v>
      </c>
      <c r="O997" t="b">
        <v>1</v>
      </c>
      <c r="P997" t="s">
        <v>17</v>
      </c>
      <c r="Q997" s="4">
        <f t="shared" si="92"/>
        <v>1.5746762589928058</v>
      </c>
      <c r="R997">
        <f t="shared" si="93"/>
        <v>74.995594713656388</v>
      </c>
      <c r="S997" t="str">
        <f t="shared" si="94"/>
        <v>food</v>
      </c>
      <c r="T997" t="str">
        <f t="shared" si="95"/>
        <v>food trucks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 s="7">
        <f t="shared" si="90"/>
        <v>41276.25</v>
      </c>
      <c r="L998">
        <v>1359698400</v>
      </c>
      <c r="M998" s="7">
        <f t="shared" si="91"/>
        <v>41306.25</v>
      </c>
      <c r="N998" t="b">
        <v>0</v>
      </c>
      <c r="O998" t="b">
        <v>0</v>
      </c>
      <c r="P998" t="s">
        <v>33</v>
      </c>
      <c r="Q998" s="4">
        <f t="shared" si="92"/>
        <v>0.72939393939393937</v>
      </c>
      <c r="R998">
        <f t="shared" si="93"/>
        <v>42.982142857142854</v>
      </c>
      <c r="S998" t="str">
        <f t="shared" si="94"/>
        <v>theater</v>
      </c>
      <c r="T998" t="str">
        <f t="shared" si="95"/>
        <v>plays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 s="7">
        <f t="shared" si="90"/>
        <v>41659.25</v>
      </c>
      <c r="L999">
        <v>1390629600</v>
      </c>
      <c r="M999" s="7">
        <f t="shared" si="91"/>
        <v>41664.25</v>
      </c>
      <c r="N999" t="b">
        <v>0</v>
      </c>
      <c r="O999" t="b">
        <v>0</v>
      </c>
      <c r="P999" t="s">
        <v>33</v>
      </c>
      <c r="Q999" s="4">
        <f t="shared" si="92"/>
        <v>0.60565789473684206</v>
      </c>
      <c r="R999">
        <f t="shared" si="93"/>
        <v>33.115107913669064</v>
      </c>
      <c r="S999" t="str">
        <f t="shared" si="94"/>
        <v>theater</v>
      </c>
      <c r="T999" t="str">
        <f t="shared" si="95"/>
        <v>plays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 s="7">
        <f t="shared" si="90"/>
        <v>40220.25</v>
      </c>
      <c r="L1000">
        <v>1267077600</v>
      </c>
      <c r="M1000" s="7">
        <f t="shared" si="91"/>
        <v>40234.25</v>
      </c>
      <c r="N1000" t="b">
        <v>0</v>
      </c>
      <c r="O1000" t="b">
        <v>1</v>
      </c>
      <c r="P1000" t="s">
        <v>60</v>
      </c>
      <c r="Q1000" s="4">
        <f t="shared" si="92"/>
        <v>0.5679129129129129</v>
      </c>
      <c r="R1000">
        <f t="shared" si="93"/>
        <v>101.13101604278074</v>
      </c>
      <c r="S1000" t="str">
        <f t="shared" si="94"/>
        <v>music</v>
      </c>
      <c r="T1000" t="str">
        <f t="shared" si="95"/>
        <v>indie rock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 s="7">
        <f t="shared" si="90"/>
        <v>42550.208333333328</v>
      </c>
      <c r="L1001">
        <v>1467781200</v>
      </c>
      <c r="M1001" s="7">
        <f t="shared" si="91"/>
        <v>42557.208333333328</v>
      </c>
      <c r="N1001" t="b">
        <v>0</v>
      </c>
      <c r="O1001" t="b">
        <v>0</v>
      </c>
      <c r="P1001" t="s">
        <v>17</v>
      </c>
      <c r="Q1001" s="4">
        <f t="shared" si="92"/>
        <v>0.56542754275427543</v>
      </c>
      <c r="R1001">
        <f t="shared" si="93"/>
        <v>55.98841354723708</v>
      </c>
      <c r="S1001" t="str">
        <f t="shared" si="94"/>
        <v>food</v>
      </c>
      <c r="T1001" t="str">
        <f t="shared" si="95"/>
        <v>food trucks</v>
      </c>
    </row>
  </sheetData>
  <autoFilter ref="A1:R1001" xr:uid="{00000000-0001-0000-0000-000000000000}"/>
  <conditionalFormatting sqref="F2:F1001">
    <cfRule type="containsText" dxfId="3" priority="5" operator="containsText" text="failed">
      <formula>NOT(ISERROR(SEARCH("failed",F2)))</formula>
    </cfRule>
  </conditionalFormatting>
  <conditionalFormatting sqref="Q2:Q1001">
    <cfRule type="colorScale" priority="1">
      <colorScale>
        <cfvo type="num" val="0"/>
        <cfvo type="num" val="1"/>
        <cfvo type="num" val="2"/>
        <color rgb="FFFF0000"/>
        <color rgb="FF00B050"/>
        <color theme="4"/>
      </colorScale>
    </cfRule>
  </conditionalFormatting>
  <pageMargins left="0.75" right="0.75" top="1" bottom="1" header="0.5" footer="0.5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601AD15B-A39C-496B-8634-1956453E50BC}">
            <xm:f>NOT(ISERROR(SEARCH($F$20,F2)))</xm:f>
            <xm:f>$F$20</xm:f>
            <x14:dxf>
              <fill>
                <patternFill>
                  <bgColor rgb="FFFF0000"/>
                </patternFill>
              </fill>
            </x14:dxf>
          </x14:cfRule>
          <x14:cfRule type="containsText" priority="3" operator="containsText" id="{92DE7F1C-8B92-4B1D-8845-B0C7D92C179F}">
            <xm:f>NOT(ISERROR(SEARCH($F$10,F2)))</xm:f>
            <xm:f>$F$10</xm:f>
            <x14:dxf>
              <font>
                <color rgb="FF9C5700"/>
              </font>
              <fill>
                <patternFill>
                  <bgColor rgb="FFFFEB9C"/>
                </patternFill>
              </fill>
            </x14:dxf>
          </x14:cfRule>
          <x14:cfRule type="containsText" priority="4" operator="containsText" id="{A7A8707A-C65D-4BCA-A0E9-CBEAE87FC61A}">
            <xm:f>NOT(ISERROR(SEARCH($F$3,F2)))</xm:f>
            <xm:f>$F$3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F2:F1001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949126-0264-4BDA-95D2-D7517CF09E51}">
  <dimension ref="A1:E18"/>
  <sheetViews>
    <sheetView zoomScale="61" zoomScaleNormal="100" workbookViewId="0">
      <selection activeCell="F13" sqref="F13"/>
    </sheetView>
  </sheetViews>
  <sheetFormatPr defaultRowHeight="15.6" x14ac:dyDescent="0.3"/>
  <cols>
    <col min="1" max="1" width="16.19921875" bestFit="1" customWidth="1"/>
    <col min="2" max="2" width="10.5976562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5" t="s">
        <v>2031</v>
      </c>
      <c r="B1" t="s">
        <v>2044</v>
      </c>
    </row>
    <row r="2" spans="1:5" x14ac:dyDescent="0.3">
      <c r="A2" s="5" t="s">
        <v>2089</v>
      </c>
      <c r="B2" t="s">
        <v>2044</v>
      </c>
    </row>
    <row r="4" spans="1:5" x14ac:dyDescent="0.3">
      <c r="A4" s="5" t="s">
        <v>2087</v>
      </c>
      <c r="B4" s="5" t="s">
        <v>2090</v>
      </c>
    </row>
    <row r="5" spans="1:5" x14ac:dyDescent="0.3">
      <c r="A5" s="5" t="s">
        <v>2088</v>
      </c>
      <c r="B5" t="s">
        <v>74</v>
      </c>
      <c r="C5" t="s">
        <v>14</v>
      </c>
      <c r="D5" t="s">
        <v>20</v>
      </c>
      <c r="E5" t="s">
        <v>2042</v>
      </c>
    </row>
    <row r="6" spans="1:5" x14ac:dyDescent="0.3">
      <c r="A6" s="9" t="s">
        <v>2075</v>
      </c>
      <c r="B6">
        <v>6</v>
      </c>
      <c r="C6">
        <v>36</v>
      </c>
      <c r="D6">
        <v>49</v>
      </c>
      <c r="E6">
        <v>91</v>
      </c>
    </row>
    <row r="7" spans="1:5" x14ac:dyDescent="0.3">
      <c r="A7" s="9" t="s">
        <v>2076</v>
      </c>
      <c r="B7">
        <v>7</v>
      </c>
      <c r="C7">
        <v>28</v>
      </c>
      <c r="D7">
        <v>44</v>
      </c>
      <c r="E7">
        <v>79</v>
      </c>
    </row>
    <row r="8" spans="1:5" x14ac:dyDescent="0.3">
      <c r="A8" s="9" t="s">
        <v>2077</v>
      </c>
      <c r="B8">
        <v>4</v>
      </c>
      <c r="C8">
        <v>33</v>
      </c>
      <c r="D8">
        <v>49</v>
      </c>
      <c r="E8">
        <v>86</v>
      </c>
    </row>
    <row r="9" spans="1:5" x14ac:dyDescent="0.3">
      <c r="A9" s="9" t="s">
        <v>2078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9" t="s">
        <v>2079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9" t="s">
        <v>2080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9" t="s">
        <v>2081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9" t="s">
        <v>2082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9" t="s">
        <v>2083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9" t="s">
        <v>2084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9" t="s">
        <v>2085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9" t="s">
        <v>2086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9" t="s">
        <v>2042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Stacked Bar Chart By Category</vt:lpstr>
      <vt:lpstr>Range of Fundraising Analysis</vt:lpstr>
      <vt:lpstr>Stacked Bar Chart Sub Category</vt:lpstr>
      <vt:lpstr>Statistical Analysis</vt:lpstr>
      <vt:lpstr>Crowdfunding</vt:lpstr>
      <vt:lpstr>Outcomes overtime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EJ Peris</cp:lastModifiedBy>
  <dcterms:created xsi:type="dcterms:W3CDTF">2021-09-29T18:52:28Z</dcterms:created>
  <dcterms:modified xsi:type="dcterms:W3CDTF">2022-12-20T23:03:27Z</dcterms:modified>
</cp:coreProperties>
</file>