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no_\Desktop\Arduino Enno Projekte\WindMill\"/>
    </mc:Choice>
  </mc:AlternateContent>
  <xr:revisionPtr revIDLastSave="0" documentId="13_ncr:1_{4D09A236-D58B-48EB-B5D5-EFA94A3C7D6B}" xr6:coauthVersionLast="47" xr6:coauthVersionMax="47" xr10:uidLastSave="{00000000-0000-0000-0000-000000000000}"/>
  <bookViews>
    <workbookView xWindow="-120" yWindow="-120" windowWidth="29040" windowHeight="15720" activeTab="6" xr2:uid="{3C874055-029E-4E95-BB05-016B077CA36A}"/>
  </bookViews>
  <sheets>
    <sheet name="Tabelle1" sheetId="1" r:id="rId1"/>
    <sheet name="Servo" sheetId="3" r:id="rId2"/>
    <sheet name="Werk" sheetId="9" r:id="rId3"/>
    <sheet name="Rad" sheetId="10" r:id="rId4"/>
    <sheet name="Flügel" sheetId="11" r:id="rId5"/>
    <sheet name="PPT" sheetId="12" r:id="rId6"/>
    <sheet name="Zahndicke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8" l="1"/>
  <c r="I9" i="8"/>
  <c r="H9" i="8"/>
  <c r="E11" i="8"/>
  <c r="E10" i="8"/>
  <c r="E9" i="8"/>
  <c r="E8" i="8"/>
  <c r="E7" i="8"/>
  <c r="O21" i="12" l="1"/>
  <c r="O18" i="12"/>
  <c r="O11" i="12"/>
  <c r="O8" i="12"/>
  <c r="O13" i="12" s="1"/>
  <c r="O7" i="12"/>
  <c r="O19" i="12" s="1"/>
  <c r="O5" i="12"/>
  <c r="O23" i="12" s="1"/>
  <c r="O21" i="11"/>
  <c r="O18" i="11"/>
  <c r="O11" i="11"/>
  <c r="O8" i="11"/>
  <c r="O13" i="11" s="1"/>
  <c r="O7" i="11"/>
  <c r="O19" i="11" s="1"/>
  <c r="O5" i="11"/>
  <c r="O23" i="11" s="1"/>
  <c r="O21" i="10"/>
  <c r="O18" i="10"/>
  <c r="O11" i="10"/>
  <c r="O8" i="10"/>
  <c r="O9" i="10" s="1"/>
  <c r="O7" i="10"/>
  <c r="O19" i="10" s="1"/>
  <c r="O5" i="10"/>
  <c r="O23" i="10" s="1"/>
  <c r="O21" i="9"/>
  <c r="O18" i="9"/>
  <c r="O11" i="9"/>
  <c r="O8" i="9"/>
  <c r="O13" i="9" s="1"/>
  <c r="O7" i="9"/>
  <c r="O19" i="9" s="1"/>
  <c r="O5" i="9"/>
  <c r="O23" i="9" s="1"/>
  <c r="O13" i="3"/>
  <c r="O9" i="3"/>
  <c r="O8" i="3"/>
  <c r="S13" i="1"/>
  <c r="S9" i="1"/>
  <c r="S8" i="1"/>
  <c r="Q13" i="1"/>
  <c r="O9" i="1"/>
  <c r="Q9" i="1"/>
  <c r="Q8" i="1"/>
  <c r="O8" i="1"/>
  <c r="O13" i="1" s="1"/>
  <c r="H10" i="8"/>
  <c r="E5" i="8"/>
  <c r="E6" i="8" l="1"/>
  <c r="H8" i="8"/>
  <c r="E4" i="8"/>
  <c r="O9" i="12"/>
  <c r="O15" i="12"/>
  <c r="O17" i="12"/>
  <c r="O9" i="11"/>
  <c r="O15" i="11"/>
  <c r="O17" i="11"/>
  <c r="O13" i="10"/>
  <c r="O17" i="10" s="1"/>
  <c r="O15" i="10"/>
  <c r="O9" i="9"/>
  <c r="O15" i="9"/>
  <c r="O17" i="9"/>
  <c r="H6" i="8"/>
  <c r="N2" i="8" l="1"/>
  <c r="H17" i="8"/>
  <c r="O7" i="1"/>
  <c r="H4" i="8"/>
  <c r="S21" i="1"/>
  <c r="Q21" i="1"/>
  <c r="O21" i="1"/>
  <c r="S18" i="1"/>
  <c r="S11" i="1"/>
  <c r="S7" i="1"/>
  <c r="S19" i="1" s="1"/>
  <c r="S5" i="1"/>
  <c r="S23" i="1" s="1"/>
  <c r="Q18" i="1"/>
  <c r="Q11" i="1"/>
  <c r="Q7" i="1"/>
  <c r="Q19" i="1" s="1"/>
  <c r="Q5" i="1"/>
  <c r="Q23" i="1" s="1"/>
  <c r="O19" i="3"/>
  <c r="O18" i="3"/>
  <c r="O18" i="1"/>
  <c r="O21" i="3"/>
  <c r="O23" i="3"/>
  <c r="O11" i="3"/>
  <c r="O7" i="3"/>
  <c r="O17" i="3" s="1"/>
  <c r="O5" i="3"/>
  <c r="O11" i="1"/>
  <c r="O5" i="1"/>
  <c r="O23" i="1" s="1"/>
  <c r="J11" i="8" l="1"/>
  <c r="J12" i="8" s="1"/>
  <c r="J14" i="8" s="1"/>
  <c r="J15" i="8" s="1"/>
  <c r="J19" i="8" s="1"/>
  <c r="H11" i="8"/>
  <c r="H12" i="8" s="1"/>
  <c r="H14" i="8" s="1"/>
  <c r="H15" i="8" s="1"/>
  <c r="H19" i="8" s="1"/>
  <c r="I11" i="8"/>
  <c r="I12" i="8" s="1"/>
  <c r="I14" i="8" s="1"/>
  <c r="I15" i="8" s="1"/>
  <c r="I19" i="8" s="1"/>
  <c r="I20" i="8" s="1"/>
  <c r="H5" i="8"/>
  <c r="S25" i="1"/>
  <c r="Q25" i="1"/>
  <c r="S15" i="1"/>
  <c r="S17" i="1"/>
  <c r="Q15" i="1"/>
  <c r="Q17" i="1"/>
  <c r="O17" i="1"/>
  <c r="O15" i="1"/>
  <c r="O19" i="1"/>
  <c r="O15" i="3"/>
  <c r="J20" i="8" l="1"/>
  <c r="J21" i="8" s="1"/>
  <c r="J23" i="8"/>
  <c r="J24" i="8" s="1"/>
  <c r="I23" i="8"/>
  <c r="I24" i="8" s="1"/>
  <c r="I21" i="8"/>
  <c r="H23" i="8"/>
  <c r="H20" i="8"/>
  <c r="H21" i="8" s="1"/>
  <c r="H24" i="8"/>
</calcChain>
</file>

<file path=xl/sharedStrings.xml><?xml version="1.0" encoding="utf-8"?>
<sst xmlns="http://schemas.openxmlformats.org/spreadsheetml/2006/main" count="417" uniqueCount="78">
  <si>
    <t>Modul m</t>
  </si>
  <si>
    <t>p</t>
  </si>
  <si>
    <t>Teilung</t>
  </si>
  <si>
    <t>Kreisumfang</t>
  </si>
  <si>
    <r>
      <t>m=p/</t>
    </r>
    <r>
      <rPr>
        <sz val="11"/>
        <color theme="1"/>
        <rFont val="Symbol"/>
        <family val="1"/>
        <charset val="2"/>
      </rPr>
      <t>p</t>
    </r>
  </si>
  <si>
    <t>Teilung p</t>
  </si>
  <si>
    <r>
      <t>p=m*</t>
    </r>
    <r>
      <rPr>
        <sz val="11"/>
        <color theme="1"/>
        <rFont val="Symbol"/>
        <family val="1"/>
        <charset val="2"/>
      </rPr>
      <t>p</t>
    </r>
  </si>
  <si>
    <t>Teilkreisdurchmesser</t>
  </si>
  <si>
    <t>m</t>
  </si>
  <si>
    <t>d</t>
  </si>
  <si>
    <t>d=m*z</t>
  </si>
  <si>
    <t>z</t>
  </si>
  <si>
    <t>Zähnezahl</t>
  </si>
  <si>
    <t>Kopfhöhe</t>
  </si>
  <si>
    <t>ha</t>
  </si>
  <si>
    <t>ha=m</t>
  </si>
  <si>
    <t>Fußhöhe</t>
  </si>
  <si>
    <t>fh</t>
  </si>
  <si>
    <t>hf=m+c</t>
  </si>
  <si>
    <t>c</t>
  </si>
  <si>
    <t>Kopfspiel</t>
  </si>
  <si>
    <t>Kopfkreisdurchmesser</t>
  </si>
  <si>
    <t>da</t>
  </si>
  <si>
    <t>da=d+2*m</t>
  </si>
  <si>
    <t>da=m*(z+2)</t>
  </si>
  <si>
    <t>Fußkreisdurchmesser</t>
  </si>
  <si>
    <t>df</t>
  </si>
  <si>
    <t>df=d-2*hf</t>
  </si>
  <si>
    <t>Grundkreis</t>
  </si>
  <si>
    <t>db</t>
  </si>
  <si>
    <t>db=d*cos(20°)</t>
  </si>
  <si>
    <t>Zahnhöhe</t>
  </si>
  <si>
    <t>h</t>
  </si>
  <si>
    <t>h=2*m+c</t>
  </si>
  <si>
    <t>hf</t>
  </si>
  <si>
    <t>Vorgabe</t>
  </si>
  <si>
    <t>Rechnung</t>
  </si>
  <si>
    <t>Winkel 20°</t>
  </si>
  <si>
    <r>
      <t xml:space="preserve">Fußrundung </t>
    </r>
    <r>
      <rPr>
        <sz val="11"/>
        <color theme="1"/>
        <rFont val="Symbol"/>
        <family val="1"/>
        <charset val="2"/>
      </rPr>
      <t>r</t>
    </r>
    <r>
      <rPr>
        <sz val="14.3"/>
        <color theme="1"/>
        <rFont val="Calibri"/>
        <family val="2"/>
      </rPr>
      <t>f</t>
    </r>
  </si>
  <si>
    <t>rhof</t>
  </si>
  <si>
    <t>rhof=0,38*m</t>
  </si>
  <si>
    <t>Zahndicke</t>
  </si>
  <si>
    <t>sp</t>
  </si>
  <si>
    <t>sp=p/2</t>
  </si>
  <si>
    <t>Faktor</t>
  </si>
  <si>
    <t>rhof=Faktor*m</t>
  </si>
  <si>
    <t>Faktor=0,38</t>
  </si>
  <si>
    <t>Rad</t>
  </si>
  <si>
    <t>Servo</t>
  </si>
  <si>
    <t>Werk</t>
  </si>
  <si>
    <t>i</t>
  </si>
  <si>
    <t>Übersetzung</t>
  </si>
  <si>
    <t>i=d2/d1</t>
  </si>
  <si>
    <t>alpha0</t>
  </si>
  <si>
    <t>tan(alpha0)</t>
  </si>
  <si>
    <t>inv(alpha0)</t>
  </si>
  <si>
    <t>alpha</t>
  </si>
  <si>
    <t>d (da)</t>
  </si>
  <si>
    <t>tan(alpha)</t>
  </si>
  <si>
    <t>s0 x=0</t>
  </si>
  <si>
    <t>TK</t>
  </si>
  <si>
    <t>K</t>
  </si>
  <si>
    <t>G</t>
  </si>
  <si>
    <t>s (Bogen)</t>
  </si>
  <si>
    <t>https://www.tec-science.com/de/getriebe-technik/evolventenverzahnung/berechnung-von-zahnrader/</t>
  </si>
  <si>
    <t>s Sehne</t>
  </si>
  <si>
    <t>d0 (d) TK</t>
  </si>
  <si>
    <t>d beliebiger Kreis</t>
  </si>
  <si>
    <t>d0 TK</t>
  </si>
  <si>
    <t>alpha0=20°</t>
  </si>
  <si>
    <t>beliebiges d</t>
  </si>
  <si>
    <t>F</t>
  </si>
  <si>
    <t>=phi</t>
  </si>
  <si>
    <t>delta</t>
  </si>
  <si>
    <t>delta °</t>
  </si>
  <si>
    <t>inv(alpha)</t>
  </si>
  <si>
    <t>Faktor 0.25</t>
  </si>
  <si>
    <t>c=m*0.25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</si>
</sst>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0.000"/>
  </numFmts>
  <fonts count="5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4.3"/>
      <color theme="1"/>
      <name val="Calibri"/>
      <family val="2"/>
    </font>
    <font>
      <sz val="11"/>
      <color theme="1"/>
      <name val="Calibri"/>
      <family val="1"/>
      <charset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4" fillId="0" borderId="0" xfId="1"/>
    <xf numFmtId="0" fontId="0" fillId="0" borderId="0" xfId="0" quotePrefix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241923</xdr:colOff>
      <xdr:row>0</xdr:row>
      <xdr:rowOff>152400</xdr:rowOff>
    </xdr:from>
    <xdr:to>
      <xdr:col>7</xdr:col>
      <xdr:colOff>35169</xdr:colOff>
      <xdr:row>23</xdr:row>
      <xdr:rowOff>167787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F5AC867-4400-3A45-5B45-F59F245A0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23" y="152400"/>
          <a:ext cx="4606302" cy="444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241923</xdr:colOff>
      <xdr:row>0</xdr:row>
      <xdr:rowOff>152400</xdr:rowOff>
    </xdr:from>
    <xdr:to>
      <xdr:col>6</xdr:col>
      <xdr:colOff>276225</xdr:colOff>
      <xdr:row>23</xdr:row>
      <xdr:rowOff>167787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8A0257A-FABA-4141-9B88-0817DBB23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23" y="152400"/>
          <a:ext cx="4606302" cy="44445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241923</xdr:colOff>
      <xdr:row>0</xdr:row>
      <xdr:rowOff>152400</xdr:rowOff>
    </xdr:from>
    <xdr:to>
      <xdr:col>6</xdr:col>
      <xdr:colOff>276225</xdr:colOff>
      <xdr:row>23</xdr:row>
      <xdr:rowOff>167787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76740E5-7A98-401F-89AB-FE4682DAD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23" y="152400"/>
          <a:ext cx="4606302" cy="44445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241923</xdr:colOff>
      <xdr:row>0</xdr:row>
      <xdr:rowOff>152400</xdr:rowOff>
    </xdr:from>
    <xdr:to>
      <xdr:col>6</xdr:col>
      <xdr:colOff>276225</xdr:colOff>
      <xdr:row>23</xdr:row>
      <xdr:rowOff>167787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63B22EC-C48F-4DB7-BA6B-25DB30FFA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23" y="152400"/>
          <a:ext cx="4606302" cy="44445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241923</xdr:colOff>
      <xdr:row>0</xdr:row>
      <xdr:rowOff>152400</xdr:rowOff>
    </xdr:from>
    <xdr:to>
      <xdr:col>6</xdr:col>
      <xdr:colOff>276225</xdr:colOff>
      <xdr:row>23</xdr:row>
      <xdr:rowOff>167787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0314144-23E6-44FC-9EA5-51E38488C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23" y="152400"/>
          <a:ext cx="4606302" cy="44445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241923</xdr:colOff>
      <xdr:row>0</xdr:row>
      <xdr:rowOff>152400</xdr:rowOff>
    </xdr:from>
    <xdr:to>
      <xdr:col>6</xdr:col>
      <xdr:colOff>276225</xdr:colOff>
      <xdr:row>23</xdr:row>
      <xdr:rowOff>167787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E11E47-0486-46A4-B1AD-8698060E4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23" y="152400"/>
          <a:ext cx="4606302" cy="44445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112470</xdr:colOff>
      <xdr:row>1</xdr:row>
      <xdr:rowOff>80211</xdr:rowOff>
    </xdr:from>
    <xdr:to>
      <xdr:col>2</xdr:col>
      <xdr:colOff>445546</xdr:colOff>
      <xdr:row>18</xdr:row>
      <xdr:rowOff>142373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EB83F67-EFD4-E06D-A3F3-6B0E319E9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0" y="80211"/>
          <a:ext cx="1857076" cy="3300662"/>
        </a:xfrm>
        <a:prstGeom prst="rect">
          <a:avLst/>
        </a:prstGeom>
      </xdr:spPr>
    </xdr:pic>
    <xdr:clientData/>
  </xdr:twoCellAnchor>
  <xdr:twoCellAnchor editAs="oneCell">
    <xdr:from>
      <xdr:col>10</xdr:col>
      <xdr:colOff>744139</xdr:colOff>
      <xdr:row>4</xdr:row>
      <xdr:rowOff>0</xdr:rowOff>
    </xdr:from>
    <xdr:to>
      <xdr:col>13</xdr:col>
      <xdr:colOff>506300</xdr:colOff>
      <xdr:row>5</xdr:row>
      <xdr:rowOff>181027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A06F6A2-0300-0107-435C-3887A3050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4483" y="571500"/>
          <a:ext cx="2048161" cy="371527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9</xdr:row>
      <xdr:rowOff>130969</xdr:rowOff>
    </xdr:from>
    <xdr:to>
      <xdr:col>13</xdr:col>
      <xdr:colOff>609911</xdr:colOff>
      <xdr:row>12</xdr:row>
      <xdr:rowOff>169154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C0CDDD5-1D69-132F-0295-94441C9A4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7328" y="1845469"/>
          <a:ext cx="2229161" cy="609685"/>
        </a:xfrm>
        <a:prstGeom prst="rect">
          <a:avLst/>
        </a:prstGeom>
      </xdr:spPr>
    </xdr:pic>
    <xdr:clientData/>
  </xdr:twoCellAnchor>
  <xdr:twoCellAnchor editAs="oneCell">
    <xdr:from>
      <xdr:col>10</xdr:col>
      <xdr:colOff>726280</xdr:colOff>
      <xdr:row>13</xdr:row>
      <xdr:rowOff>47625</xdr:rowOff>
    </xdr:from>
    <xdr:to>
      <xdr:col>13</xdr:col>
      <xdr:colOff>221704</xdr:colOff>
      <xdr:row>15</xdr:row>
      <xdr:rowOff>66731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18F73F0-B110-E92F-28FB-279057D27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56858" y="2524125"/>
          <a:ext cx="1781424" cy="400106"/>
        </a:xfrm>
        <a:prstGeom prst="rect">
          <a:avLst/>
        </a:prstGeom>
      </xdr:spPr>
    </xdr:pic>
    <xdr:clientData/>
  </xdr:twoCellAnchor>
  <xdr:twoCellAnchor editAs="oneCell">
    <xdr:from>
      <xdr:col>10</xdr:col>
      <xdr:colOff>714374</xdr:colOff>
      <xdr:row>17</xdr:row>
      <xdr:rowOff>125018</xdr:rowOff>
    </xdr:from>
    <xdr:to>
      <xdr:col>14</xdr:col>
      <xdr:colOff>248009</xdr:colOff>
      <xdr:row>20</xdr:row>
      <xdr:rowOff>163203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251455A-F31B-0452-4306-F3F81D41A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44952" y="3363518"/>
          <a:ext cx="2581635" cy="609685"/>
        </a:xfrm>
        <a:prstGeom prst="rect">
          <a:avLst/>
        </a:prstGeom>
      </xdr:spPr>
    </xdr:pic>
    <xdr:clientData/>
  </xdr:twoCellAnchor>
  <xdr:twoCellAnchor editAs="oneCell">
    <xdr:from>
      <xdr:col>10</xdr:col>
      <xdr:colOff>708423</xdr:colOff>
      <xdr:row>15</xdr:row>
      <xdr:rowOff>23813</xdr:rowOff>
    </xdr:from>
    <xdr:to>
      <xdr:col>14</xdr:col>
      <xdr:colOff>184900</xdr:colOff>
      <xdr:row>17</xdr:row>
      <xdr:rowOff>128656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1E0F944-D112-BBC3-A839-EC75CCD7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1" y="2881313"/>
          <a:ext cx="2524477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35717</xdr:colOff>
      <xdr:row>26</xdr:row>
      <xdr:rowOff>84107</xdr:rowOff>
    </xdr:from>
    <xdr:to>
      <xdr:col>11</xdr:col>
      <xdr:colOff>82260</xdr:colOff>
      <xdr:row>50</xdr:row>
      <xdr:rowOff>130968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FCBFA6A-E21D-48F2-A723-5AE484AB7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rightnessContrast bright="-20000"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717" y="5037107"/>
          <a:ext cx="7339121" cy="4618861"/>
        </a:xfrm>
        <a:prstGeom prst="rect">
          <a:avLst/>
        </a:prstGeom>
      </xdr:spPr>
    </xdr:pic>
    <xdr:clientData/>
  </xdr:twoCellAnchor>
  <xdr:twoCellAnchor editAs="oneCell">
    <xdr:from>
      <xdr:col>11</xdr:col>
      <xdr:colOff>17859</xdr:colOff>
      <xdr:row>22</xdr:row>
      <xdr:rowOff>113109</xdr:rowOff>
    </xdr:from>
    <xdr:to>
      <xdr:col>14</xdr:col>
      <xdr:colOff>208705</xdr:colOff>
      <xdr:row>26</xdr:row>
      <xdr:rowOff>37005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15416FE4-DB2D-3CE9-5BA6-E146986E8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0437" y="4304109"/>
          <a:ext cx="2476846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tec-science.com/de/getriebe-technik/evolventenverzahnung/berechnung-von-zahnra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39CE-B7BB-45A4-8CA7-7E6AB67DC4AA}">
  <dimension ref="H1:S25"/>
  <sheetViews>
    <sheetView zoomScale="130" zoomScaleNormal="130" workbookViewId="0">
      <selection activeCell="J9" sqref="J9"/>
    </sheetView>
  </sheetViews>
  <sheetFormatPr baseColWidth="10" defaultRowHeight="15"/>
  <cols>
    <col min="1" max="1" width="3.140625" customWidth="1"/>
    <col min="8" max="8" width="20.140625" bestFit="1" customWidth="1"/>
    <col min="9" max="9" width="5.42578125" customWidth="1"/>
    <col min="10" max="10" width="13.42578125" bestFit="1" customWidth="1"/>
    <col min="11" max="11" width="3.28515625" customWidth="1"/>
    <col min="13" max="13" width="8.5703125" customWidth="1"/>
    <col min="14" max="14" width="8.42578125" bestFit="1" customWidth="1"/>
    <col min="15" max="15" width="9.7109375" bestFit="1" customWidth="1"/>
  </cols>
  <sheetData>
    <row r="1" spans="8:19">
      <c r="N1" t="s">
        <v>47</v>
      </c>
      <c r="P1" t="s">
        <v>48</v>
      </c>
      <c r="R1" t="s">
        <v>49</v>
      </c>
    </row>
    <row r="2" spans="8:19">
      <c r="N2" t="s">
        <v>35</v>
      </c>
      <c r="O2" t="s">
        <v>36</v>
      </c>
      <c r="P2" t="s">
        <v>35</v>
      </c>
      <c r="Q2" t="s">
        <v>36</v>
      </c>
      <c r="R2" t="s">
        <v>35</v>
      </c>
      <c r="S2" t="s">
        <v>36</v>
      </c>
    </row>
    <row r="3" spans="8:19">
      <c r="H3" t="s">
        <v>0</v>
      </c>
      <c r="I3" t="s">
        <v>8</v>
      </c>
      <c r="J3" t="s">
        <v>4</v>
      </c>
      <c r="K3" t="s">
        <v>1</v>
      </c>
      <c r="L3" t="s">
        <v>2</v>
      </c>
      <c r="M3" s="2" t="s">
        <v>8</v>
      </c>
      <c r="N3" s="5">
        <v>2.7777777777777777</v>
      </c>
      <c r="P3" s="5">
        <v>2.7777777777777777</v>
      </c>
      <c r="R3" s="5">
        <v>2.7777777777777777</v>
      </c>
    </row>
    <row r="4" spans="8:19">
      <c r="K4" s="1" t="s">
        <v>1</v>
      </c>
      <c r="L4" t="s">
        <v>3</v>
      </c>
      <c r="M4" s="2"/>
    </row>
    <row r="5" spans="8:19">
      <c r="H5" t="s">
        <v>5</v>
      </c>
      <c r="I5" t="s">
        <v>1</v>
      </c>
      <c r="J5" t="s">
        <v>6</v>
      </c>
      <c r="M5" s="2" t="s">
        <v>1</v>
      </c>
      <c r="O5" s="6">
        <f>N3*PI()</f>
        <v>8.7266462599716466</v>
      </c>
      <c r="Q5" s="6">
        <f>P3*PI()</f>
        <v>8.7266462599716466</v>
      </c>
      <c r="S5" s="6">
        <f>R3*PI()</f>
        <v>8.7266462599716466</v>
      </c>
    </row>
    <row r="6" spans="8:19">
      <c r="K6" t="s">
        <v>11</v>
      </c>
      <c r="L6" t="s">
        <v>12</v>
      </c>
      <c r="M6" s="2" t="s">
        <v>11</v>
      </c>
      <c r="N6">
        <v>9</v>
      </c>
      <c r="P6">
        <v>18</v>
      </c>
      <c r="R6">
        <v>5</v>
      </c>
    </row>
    <row r="7" spans="8:19">
      <c r="H7" t="s">
        <v>7</v>
      </c>
      <c r="I7" t="s">
        <v>9</v>
      </c>
      <c r="J7" t="s">
        <v>10</v>
      </c>
      <c r="M7" s="2" t="s">
        <v>9</v>
      </c>
      <c r="O7" s="6">
        <f>N3*N6</f>
        <v>25</v>
      </c>
      <c r="Q7">
        <f>P3*P6</f>
        <v>50</v>
      </c>
      <c r="S7" s="6">
        <f>R3*R6</f>
        <v>13.888888888888889</v>
      </c>
    </row>
    <row r="8" spans="8:19">
      <c r="H8" t="s">
        <v>20</v>
      </c>
      <c r="I8" t="s">
        <v>19</v>
      </c>
      <c r="J8" t="s">
        <v>77</v>
      </c>
      <c r="L8" t="s">
        <v>76</v>
      </c>
      <c r="M8" s="2"/>
      <c r="N8">
        <v>0.25</v>
      </c>
      <c r="O8" s="5">
        <f>$N$8*N3</f>
        <v>0.69444444444444442</v>
      </c>
      <c r="Q8" s="5">
        <f>$N$8*P3</f>
        <v>0.69444444444444442</v>
      </c>
      <c r="S8" s="5">
        <f>$N$8*R3</f>
        <v>0.69444444444444442</v>
      </c>
    </row>
    <row r="9" spans="8:19">
      <c r="H9" t="s">
        <v>31</v>
      </c>
      <c r="I9" t="s">
        <v>32</v>
      </c>
      <c r="J9" t="s">
        <v>33</v>
      </c>
      <c r="M9" s="2" t="s">
        <v>32</v>
      </c>
      <c r="O9" s="6">
        <f>2*N3+O8</f>
        <v>6.25</v>
      </c>
      <c r="Q9" s="6">
        <f>2*P3+Q8</f>
        <v>6.25</v>
      </c>
      <c r="S9" s="6">
        <f>2*R3+S8</f>
        <v>6.25</v>
      </c>
    </row>
    <row r="11" spans="8:19">
      <c r="H11" t="s">
        <v>13</v>
      </c>
      <c r="I11" t="s">
        <v>14</v>
      </c>
      <c r="J11" t="s">
        <v>15</v>
      </c>
      <c r="M11" s="2" t="s">
        <v>14</v>
      </c>
      <c r="O11" s="5">
        <f>N3</f>
        <v>2.7777777777777777</v>
      </c>
      <c r="Q11" s="5">
        <f>P3</f>
        <v>2.7777777777777777</v>
      </c>
      <c r="S11" s="5">
        <f>R3</f>
        <v>2.7777777777777777</v>
      </c>
    </row>
    <row r="12" spans="8:19">
      <c r="M12" s="2"/>
    </row>
    <row r="13" spans="8:19">
      <c r="H13" t="s">
        <v>16</v>
      </c>
      <c r="I13" t="s">
        <v>17</v>
      </c>
      <c r="J13" t="s">
        <v>18</v>
      </c>
      <c r="M13" s="2" t="s">
        <v>34</v>
      </c>
      <c r="O13" s="5">
        <f>N3+O8</f>
        <v>3.4722222222222223</v>
      </c>
      <c r="Q13" s="5">
        <f>P3+Q8</f>
        <v>3.4722222222222223</v>
      </c>
      <c r="S13" s="5">
        <f>R3+S8</f>
        <v>3.4722222222222223</v>
      </c>
    </row>
    <row r="14" spans="8:19">
      <c r="M14" s="2"/>
    </row>
    <row r="15" spans="8:19">
      <c r="H15" t="s">
        <v>21</v>
      </c>
      <c r="I15" t="s">
        <v>22</v>
      </c>
      <c r="J15" t="s">
        <v>23</v>
      </c>
      <c r="M15" s="2" t="s">
        <v>22</v>
      </c>
      <c r="O15" s="6">
        <f>O7+2*N3</f>
        <v>30.555555555555557</v>
      </c>
      <c r="Q15" s="6">
        <f>Q7+2*P3</f>
        <v>55.555555555555557</v>
      </c>
      <c r="S15" s="6">
        <f>S7+2*R3</f>
        <v>19.444444444444443</v>
      </c>
    </row>
    <row r="16" spans="8:19">
      <c r="J16" t="s">
        <v>24</v>
      </c>
      <c r="M16" s="2"/>
    </row>
    <row r="17" spans="8:19">
      <c r="H17" t="s">
        <v>25</v>
      </c>
      <c r="I17" t="s">
        <v>26</v>
      </c>
      <c r="J17" t="s">
        <v>27</v>
      </c>
      <c r="M17" s="2" t="s">
        <v>26</v>
      </c>
      <c r="O17" s="6">
        <f>O7-2*O13</f>
        <v>18.055555555555557</v>
      </c>
      <c r="Q17" s="6">
        <f>Q7-2*Q13</f>
        <v>43.055555555555557</v>
      </c>
      <c r="S17" s="6">
        <f>S7-2*S13</f>
        <v>6.9444444444444446</v>
      </c>
    </row>
    <row r="18" spans="8:19">
      <c r="L18" t="s">
        <v>37</v>
      </c>
      <c r="M18" s="2"/>
      <c r="N18">
        <v>20</v>
      </c>
      <c r="O18" s="5">
        <f>RADIANS(N18)</f>
        <v>0.3490658503988659</v>
      </c>
      <c r="P18">
        <v>20</v>
      </c>
      <c r="Q18" s="5">
        <f>RADIANS(P18)</f>
        <v>0.3490658503988659</v>
      </c>
      <c r="R18">
        <v>20</v>
      </c>
      <c r="S18" s="5">
        <f>RADIANS(R18)</f>
        <v>0.3490658503988659</v>
      </c>
    </row>
    <row r="19" spans="8:19">
      <c r="H19" t="s">
        <v>28</v>
      </c>
      <c r="I19" t="s">
        <v>29</v>
      </c>
      <c r="J19" t="s">
        <v>30</v>
      </c>
      <c r="M19" s="2" t="s">
        <v>29</v>
      </c>
      <c r="O19" s="6">
        <f>O7*COS(O18)</f>
        <v>23.492315519647711</v>
      </c>
      <c r="Q19" s="6">
        <f>Q7*COS(Q18)</f>
        <v>46.984631039295422</v>
      </c>
      <c r="S19" s="6">
        <f>S7*COS(S18)</f>
        <v>13.051286399804285</v>
      </c>
    </row>
    <row r="20" spans="8:19">
      <c r="L20" t="s">
        <v>46</v>
      </c>
      <c r="M20" s="2" t="s">
        <v>44</v>
      </c>
      <c r="N20">
        <v>0</v>
      </c>
      <c r="P20">
        <v>0</v>
      </c>
      <c r="R20">
        <v>0</v>
      </c>
    </row>
    <row r="21" spans="8:19" ht="18.75">
      <c r="H21" t="s">
        <v>38</v>
      </c>
      <c r="I21" s="4" t="s">
        <v>39</v>
      </c>
      <c r="J21" t="s">
        <v>40</v>
      </c>
      <c r="M21" s="2" t="s">
        <v>39</v>
      </c>
      <c r="O21">
        <f>N3*N20</f>
        <v>0</v>
      </c>
      <c r="Q21">
        <f>P3*P20</f>
        <v>0</v>
      </c>
      <c r="S21">
        <f>R3*R20</f>
        <v>0</v>
      </c>
    </row>
    <row r="23" spans="8:19">
      <c r="H23" t="s">
        <v>41</v>
      </c>
      <c r="I23" t="s">
        <v>42</v>
      </c>
      <c r="J23" t="s">
        <v>43</v>
      </c>
      <c r="M23" t="s">
        <v>42</v>
      </c>
      <c r="O23" s="5">
        <f>O5/2</f>
        <v>4.3633231299858233</v>
      </c>
      <c r="Q23" s="5">
        <f>Q5/2</f>
        <v>4.3633231299858233</v>
      </c>
      <c r="S23" s="5">
        <f>S5/2</f>
        <v>4.3633231299858233</v>
      </c>
    </row>
    <row r="25" spans="8:19">
      <c r="H25" t="s">
        <v>51</v>
      </c>
      <c r="I25" t="s">
        <v>50</v>
      </c>
      <c r="J25" t="s">
        <v>52</v>
      </c>
      <c r="M25" t="s">
        <v>50</v>
      </c>
      <c r="Q25">
        <f>Q7/O7</f>
        <v>2</v>
      </c>
      <c r="S25" s="6">
        <f>S7/Q7</f>
        <v>0.27777777777777779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0C17-358E-413E-8895-927C8B788D47}">
  <dimension ref="H1:O23"/>
  <sheetViews>
    <sheetView zoomScale="130" zoomScaleNormal="130" workbookViewId="0">
      <selection activeCell="H20" sqref="H20"/>
    </sheetView>
  </sheetViews>
  <sheetFormatPr baseColWidth="10" defaultRowHeight="15"/>
  <cols>
    <col min="8" max="8" width="21" bestFit="1" customWidth="1"/>
    <col min="9" max="9" width="4.7109375" bestFit="1" customWidth="1"/>
    <col min="10" max="10" width="14" bestFit="1" customWidth="1"/>
    <col min="11" max="11" width="2.28515625" bestFit="1" customWidth="1"/>
    <col min="12" max="12" width="12.140625" bestFit="1" customWidth="1"/>
    <col min="13" max="13" width="8" customWidth="1"/>
    <col min="14" max="14" width="8.42578125" customWidth="1"/>
    <col min="15" max="15" width="9.7109375" bestFit="1" customWidth="1"/>
  </cols>
  <sheetData>
    <row r="1" spans="8:15">
      <c r="N1" t="s">
        <v>48</v>
      </c>
    </row>
    <row r="2" spans="8:15">
      <c r="N2" t="s">
        <v>35</v>
      </c>
      <c r="O2" t="s">
        <v>36</v>
      </c>
    </row>
    <row r="3" spans="8:15">
      <c r="H3" t="s">
        <v>0</v>
      </c>
      <c r="I3" t="s">
        <v>8</v>
      </c>
      <c r="J3" t="s">
        <v>4</v>
      </c>
      <c r="K3" t="s">
        <v>1</v>
      </c>
      <c r="L3" t="s">
        <v>2</v>
      </c>
      <c r="M3" s="2" t="s">
        <v>8</v>
      </c>
      <c r="N3">
        <v>1</v>
      </c>
    </row>
    <row r="4" spans="8:15">
      <c r="K4" s="1" t="s">
        <v>1</v>
      </c>
      <c r="L4" t="s">
        <v>3</v>
      </c>
      <c r="M4" s="2"/>
    </row>
    <row r="5" spans="8:15">
      <c r="H5" t="s">
        <v>5</v>
      </c>
      <c r="I5" t="s">
        <v>1</v>
      </c>
      <c r="J5" t="s">
        <v>6</v>
      </c>
      <c r="M5" s="2" t="s">
        <v>1</v>
      </c>
      <c r="O5" s="3">
        <f>N3*PI()</f>
        <v>3.1415926535897931</v>
      </c>
    </row>
    <row r="6" spans="8:15">
      <c r="K6" t="s">
        <v>11</v>
      </c>
      <c r="L6" t="s">
        <v>12</v>
      </c>
      <c r="M6" s="2" t="s">
        <v>11</v>
      </c>
      <c r="N6">
        <v>50</v>
      </c>
    </row>
    <row r="7" spans="8:15">
      <c r="H7" t="s">
        <v>7</v>
      </c>
      <c r="I7" t="s">
        <v>9</v>
      </c>
      <c r="J7" t="s">
        <v>10</v>
      </c>
      <c r="M7" s="2" t="s">
        <v>9</v>
      </c>
      <c r="O7">
        <f>N3*N6</f>
        <v>50</v>
      </c>
    </row>
    <row r="8" spans="8:15">
      <c r="H8" t="s">
        <v>20</v>
      </c>
      <c r="I8" t="s">
        <v>19</v>
      </c>
      <c r="J8" t="s">
        <v>77</v>
      </c>
      <c r="M8" s="2"/>
      <c r="N8">
        <v>0.25</v>
      </c>
      <c r="O8">
        <f>N3*N8</f>
        <v>0.25</v>
      </c>
    </row>
    <row r="9" spans="8:15">
      <c r="H9" t="s">
        <v>31</v>
      </c>
      <c r="I9" t="s">
        <v>32</v>
      </c>
      <c r="J9" t="s">
        <v>33</v>
      </c>
      <c r="M9" s="2" t="s">
        <v>32</v>
      </c>
      <c r="O9">
        <f>2*N3+O8</f>
        <v>2.25</v>
      </c>
    </row>
    <row r="11" spans="8:15">
      <c r="H11" t="s">
        <v>13</v>
      </c>
      <c r="I11" t="s">
        <v>14</v>
      </c>
      <c r="J11" t="s">
        <v>15</v>
      </c>
      <c r="M11" s="2" t="s">
        <v>14</v>
      </c>
      <c r="O11">
        <f>N3</f>
        <v>1</v>
      </c>
    </row>
    <row r="12" spans="8:15">
      <c r="M12" s="2"/>
    </row>
    <row r="13" spans="8:15">
      <c r="H13" t="s">
        <v>16</v>
      </c>
      <c r="I13" t="s">
        <v>17</v>
      </c>
      <c r="J13" t="s">
        <v>18</v>
      </c>
      <c r="M13" s="2" t="s">
        <v>34</v>
      </c>
      <c r="O13">
        <f>N3+O8</f>
        <v>1.25</v>
      </c>
    </row>
    <row r="14" spans="8:15">
      <c r="M14" s="2"/>
    </row>
    <row r="15" spans="8:15">
      <c r="H15" t="s">
        <v>21</v>
      </c>
      <c r="I15" t="s">
        <v>22</v>
      </c>
      <c r="J15" t="s">
        <v>23</v>
      </c>
      <c r="M15" s="2" t="s">
        <v>22</v>
      </c>
      <c r="O15">
        <f>O7+2*N3</f>
        <v>52</v>
      </c>
    </row>
    <row r="16" spans="8:15">
      <c r="J16" t="s">
        <v>24</v>
      </c>
      <c r="M16" s="2"/>
    </row>
    <row r="17" spans="8:15">
      <c r="H17" t="s">
        <v>25</v>
      </c>
      <c r="I17" t="s">
        <v>26</v>
      </c>
      <c r="J17" t="s">
        <v>27</v>
      </c>
      <c r="M17" s="2" t="s">
        <v>26</v>
      </c>
      <c r="O17" s="6">
        <f>O7-2*O13</f>
        <v>47.5</v>
      </c>
    </row>
    <row r="18" spans="8:15">
      <c r="L18" t="s">
        <v>37</v>
      </c>
      <c r="M18" s="2"/>
      <c r="N18">
        <v>20</v>
      </c>
      <c r="O18" s="5">
        <f>RADIANS(N18)</f>
        <v>0.3490658503988659</v>
      </c>
    </row>
    <row r="19" spans="8:15">
      <c r="H19" t="s">
        <v>28</v>
      </c>
      <c r="I19" t="s">
        <v>29</v>
      </c>
      <c r="J19" t="s">
        <v>30</v>
      </c>
      <c r="M19" s="2" t="s">
        <v>29</v>
      </c>
      <c r="O19" s="6">
        <f>O7*COS(O18)</f>
        <v>46.984631039295422</v>
      </c>
    </row>
    <row r="20" spans="8:15">
      <c r="L20" t="s">
        <v>46</v>
      </c>
      <c r="M20" s="2" t="s">
        <v>44</v>
      </c>
      <c r="N20">
        <v>0</v>
      </c>
    </row>
    <row r="21" spans="8:15" ht="18.75">
      <c r="H21" t="s">
        <v>38</v>
      </c>
      <c r="I21" s="4" t="s">
        <v>39</v>
      </c>
      <c r="J21" t="s">
        <v>45</v>
      </c>
      <c r="M21" s="2" t="s">
        <v>39</v>
      </c>
      <c r="O21">
        <f>N20*N3</f>
        <v>0</v>
      </c>
    </row>
    <row r="23" spans="8:15">
      <c r="H23" t="s">
        <v>41</v>
      </c>
      <c r="I23" t="s">
        <v>42</v>
      </c>
      <c r="J23" t="s">
        <v>43</v>
      </c>
      <c r="M23" t="s">
        <v>42</v>
      </c>
      <c r="O23" s="5">
        <f>O5/2</f>
        <v>1.5707963267948966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AF43-C79F-4913-B324-4D1B6C9CBB1A}">
  <dimension ref="H1:O23"/>
  <sheetViews>
    <sheetView zoomScale="130" zoomScaleNormal="130" workbookViewId="0">
      <selection activeCell="P10" sqref="P10"/>
    </sheetView>
  </sheetViews>
  <sheetFormatPr baseColWidth="10" defaultRowHeight="15"/>
  <cols>
    <col min="8" max="8" width="21" bestFit="1" customWidth="1"/>
    <col min="9" max="9" width="4.7109375" bestFit="1" customWidth="1"/>
    <col min="10" max="10" width="14" bestFit="1" customWidth="1"/>
    <col min="11" max="11" width="2.28515625" bestFit="1" customWidth="1"/>
    <col min="12" max="12" width="12.140625" bestFit="1" customWidth="1"/>
    <col min="13" max="13" width="8" customWidth="1"/>
    <col min="14" max="14" width="8.42578125" customWidth="1"/>
    <col min="15" max="15" width="9.7109375" bestFit="1" customWidth="1"/>
  </cols>
  <sheetData>
    <row r="1" spans="8:15">
      <c r="N1" t="s">
        <v>48</v>
      </c>
    </row>
    <row r="2" spans="8:15">
      <c r="N2" t="s">
        <v>35</v>
      </c>
      <c r="O2" t="s">
        <v>36</v>
      </c>
    </row>
    <row r="3" spans="8:15">
      <c r="H3" t="s">
        <v>0</v>
      </c>
      <c r="I3" t="s">
        <v>8</v>
      </c>
      <c r="J3" t="s">
        <v>4</v>
      </c>
      <c r="K3" t="s">
        <v>1</v>
      </c>
      <c r="L3" t="s">
        <v>2</v>
      </c>
      <c r="M3" s="2" t="s">
        <v>8</v>
      </c>
      <c r="N3">
        <v>1</v>
      </c>
    </row>
    <row r="4" spans="8:15">
      <c r="K4" s="1" t="s">
        <v>1</v>
      </c>
      <c r="L4" t="s">
        <v>3</v>
      </c>
      <c r="M4" s="2"/>
    </row>
    <row r="5" spans="8:15">
      <c r="H5" t="s">
        <v>5</v>
      </c>
      <c r="I5" t="s">
        <v>1</v>
      </c>
      <c r="J5" t="s">
        <v>6</v>
      </c>
      <c r="M5" s="2" t="s">
        <v>1</v>
      </c>
      <c r="O5" s="3">
        <f>N3*PI()</f>
        <v>3.1415926535897931</v>
      </c>
    </row>
    <row r="6" spans="8:15">
      <c r="K6" t="s">
        <v>11</v>
      </c>
      <c r="L6" t="s">
        <v>12</v>
      </c>
      <c r="M6" s="2" t="s">
        <v>11</v>
      </c>
      <c r="N6">
        <v>14</v>
      </c>
    </row>
    <row r="7" spans="8:15">
      <c r="H7" t="s">
        <v>7</v>
      </c>
      <c r="I7" t="s">
        <v>9</v>
      </c>
      <c r="J7" t="s">
        <v>10</v>
      </c>
      <c r="M7" s="2" t="s">
        <v>9</v>
      </c>
      <c r="O7">
        <f>N3*N6</f>
        <v>14</v>
      </c>
    </row>
    <row r="8" spans="8:15">
      <c r="H8" t="s">
        <v>20</v>
      </c>
      <c r="I8" t="s">
        <v>19</v>
      </c>
      <c r="J8" t="s">
        <v>77</v>
      </c>
      <c r="M8" s="2"/>
      <c r="N8">
        <v>0.25</v>
      </c>
      <c r="O8">
        <f>N3*N8</f>
        <v>0.25</v>
      </c>
    </row>
    <row r="9" spans="8:15">
      <c r="H9" t="s">
        <v>31</v>
      </c>
      <c r="I9" t="s">
        <v>32</v>
      </c>
      <c r="J9" t="s">
        <v>33</v>
      </c>
      <c r="M9" s="2" t="s">
        <v>32</v>
      </c>
      <c r="O9">
        <f>2*N3+O8</f>
        <v>2.25</v>
      </c>
    </row>
    <row r="11" spans="8:15">
      <c r="H11" t="s">
        <v>13</v>
      </c>
      <c r="I11" t="s">
        <v>14</v>
      </c>
      <c r="J11" t="s">
        <v>15</v>
      </c>
      <c r="M11" s="2" t="s">
        <v>14</v>
      </c>
      <c r="O11">
        <f>N3</f>
        <v>1</v>
      </c>
    </row>
    <row r="12" spans="8:15">
      <c r="M12" s="2"/>
    </row>
    <row r="13" spans="8:15">
      <c r="H13" t="s">
        <v>16</v>
      </c>
      <c r="I13" t="s">
        <v>17</v>
      </c>
      <c r="J13" t="s">
        <v>18</v>
      </c>
      <c r="M13" s="2" t="s">
        <v>34</v>
      </c>
      <c r="O13">
        <f>N3+O8</f>
        <v>1.25</v>
      </c>
    </row>
    <row r="14" spans="8:15">
      <c r="M14" s="2"/>
    </row>
    <row r="15" spans="8:15">
      <c r="H15" t="s">
        <v>21</v>
      </c>
      <c r="I15" t="s">
        <v>22</v>
      </c>
      <c r="J15" t="s">
        <v>23</v>
      </c>
      <c r="M15" s="2" t="s">
        <v>22</v>
      </c>
      <c r="O15">
        <f>O7+2*N3</f>
        <v>16</v>
      </c>
    </row>
    <row r="16" spans="8:15">
      <c r="J16" t="s">
        <v>24</v>
      </c>
      <c r="M16" s="2"/>
    </row>
    <row r="17" spans="8:15">
      <c r="H17" t="s">
        <v>25</v>
      </c>
      <c r="I17" t="s">
        <v>26</v>
      </c>
      <c r="J17" t="s">
        <v>27</v>
      </c>
      <c r="M17" s="2" t="s">
        <v>26</v>
      </c>
      <c r="O17" s="6">
        <f>O7-2*O13</f>
        <v>11.5</v>
      </c>
    </row>
    <row r="18" spans="8:15">
      <c r="L18" t="s">
        <v>37</v>
      </c>
      <c r="M18" s="2"/>
      <c r="N18">
        <v>20</v>
      </c>
      <c r="O18" s="5">
        <f>RADIANS(N18)</f>
        <v>0.3490658503988659</v>
      </c>
    </row>
    <row r="19" spans="8:15">
      <c r="H19" t="s">
        <v>28</v>
      </c>
      <c r="I19" t="s">
        <v>29</v>
      </c>
      <c r="J19" t="s">
        <v>30</v>
      </c>
      <c r="M19" s="2" t="s">
        <v>29</v>
      </c>
      <c r="O19" s="6">
        <f>O7*COS(O18)</f>
        <v>13.155696691002717</v>
      </c>
    </row>
    <row r="20" spans="8:15">
      <c r="L20" t="s">
        <v>46</v>
      </c>
      <c r="M20" s="2" t="s">
        <v>44</v>
      </c>
      <c r="N20">
        <v>0</v>
      </c>
    </row>
    <row r="21" spans="8:15" ht="18.75">
      <c r="H21" t="s">
        <v>38</v>
      </c>
      <c r="I21" s="4" t="s">
        <v>39</v>
      </c>
      <c r="J21" t="s">
        <v>45</v>
      </c>
      <c r="M21" s="2" t="s">
        <v>39</v>
      </c>
      <c r="O21">
        <f>N20*N3</f>
        <v>0</v>
      </c>
    </row>
    <row r="23" spans="8:15">
      <c r="H23" t="s">
        <v>41</v>
      </c>
      <c r="I23" t="s">
        <v>42</v>
      </c>
      <c r="J23" t="s">
        <v>43</v>
      </c>
      <c r="M23" t="s">
        <v>42</v>
      </c>
      <c r="O23" s="5">
        <f>O5/2</f>
        <v>1.5707963267948966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D444-5206-444F-97EC-DC8817D77538}">
  <dimension ref="H1:O23"/>
  <sheetViews>
    <sheetView zoomScale="130" zoomScaleNormal="130" workbookViewId="0">
      <selection activeCell="N7" sqref="N7"/>
    </sheetView>
  </sheetViews>
  <sheetFormatPr baseColWidth="10" defaultRowHeight="15"/>
  <cols>
    <col min="8" max="8" width="21" bestFit="1" customWidth="1"/>
    <col min="9" max="9" width="4.7109375" bestFit="1" customWidth="1"/>
    <col min="10" max="10" width="14" bestFit="1" customWidth="1"/>
    <col min="11" max="11" width="2.28515625" bestFit="1" customWidth="1"/>
    <col min="12" max="12" width="12.140625" bestFit="1" customWidth="1"/>
    <col min="13" max="13" width="8" customWidth="1"/>
    <col min="14" max="14" width="8.42578125" customWidth="1"/>
    <col min="15" max="15" width="9.7109375" bestFit="1" customWidth="1"/>
  </cols>
  <sheetData>
    <row r="1" spans="8:15">
      <c r="N1" t="s">
        <v>48</v>
      </c>
    </row>
    <row r="2" spans="8:15">
      <c r="N2" t="s">
        <v>35</v>
      </c>
      <c r="O2" t="s">
        <v>36</v>
      </c>
    </row>
    <row r="3" spans="8:15">
      <c r="H3" t="s">
        <v>0</v>
      </c>
      <c r="I3" t="s">
        <v>8</v>
      </c>
      <c r="J3" t="s">
        <v>4</v>
      </c>
      <c r="K3" t="s">
        <v>1</v>
      </c>
      <c r="L3" t="s">
        <v>2</v>
      </c>
      <c r="M3" s="2" t="s">
        <v>8</v>
      </c>
      <c r="N3">
        <v>1</v>
      </c>
    </row>
    <row r="4" spans="8:15">
      <c r="K4" s="1" t="s">
        <v>1</v>
      </c>
      <c r="L4" t="s">
        <v>3</v>
      </c>
      <c r="M4" s="2"/>
    </row>
    <row r="5" spans="8:15">
      <c r="H5" t="s">
        <v>5</v>
      </c>
      <c r="I5" t="s">
        <v>1</v>
      </c>
      <c r="J5" t="s">
        <v>6</v>
      </c>
      <c r="M5" s="2" t="s">
        <v>1</v>
      </c>
      <c r="O5" s="3">
        <f>N3*PI()</f>
        <v>3.1415926535897931</v>
      </c>
    </row>
    <row r="6" spans="8:15">
      <c r="K6" t="s">
        <v>11</v>
      </c>
      <c r="L6" t="s">
        <v>12</v>
      </c>
      <c r="M6" s="2" t="s">
        <v>11</v>
      </c>
      <c r="N6">
        <v>27</v>
      </c>
    </row>
    <row r="7" spans="8:15">
      <c r="H7" t="s">
        <v>7</v>
      </c>
      <c r="I7" t="s">
        <v>9</v>
      </c>
      <c r="J7" t="s">
        <v>10</v>
      </c>
      <c r="M7" s="2" t="s">
        <v>9</v>
      </c>
      <c r="O7">
        <f>N3*N6</f>
        <v>27</v>
      </c>
    </row>
    <row r="8" spans="8:15">
      <c r="H8" t="s">
        <v>20</v>
      </c>
      <c r="I8" t="s">
        <v>19</v>
      </c>
      <c r="J8" t="s">
        <v>77</v>
      </c>
      <c r="M8" s="2"/>
      <c r="N8">
        <v>0.25</v>
      </c>
      <c r="O8">
        <f>N3*N8</f>
        <v>0.25</v>
      </c>
    </row>
    <row r="9" spans="8:15">
      <c r="H9" t="s">
        <v>31</v>
      </c>
      <c r="I9" t="s">
        <v>32</v>
      </c>
      <c r="J9" t="s">
        <v>33</v>
      </c>
      <c r="M9" s="2" t="s">
        <v>32</v>
      </c>
      <c r="O9">
        <f>2*N3+O8</f>
        <v>2.25</v>
      </c>
    </row>
    <row r="11" spans="8:15">
      <c r="H11" t="s">
        <v>13</v>
      </c>
      <c r="I11" t="s">
        <v>14</v>
      </c>
      <c r="J11" t="s">
        <v>15</v>
      </c>
      <c r="M11" s="2" t="s">
        <v>14</v>
      </c>
      <c r="O11">
        <f>N3</f>
        <v>1</v>
      </c>
    </row>
    <row r="12" spans="8:15">
      <c r="M12" s="2"/>
    </row>
    <row r="13" spans="8:15">
      <c r="H13" t="s">
        <v>16</v>
      </c>
      <c r="I13" t="s">
        <v>17</v>
      </c>
      <c r="J13" t="s">
        <v>18</v>
      </c>
      <c r="M13" s="2" t="s">
        <v>34</v>
      </c>
      <c r="O13">
        <f>N3+O8</f>
        <v>1.25</v>
      </c>
    </row>
    <row r="14" spans="8:15">
      <c r="M14" s="2"/>
    </row>
    <row r="15" spans="8:15">
      <c r="H15" t="s">
        <v>21</v>
      </c>
      <c r="I15" t="s">
        <v>22</v>
      </c>
      <c r="J15" t="s">
        <v>23</v>
      </c>
      <c r="M15" s="2" t="s">
        <v>22</v>
      </c>
      <c r="O15">
        <f>O7+2*N3</f>
        <v>29</v>
      </c>
    </row>
    <row r="16" spans="8:15">
      <c r="J16" t="s">
        <v>24</v>
      </c>
      <c r="M16" s="2"/>
    </row>
    <row r="17" spans="8:15">
      <c r="H17" t="s">
        <v>25</v>
      </c>
      <c r="I17" t="s">
        <v>26</v>
      </c>
      <c r="J17" t="s">
        <v>27</v>
      </c>
      <c r="M17" s="2" t="s">
        <v>26</v>
      </c>
      <c r="O17" s="6">
        <f>O7-2*O13</f>
        <v>24.5</v>
      </c>
    </row>
    <row r="18" spans="8:15">
      <c r="L18" t="s">
        <v>37</v>
      </c>
      <c r="M18" s="2"/>
      <c r="N18">
        <v>20</v>
      </c>
      <c r="O18" s="5">
        <f>RADIANS(N18)</f>
        <v>0.3490658503988659</v>
      </c>
    </row>
    <row r="19" spans="8:15">
      <c r="H19" t="s">
        <v>28</v>
      </c>
      <c r="I19" t="s">
        <v>29</v>
      </c>
      <c r="J19" t="s">
        <v>30</v>
      </c>
      <c r="M19" s="2" t="s">
        <v>29</v>
      </c>
      <c r="O19" s="6">
        <f>O7*COS(O18)</f>
        <v>25.371700761219529</v>
      </c>
    </row>
    <row r="20" spans="8:15">
      <c r="L20" t="s">
        <v>46</v>
      </c>
      <c r="M20" s="2" t="s">
        <v>44</v>
      </c>
      <c r="N20">
        <v>0</v>
      </c>
    </row>
    <row r="21" spans="8:15" ht="18.75">
      <c r="H21" t="s">
        <v>38</v>
      </c>
      <c r="I21" s="4" t="s">
        <v>39</v>
      </c>
      <c r="J21" t="s">
        <v>45</v>
      </c>
      <c r="M21" s="2" t="s">
        <v>39</v>
      </c>
      <c r="O21">
        <f>N20*N3</f>
        <v>0</v>
      </c>
    </row>
    <row r="23" spans="8:15">
      <c r="H23" t="s">
        <v>41</v>
      </c>
      <c r="I23" t="s">
        <v>42</v>
      </c>
      <c r="J23" t="s">
        <v>43</v>
      </c>
      <c r="M23" t="s">
        <v>42</v>
      </c>
      <c r="O23" s="5">
        <f>O5/2</f>
        <v>1.5707963267948966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003D-16AD-4E2D-A559-0B9228ADB4F1}">
  <dimension ref="H1:O23"/>
  <sheetViews>
    <sheetView zoomScale="130" zoomScaleNormal="130" workbookViewId="0">
      <selection activeCell="Q12" sqref="Q12"/>
    </sheetView>
  </sheetViews>
  <sheetFormatPr baseColWidth="10" defaultRowHeight="15"/>
  <cols>
    <col min="8" max="8" width="21" bestFit="1" customWidth="1"/>
    <col min="9" max="9" width="4.7109375" bestFit="1" customWidth="1"/>
    <col min="10" max="10" width="14" bestFit="1" customWidth="1"/>
    <col min="11" max="11" width="2.28515625" bestFit="1" customWidth="1"/>
    <col min="12" max="12" width="12.140625" bestFit="1" customWidth="1"/>
    <col min="13" max="13" width="8" customWidth="1"/>
    <col min="14" max="14" width="8.42578125" customWidth="1"/>
    <col min="15" max="15" width="9.7109375" bestFit="1" customWidth="1"/>
  </cols>
  <sheetData>
    <row r="1" spans="8:15">
      <c r="N1" t="s">
        <v>48</v>
      </c>
    </row>
    <row r="2" spans="8:15">
      <c r="N2" t="s">
        <v>35</v>
      </c>
      <c r="O2" t="s">
        <v>36</v>
      </c>
    </row>
    <row r="3" spans="8:15">
      <c r="H3" t="s">
        <v>0</v>
      </c>
      <c r="I3" t="s">
        <v>8</v>
      </c>
      <c r="J3" t="s">
        <v>4</v>
      </c>
      <c r="K3" t="s">
        <v>1</v>
      </c>
      <c r="L3" t="s">
        <v>2</v>
      </c>
      <c r="M3" s="2" t="s">
        <v>8</v>
      </c>
      <c r="N3">
        <v>1</v>
      </c>
    </row>
    <row r="4" spans="8:15">
      <c r="K4" s="1" t="s">
        <v>1</v>
      </c>
      <c r="L4" t="s">
        <v>3</v>
      </c>
      <c r="M4" s="2"/>
    </row>
    <row r="5" spans="8:15">
      <c r="H5" t="s">
        <v>5</v>
      </c>
      <c r="I5" t="s">
        <v>1</v>
      </c>
      <c r="J5" t="s">
        <v>6</v>
      </c>
      <c r="M5" s="2" t="s">
        <v>1</v>
      </c>
      <c r="O5" s="3">
        <f>N3*PI()</f>
        <v>3.1415926535897931</v>
      </c>
    </row>
    <row r="6" spans="8:15">
      <c r="K6" t="s">
        <v>11</v>
      </c>
      <c r="L6" t="s">
        <v>12</v>
      </c>
      <c r="M6" s="2" t="s">
        <v>11</v>
      </c>
      <c r="N6">
        <v>50</v>
      </c>
    </row>
    <row r="7" spans="8:15">
      <c r="H7" t="s">
        <v>7</v>
      </c>
      <c r="I7" t="s">
        <v>9</v>
      </c>
      <c r="J7" t="s">
        <v>10</v>
      </c>
      <c r="M7" s="2" t="s">
        <v>9</v>
      </c>
      <c r="O7">
        <f>N3*N6</f>
        <v>50</v>
      </c>
    </row>
    <row r="8" spans="8:15">
      <c r="H8" t="s">
        <v>20</v>
      </c>
      <c r="I8" t="s">
        <v>19</v>
      </c>
      <c r="J8" t="s">
        <v>77</v>
      </c>
      <c r="M8" s="2"/>
      <c r="N8">
        <v>0.25</v>
      </c>
      <c r="O8">
        <f>N3*N8</f>
        <v>0.25</v>
      </c>
    </row>
    <row r="9" spans="8:15">
      <c r="H9" t="s">
        <v>31</v>
      </c>
      <c r="I9" t="s">
        <v>32</v>
      </c>
      <c r="J9" t="s">
        <v>33</v>
      </c>
      <c r="M9" s="2" t="s">
        <v>32</v>
      </c>
      <c r="O9">
        <f>2*N3+O8</f>
        <v>2.25</v>
      </c>
    </row>
    <row r="11" spans="8:15">
      <c r="H11" t="s">
        <v>13</v>
      </c>
      <c r="I11" t="s">
        <v>14</v>
      </c>
      <c r="J11" t="s">
        <v>15</v>
      </c>
      <c r="M11" s="2" t="s">
        <v>14</v>
      </c>
      <c r="O11">
        <f>N3</f>
        <v>1</v>
      </c>
    </row>
    <row r="12" spans="8:15">
      <c r="M12" s="2"/>
    </row>
    <row r="13" spans="8:15">
      <c r="H13" t="s">
        <v>16</v>
      </c>
      <c r="I13" t="s">
        <v>17</v>
      </c>
      <c r="J13" t="s">
        <v>18</v>
      </c>
      <c r="M13" s="2" t="s">
        <v>34</v>
      </c>
      <c r="O13">
        <f>N3+O8</f>
        <v>1.25</v>
      </c>
    </row>
    <row r="14" spans="8:15">
      <c r="M14" s="2"/>
    </row>
    <row r="15" spans="8:15">
      <c r="H15" t="s">
        <v>21</v>
      </c>
      <c r="I15" t="s">
        <v>22</v>
      </c>
      <c r="J15" t="s">
        <v>23</v>
      </c>
      <c r="M15" s="2" t="s">
        <v>22</v>
      </c>
      <c r="O15">
        <f>O7+2*N3</f>
        <v>52</v>
      </c>
    </row>
    <row r="16" spans="8:15">
      <c r="J16" t="s">
        <v>24</v>
      </c>
      <c r="M16" s="2"/>
    </row>
    <row r="17" spans="8:15">
      <c r="H17" t="s">
        <v>25</v>
      </c>
      <c r="I17" t="s">
        <v>26</v>
      </c>
      <c r="J17" t="s">
        <v>27</v>
      </c>
      <c r="M17" s="2" t="s">
        <v>26</v>
      </c>
      <c r="O17" s="6">
        <f>O7-2*O13</f>
        <v>47.5</v>
      </c>
    </row>
    <row r="18" spans="8:15">
      <c r="L18" t="s">
        <v>37</v>
      </c>
      <c r="M18" s="2"/>
      <c r="N18">
        <v>20</v>
      </c>
      <c r="O18" s="5">
        <f>RADIANS(N18)</f>
        <v>0.3490658503988659</v>
      </c>
    </row>
    <row r="19" spans="8:15">
      <c r="H19" t="s">
        <v>28</v>
      </c>
      <c r="I19" t="s">
        <v>29</v>
      </c>
      <c r="J19" t="s">
        <v>30</v>
      </c>
      <c r="M19" s="2" t="s">
        <v>29</v>
      </c>
      <c r="O19" s="6">
        <f>O7*COS(O18)</f>
        <v>46.984631039295422</v>
      </c>
    </row>
    <row r="20" spans="8:15">
      <c r="L20" t="s">
        <v>46</v>
      </c>
      <c r="M20" s="2" t="s">
        <v>44</v>
      </c>
      <c r="N20">
        <v>0</v>
      </c>
    </row>
    <row r="21" spans="8:15" ht="18.75">
      <c r="H21" t="s">
        <v>38</v>
      </c>
      <c r="I21" s="4" t="s">
        <v>39</v>
      </c>
      <c r="J21" t="s">
        <v>45</v>
      </c>
      <c r="M21" s="2" t="s">
        <v>39</v>
      </c>
      <c r="O21">
        <f>N20*N3</f>
        <v>0</v>
      </c>
    </row>
    <row r="23" spans="8:15">
      <c r="H23" t="s">
        <v>41</v>
      </c>
      <c r="I23" t="s">
        <v>42</v>
      </c>
      <c r="J23" t="s">
        <v>43</v>
      </c>
      <c r="M23" t="s">
        <v>42</v>
      </c>
      <c r="O23" s="5">
        <f>O5/2</f>
        <v>1.5707963267948966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7429-600E-43D7-BBA3-00D7EBC7C323}">
  <dimension ref="H1:O23"/>
  <sheetViews>
    <sheetView zoomScale="130" zoomScaleNormal="130" workbookViewId="0">
      <selection activeCell="J8" sqref="J8"/>
    </sheetView>
  </sheetViews>
  <sheetFormatPr baseColWidth="10" defaultRowHeight="15"/>
  <cols>
    <col min="8" max="8" width="21" bestFit="1" customWidth="1"/>
    <col min="9" max="9" width="4.7109375" bestFit="1" customWidth="1"/>
    <col min="10" max="10" width="14" bestFit="1" customWidth="1"/>
    <col min="11" max="11" width="2.28515625" bestFit="1" customWidth="1"/>
    <col min="12" max="12" width="12.140625" bestFit="1" customWidth="1"/>
    <col min="13" max="13" width="8" customWidth="1"/>
    <col min="14" max="14" width="8.42578125" customWidth="1"/>
    <col min="15" max="15" width="9.7109375" bestFit="1" customWidth="1"/>
  </cols>
  <sheetData>
    <row r="1" spans="8:15">
      <c r="N1" t="s">
        <v>48</v>
      </c>
    </row>
    <row r="2" spans="8:15">
      <c r="N2" t="s">
        <v>35</v>
      </c>
      <c r="O2" t="s">
        <v>36</v>
      </c>
    </row>
    <row r="3" spans="8:15">
      <c r="H3" t="s">
        <v>0</v>
      </c>
      <c r="I3" t="s">
        <v>8</v>
      </c>
      <c r="J3" t="s">
        <v>4</v>
      </c>
      <c r="K3" t="s">
        <v>1</v>
      </c>
      <c r="L3" t="s">
        <v>2</v>
      </c>
      <c r="M3" s="2" t="s">
        <v>8</v>
      </c>
      <c r="N3">
        <v>5</v>
      </c>
    </row>
    <row r="4" spans="8:15">
      <c r="K4" s="1" t="s">
        <v>1</v>
      </c>
      <c r="L4" t="s">
        <v>3</v>
      </c>
      <c r="M4" s="2"/>
    </row>
    <row r="5" spans="8:15">
      <c r="H5" t="s">
        <v>5</v>
      </c>
      <c r="I5" t="s">
        <v>1</v>
      </c>
      <c r="J5" t="s">
        <v>6</v>
      </c>
      <c r="M5" s="2" t="s">
        <v>1</v>
      </c>
      <c r="O5" s="3">
        <f>N3*PI()</f>
        <v>15.707963267948966</v>
      </c>
    </row>
    <row r="6" spans="8:15">
      <c r="K6" t="s">
        <v>11</v>
      </c>
      <c r="L6" t="s">
        <v>12</v>
      </c>
      <c r="M6" s="2" t="s">
        <v>11</v>
      </c>
      <c r="N6">
        <v>10</v>
      </c>
    </row>
    <row r="7" spans="8:15">
      <c r="H7" t="s">
        <v>7</v>
      </c>
      <c r="I7" t="s">
        <v>9</v>
      </c>
      <c r="J7" t="s">
        <v>10</v>
      </c>
      <c r="M7" s="2" t="s">
        <v>9</v>
      </c>
      <c r="O7">
        <f>N3*N6</f>
        <v>50</v>
      </c>
    </row>
    <row r="8" spans="8:15">
      <c r="H8" t="s">
        <v>20</v>
      </c>
      <c r="I8" t="s">
        <v>19</v>
      </c>
      <c r="J8" t="s">
        <v>77</v>
      </c>
      <c r="M8" s="2"/>
      <c r="N8">
        <v>0.25</v>
      </c>
      <c r="O8">
        <f>N3*N8</f>
        <v>1.25</v>
      </c>
    </row>
    <row r="9" spans="8:15">
      <c r="H9" t="s">
        <v>31</v>
      </c>
      <c r="I9" t="s">
        <v>32</v>
      </c>
      <c r="J9" t="s">
        <v>33</v>
      </c>
      <c r="M9" s="2" t="s">
        <v>32</v>
      </c>
      <c r="O9">
        <f>2*N3+O8</f>
        <v>11.25</v>
      </c>
    </row>
    <row r="11" spans="8:15">
      <c r="H11" t="s">
        <v>13</v>
      </c>
      <c r="I11" t="s">
        <v>14</v>
      </c>
      <c r="J11" t="s">
        <v>15</v>
      </c>
      <c r="M11" s="2" t="s">
        <v>14</v>
      </c>
      <c r="O11">
        <f>N3</f>
        <v>5</v>
      </c>
    </row>
    <row r="12" spans="8:15">
      <c r="M12" s="2"/>
    </row>
    <row r="13" spans="8:15">
      <c r="H13" t="s">
        <v>16</v>
      </c>
      <c r="I13" t="s">
        <v>17</v>
      </c>
      <c r="J13" t="s">
        <v>18</v>
      </c>
      <c r="M13" s="2" t="s">
        <v>34</v>
      </c>
      <c r="O13">
        <f>N3+O8</f>
        <v>6.25</v>
      </c>
    </row>
    <row r="14" spans="8:15">
      <c r="M14" s="2"/>
    </row>
    <row r="15" spans="8:15">
      <c r="H15" t="s">
        <v>21</v>
      </c>
      <c r="I15" t="s">
        <v>22</v>
      </c>
      <c r="J15" t="s">
        <v>23</v>
      </c>
      <c r="M15" s="2" t="s">
        <v>22</v>
      </c>
      <c r="O15">
        <f>O7+2*N3</f>
        <v>60</v>
      </c>
    </row>
    <row r="16" spans="8:15">
      <c r="J16" t="s">
        <v>24</v>
      </c>
      <c r="M16" s="2"/>
    </row>
    <row r="17" spans="8:15">
      <c r="H17" t="s">
        <v>25</v>
      </c>
      <c r="I17" t="s">
        <v>26</v>
      </c>
      <c r="J17" t="s">
        <v>27</v>
      </c>
      <c r="M17" s="2" t="s">
        <v>26</v>
      </c>
      <c r="O17" s="6">
        <f>O7-2*O13</f>
        <v>37.5</v>
      </c>
    </row>
    <row r="18" spans="8:15">
      <c r="L18" t="s">
        <v>37</v>
      </c>
      <c r="M18" s="2"/>
      <c r="N18">
        <v>20</v>
      </c>
      <c r="O18" s="5">
        <f>RADIANS(N18)</f>
        <v>0.3490658503988659</v>
      </c>
    </row>
    <row r="19" spans="8:15">
      <c r="H19" t="s">
        <v>28</v>
      </c>
      <c r="I19" t="s">
        <v>29</v>
      </c>
      <c r="J19" t="s">
        <v>30</v>
      </c>
      <c r="M19" s="2" t="s">
        <v>29</v>
      </c>
      <c r="O19" s="6">
        <f>O7*COS(O18)</f>
        <v>46.984631039295422</v>
      </c>
    </row>
    <row r="20" spans="8:15">
      <c r="L20" t="s">
        <v>46</v>
      </c>
      <c r="M20" s="2" t="s">
        <v>44</v>
      </c>
      <c r="N20">
        <v>0</v>
      </c>
    </row>
    <row r="21" spans="8:15" ht="18.75">
      <c r="H21" t="s">
        <v>38</v>
      </c>
      <c r="I21" s="4" t="s">
        <v>39</v>
      </c>
      <c r="J21" t="s">
        <v>45</v>
      </c>
      <c r="M21" s="2" t="s">
        <v>39</v>
      </c>
      <c r="O21">
        <f>N20*N3</f>
        <v>0</v>
      </c>
    </row>
    <row r="23" spans="8:15">
      <c r="H23" t="s">
        <v>41</v>
      </c>
      <c r="I23" t="s">
        <v>42</v>
      </c>
      <c r="J23" t="s">
        <v>43</v>
      </c>
      <c r="M23" t="s">
        <v>42</v>
      </c>
      <c r="O23" s="5">
        <f>O5/2</f>
        <v>7.8539816339744828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529-C9B6-4C3C-83FA-710CC6FCD6EA}">
  <dimension ref="A1:O24"/>
  <sheetViews>
    <sheetView tabSelected="1" zoomScale="160" zoomScaleNormal="160" workbookViewId="0">
      <selection activeCell="H21" sqref="H21"/>
    </sheetView>
  </sheetViews>
  <sheetFormatPr baseColWidth="10" defaultRowHeight="15"/>
  <cols>
    <col min="4" max="4" width="6" customWidth="1"/>
    <col min="5" max="5" width="6.42578125" customWidth="1"/>
    <col min="6" max="6" width="5.5703125" customWidth="1"/>
  </cols>
  <sheetData>
    <row r="1" spans="1:15">
      <c r="A1" s="12" t="s">
        <v>64</v>
      </c>
    </row>
    <row r="2" spans="1:15">
      <c r="C2" s="2"/>
      <c r="D2" s="8" t="s">
        <v>11</v>
      </c>
      <c r="E2">
        <v>10</v>
      </c>
      <c r="M2">
        <v>9.3600000000000003E-2</v>
      </c>
      <c r="N2">
        <f>DEGREES(M2)</f>
        <v>5.3628849624245056</v>
      </c>
    </row>
    <row r="3" spans="1:15">
      <c r="C3" s="2"/>
      <c r="D3" s="8" t="s">
        <v>8</v>
      </c>
      <c r="E3">
        <v>5</v>
      </c>
      <c r="G3" t="s">
        <v>53</v>
      </c>
      <c r="H3">
        <v>20</v>
      </c>
    </row>
    <row r="4" spans="1:15">
      <c r="C4" s="2" t="s">
        <v>61</v>
      </c>
      <c r="D4" s="8" t="s">
        <v>22</v>
      </c>
      <c r="E4">
        <f>E5+2*E3</f>
        <v>60</v>
      </c>
      <c r="G4" t="s">
        <v>53</v>
      </c>
      <c r="H4" s="10">
        <f>RADIANS(H3)</f>
        <v>0.3490658503988659</v>
      </c>
      <c r="I4" s="10"/>
      <c r="J4" s="10"/>
    </row>
    <row r="5" spans="1:15">
      <c r="C5" s="2" t="s">
        <v>60</v>
      </c>
      <c r="D5" s="8" t="s">
        <v>9</v>
      </c>
      <c r="E5">
        <f>E3*E2</f>
        <v>50</v>
      </c>
      <c r="G5" t="s">
        <v>54</v>
      </c>
      <c r="H5" s="10">
        <f>TAN(H4)</f>
        <v>0.36397023426620234</v>
      </c>
      <c r="I5" s="10"/>
      <c r="J5" s="10"/>
      <c r="O5" t="s">
        <v>69</v>
      </c>
    </row>
    <row r="6" spans="1:15">
      <c r="C6" s="2" t="s">
        <v>62</v>
      </c>
      <c r="D6" s="8" t="s">
        <v>29</v>
      </c>
      <c r="E6" s="7">
        <f>E5*COS(RADIANS(20))</f>
        <v>46.984631039295422</v>
      </c>
      <c r="G6" t="s">
        <v>55</v>
      </c>
      <c r="H6" s="9">
        <f>H5-H4</f>
        <v>1.4904383867336446E-2</v>
      </c>
      <c r="I6" s="9"/>
      <c r="J6" s="9"/>
    </row>
    <row r="7" spans="1:15">
      <c r="C7" s="2"/>
      <c r="D7" s="8" t="s">
        <v>19</v>
      </c>
      <c r="E7">
        <f>E3*0.25</f>
        <v>1.25</v>
      </c>
      <c r="H7" s="8" t="s">
        <v>61</v>
      </c>
      <c r="I7" s="8" t="s">
        <v>60</v>
      </c>
      <c r="J7" s="8" t="s">
        <v>62</v>
      </c>
    </row>
    <row r="8" spans="1:15">
      <c r="D8" s="8" t="s">
        <v>34</v>
      </c>
      <c r="E8">
        <f>E3+E7</f>
        <v>6.25</v>
      </c>
      <c r="G8" t="s">
        <v>66</v>
      </c>
      <c r="H8" s="7">
        <f>E5</f>
        <v>50</v>
      </c>
      <c r="I8" s="7"/>
      <c r="J8" s="7"/>
    </row>
    <row r="9" spans="1:15">
      <c r="C9" s="2" t="s">
        <v>71</v>
      </c>
      <c r="D9" s="8" t="s">
        <v>26</v>
      </c>
      <c r="E9">
        <f>E5-2*E8</f>
        <v>37.5</v>
      </c>
      <c r="G9" t="s">
        <v>57</v>
      </c>
      <c r="H9" s="11">
        <f>E4</f>
        <v>60</v>
      </c>
      <c r="I9" s="11">
        <f>E5</f>
        <v>50</v>
      </c>
      <c r="J9" s="11">
        <f>E6</f>
        <v>46.984631039295422</v>
      </c>
      <c r="K9" t="s">
        <v>70</v>
      </c>
    </row>
    <row r="10" spans="1:15">
      <c r="C10" s="2"/>
      <c r="D10" s="8" t="s">
        <v>1</v>
      </c>
      <c r="E10">
        <f>E3*PI()</f>
        <v>15.707963267948966</v>
      </c>
      <c r="G10" t="s">
        <v>53</v>
      </c>
      <c r="H10" s="10">
        <f>H4</f>
        <v>0.3490658503988659</v>
      </c>
      <c r="I10" s="10"/>
      <c r="J10" s="10"/>
    </row>
    <row r="11" spans="1:15">
      <c r="D11" s="8" t="s">
        <v>42</v>
      </c>
      <c r="E11">
        <f>E10/2</f>
        <v>7.8539816339744828</v>
      </c>
      <c r="H11" s="10">
        <f>$H$8/H9*COS($H$10)</f>
        <v>0.7830771839882571</v>
      </c>
      <c r="I11" s="10">
        <f t="shared" ref="I11" si="0">$H$8/I9*COS($H$10)</f>
        <v>0.93969262078590843</v>
      </c>
      <c r="J11" s="9">
        <f>$H$8/J9*COS($H$10)</f>
        <v>1</v>
      </c>
      <c r="O11" t="s">
        <v>67</v>
      </c>
    </row>
    <row r="12" spans="1:15">
      <c r="G12" t="s">
        <v>56</v>
      </c>
      <c r="H12" s="10">
        <f>ACOS(H11)</f>
        <v>0.6711979652468224</v>
      </c>
      <c r="I12" s="10">
        <f>ACOS(I11)</f>
        <v>0.34906585039886573</v>
      </c>
      <c r="J12" s="10">
        <f>ACOS(J11)</f>
        <v>0</v>
      </c>
      <c r="O12" t="s">
        <v>68</v>
      </c>
    </row>
    <row r="14" spans="1:15">
      <c r="G14" t="s">
        <v>58</v>
      </c>
      <c r="H14" s="10">
        <f>TAN(H12)</f>
        <v>0.79420591615889091</v>
      </c>
      <c r="I14" s="10">
        <f>TAN(I12)</f>
        <v>0.36397023426620218</v>
      </c>
      <c r="J14" s="10">
        <f>TAN(J12)</f>
        <v>0</v>
      </c>
    </row>
    <row r="15" spans="1:15">
      <c r="G15" t="s">
        <v>75</v>
      </c>
      <c r="H15" s="3">
        <f>H14-H12</f>
        <v>0.12300795091206851</v>
      </c>
      <c r="I15" s="3">
        <f>I14-I12</f>
        <v>1.4904383867336446E-2</v>
      </c>
      <c r="J15" s="3">
        <f>J14-J12</f>
        <v>0</v>
      </c>
      <c r="O15" s="13" t="s">
        <v>72</v>
      </c>
    </row>
    <row r="17" spans="5:10">
      <c r="G17" t="s">
        <v>59</v>
      </c>
      <c r="H17" s="10">
        <f>PI()/2*$E$3</f>
        <v>7.8539816339744828</v>
      </c>
      <c r="I17" s="10"/>
      <c r="J17" s="10"/>
    </row>
    <row r="19" spans="5:10">
      <c r="E19" t="s">
        <v>41</v>
      </c>
      <c r="G19" t="s">
        <v>63</v>
      </c>
      <c r="H19" s="5">
        <f>H9*($H$17/$H$8+$H$6-H15)</f>
        <v>2.9385639380854558</v>
      </c>
      <c r="I19" s="5">
        <f>I9*($H$17/$H$8+$H$6-I15)</f>
        <v>7.8539816339744828</v>
      </c>
      <c r="J19" s="5">
        <f>J9*($H$17/$H$8+$H$6-J15)</f>
        <v>8.080605562108703</v>
      </c>
    </row>
    <row r="20" spans="5:10">
      <c r="E20" t="s">
        <v>73</v>
      </c>
      <c r="H20" s="3">
        <f>H19/H9</f>
        <v>4.89760656347576E-2</v>
      </c>
      <c r="I20" s="3">
        <f>I19/I9</f>
        <v>0.15707963267948966</v>
      </c>
      <c r="J20" s="3">
        <f>J19/J9</f>
        <v>0.1719840165468261</v>
      </c>
    </row>
    <row r="21" spans="5:10">
      <c r="E21" t="s">
        <v>74</v>
      </c>
      <c r="H21" s="6">
        <f>DEGREES(H20)</f>
        <v>2.8061218580273195</v>
      </c>
      <c r="I21" s="6">
        <f t="shared" ref="I21:J21" si="1">DEGREES(I20)</f>
        <v>9</v>
      </c>
      <c r="J21" s="6">
        <f t="shared" si="1"/>
        <v>9.8539582918412503</v>
      </c>
    </row>
    <row r="23" spans="5:10">
      <c r="G23" t="s">
        <v>56</v>
      </c>
      <c r="H23" s="10">
        <f>H19/H9</f>
        <v>4.89760656347576E-2</v>
      </c>
      <c r="I23" s="10">
        <f>I19/I9</f>
        <v>0.15707963267948966</v>
      </c>
      <c r="J23" s="10">
        <f>J19/J9</f>
        <v>0.1719840165468261</v>
      </c>
    </row>
    <row r="24" spans="5:10">
      <c r="G24" t="s">
        <v>65</v>
      </c>
      <c r="H24" s="6">
        <f>H19*SIN(H23/2)/(H23/2)</f>
        <v>2.9382702551787365</v>
      </c>
      <c r="I24" s="6">
        <f>I19*SIN(I23/2)/(I23/2)</f>
        <v>7.8459095727844943</v>
      </c>
      <c r="J24" s="6">
        <f>J19*SIN(J23/2)/(J23/2)</f>
        <v>8.0706504015826397</v>
      </c>
    </row>
  </sheetData>
  <hyperlinks>
    <hyperlink ref="A1" r:id="rId1" xr:uid="{16974618-F5C9-4094-A202-9AA719752E3D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Servo</vt:lpstr>
      <vt:lpstr>Werk</vt:lpstr>
      <vt:lpstr>Rad</vt:lpstr>
      <vt:lpstr>Flügel</vt:lpstr>
      <vt:lpstr>PPT</vt:lpstr>
      <vt:lpstr>Zahndicke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Enno Klatt</dc:creator>
  <cp:lastModifiedBy>Enno Klatt</cp:lastModifiedBy>
  <dcterms:created xsi:type="dcterms:W3CDTF">2025-01-31T12:35:43Z</dcterms:created>
  <dcterms:modified xsi:type="dcterms:W3CDTF">2025-02-19T15:11:56Z</dcterms:modified>
</cp:coreProperties>
</file>