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Tablas(Project Bank)" sheetId="1" r:id="rId4"/>
    <sheet state="hidden" name="Opendata InvestmentProjects " sheetId="2" r:id="rId5"/>
    <sheet state="hidden" name="Opendata Components PY (Investm" sheetId="3" r:id="rId6"/>
    <sheet state="hidden" name="Opendata Budget Execution PY (I" sheetId="4" r:id="rId7"/>
  </sheets>
  <definedNames/>
  <calcPr/>
  <extLst>
    <ext uri="GoogleSheetsCustomDataVersion2">
      <go:sheetsCustomData xmlns:go="http://customooxmlschemas.google.com/" r:id="rId8" roundtripDataChecksum="l67PEnQri7JSr6puWGYHQYaGrRT+ZBL26KuwzdL1F0c="/>
    </ext>
  </extLst>
</workbook>
</file>

<file path=xl/sharedStrings.xml><?xml version="1.0" encoding="utf-8"?>
<sst xmlns="http://schemas.openxmlformats.org/spreadsheetml/2006/main" count="893" uniqueCount="404">
  <si>
    <t>Datos Sin Procesar Proyectos de Inversion / Raw Data Investment Projects</t>
  </si>
  <si>
    <t>Dataset Related</t>
  </si>
  <si>
    <t>Dataset Name ( With Link )</t>
  </si>
  <si>
    <t>URL</t>
  </si>
  <si>
    <t>Jamaica nvestment Projects (investment-projects.csv)</t>
  </si>
  <si>
    <t>ProyectoXLocalizacion.csv</t>
  </si>
  <si>
    <t>https://mapainversionesanalytics.blob.core.windows.net/sourceraw/JAM/MOF/ProyectoXLocalizacion/2024/07/09/ProyectoXLocalizacion.csv</t>
  </si>
  <si>
    <t>vwActividades.csv</t>
  </si>
  <si>
    <t>https://mapainversionesanalytics.blob.core.windows.net/sourceraw/JAM/MOF/vwActividades/2024/07/09/vwActividades.csv</t>
  </si>
  <si>
    <t>-</t>
  </si>
  <si>
    <t>vwActorXProyecto.csv</t>
  </si>
  <si>
    <t>https://mapainversionesanalytics.blob.core.windows.net/sourceraw/JAM/MOF/vwActorXProyecto/2024/07/09/vwActorXProyecto.csv</t>
  </si>
  <si>
    <t>vwBudget.csv</t>
  </si>
  <si>
    <t>https://mapainversionesanalytics.blob.core.windows.net/sourceraw/JAM/MOF/vwBudget/2024/07/09/vwBudget.csv</t>
  </si>
  <si>
    <t>vwBudgetAllocationProyecto.csv</t>
  </si>
  <si>
    <t>https://mapainversionesanalytics.blob.core.windows.net/sourceraw/JAM/MOF/vwBudgetAllocationProyecto/2024/07/09/vwBudgetAllocationProyecto.csv</t>
  </si>
  <si>
    <t>vwEsquemaFinanciacionProyecto.csv</t>
  </si>
  <si>
    <t>https://mapainversionesanalytics.blob.core.windows.net/sourceraw/JAM/MOF/vwEsquemaFinanciacionProyecto/2024/07/09/vwEsquemaFinanciacionProyecto.csv</t>
  </si>
  <si>
    <t>vwFechaBudgetProyecto.csv</t>
  </si>
  <si>
    <t>https://mapainversionesanalytics.blob.core.windows.net/sourceraw/JAM/MOF/vwFechaBudgetProyecto/2024/07/09/vwFechaBudgetProyecto.csv</t>
  </si>
  <si>
    <t>vwHistorialEstados.csv</t>
  </si>
  <si>
    <t>https://mapainversionesanalytics.blob.core.windows.net/sourceraw/JAM/MOF/vwHistorialEstados/2024/07/09/vwHistorialEstados.csv</t>
  </si>
  <si>
    <t>vwObjetivoEspecifico.csv</t>
  </si>
  <si>
    <t>https://mapainversionesanalytics.blob.core.windows.net/sourceraw/JAM/MOF/vwObjetivoEspecifico/2024/07/09/vwObjetivoEspecifico.csv</t>
  </si>
  <si>
    <t>vwProductos.csv</t>
  </si>
  <si>
    <t>https://mapainversionesanalytics.blob.core.windows.net/sourceraw/JAM/MOF/vwProductos/2024/07/09/vwProductos.csv</t>
  </si>
  <si>
    <t>vwProyecto.csv</t>
  </si>
  <si>
    <t>https://mapainversionesanalytics.blob.core.windows.net/sourceraw/JAM/MOF/vwProyectos/2024/07/09/vwProyecto.csv</t>
  </si>
  <si>
    <t>vwSectores.csv</t>
  </si>
  <si>
    <t>https://mapainversionesanalytics.blob.core.windows.net/sourceraw/JAM/MOF/vwSectores/2024/07/09/vwSectores.csv</t>
  </si>
  <si>
    <t>vwSeguimientoAvanceFinanciero.csv</t>
  </si>
  <si>
    <t>https://mapainversionesanalytics.blob.core.windows.net/sourceraw/JAM/MOF/vwSeguimientoAvanceFinanciero/2024/07/09/vwSeguimientoAvanceFinanciero.csv</t>
  </si>
  <si>
    <t>vwSeguimientoAvanceFisico.csv</t>
  </si>
  <si>
    <t>https://mapainversionesanalytics.blob.core.windows.net/sourceraw/JAM/MOF/vwSeguimientoAvanceFisico/2024/07/09/vwSeguimientoAvanceFisico.csv</t>
  </si>
  <si>
    <t>vwSeguimientoEsquemaFinanciacionProyecto.csv</t>
  </si>
  <si>
    <t>https://mapainversionesanalytics.blob.core.windows.net/sourceraw/JAM/MOF/vwSeguimientoEsquemaFinanciacionProyecto/2024/07/09/vwSeguimientoEsquemaFinanciacionProyecto.csv</t>
  </si>
  <si>
    <t>vwSpentProyecto.csv</t>
  </si>
  <si>
    <t>https://mapainversionesanalytics.blob.core.windows.net/sourceraw/JAM/MOF/vwSpentProyecto/2024/07/09/vwSpentProyecto.csv</t>
  </si>
  <si>
    <t>Vistas de Origen SQL Server database mof</t>
  </si>
  <si>
    <t>[mof].[db_datareader].[Proyecto_X_Localizacion]</t>
  </si>
  <si>
    <t>Informacion sobre la localizacion de los proyectos</t>
  </si>
  <si>
    <t>Column_name</t>
  </si>
  <si>
    <t>Type</t>
  </si>
  <si>
    <t>Length</t>
  </si>
  <si>
    <t>Prec</t>
  </si>
  <si>
    <t>Scale</t>
  </si>
  <si>
    <t>Nullable</t>
  </si>
  <si>
    <t>Example Value</t>
  </si>
  <si>
    <t>Description (Spanish)</t>
  </si>
  <si>
    <t>Description (English)</t>
  </si>
  <si>
    <t xml:space="preserve">[Id_Proyecto] </t>
  </si>
  <si>
    <t>int</t>
  </si>
  <si>
    <t>No</t>
  </si>
  <si>
    <t>Identificador unico del Proyecto</t>
  </si>
  <si>
    <t xml:space="preserve">[Codigo_BPIN] </t>
  </si>
  <si>
    <t>varchar</t>
  </si>
  <si>
    <t>SI</t>
  </si>
  <si>
    <t>Codigo unico del proyecto dentro del sistema de inversion</t>
  </si>
  <si>
    <t xml:space="preserve">[parish] </t>
  </si>
  <si>
    <t>KINGSTON</t>
  </si>
  <si>
    <t>Localizacion en Jamaica Parish Nombre</t>
  </si>
  <si>
    <t xml:space="preserve">[IdDepartamento] </t>
  </si>
  <si>
    <t>Codigo identificador del parish en jamaica</t>
  </si>
  <si>
    <t xml:space="preserve">[IdMunicipio] </t>
  </si>
  <si>
    <t>Codigo Identificador del County en Jamaica</t>
  </si>
  <si>
    <t>[mof].[db_datareader].[vwActividades]</t>
  </si>
  <si>
    <t>Informacion sobre las actividades de los proyectos de inversion</t>
  </si>
  <si>
    <t>[Id_Proyecto]</t>
  </si>
  <si>
    <t>[Codigo_BPIN]</t>
  </si>
  <si>
    <t>[Id_Objetivo_Especifico]</t>
  </si>
  <si>
    <t>bigint</t>
  </si>
  <si>
    <t>Identificado Objetivo Especifico</t>
  </si>
  <si>
    <t>[Id_Producto]</t>
  </si>
  <si>
    <t>Identificador de Producto o Componente</t>
  </si>
  <si>
    <t xml:space="preserve">[Descripcion_Actividad] </t>
  </si>
  <si>
    <t>1.1.2 Implement a management reporting model supported by technological application</t>
  </si>
  <si>
    <t>Descripcion de la Actividad del Componente</t>
  </si>
  <si>
    <t xml:space="preserve">[Id_Actividad] </t>
  </si>
  <si>
    <t>Identificado de la Actividad</t>
  </si>
  <si>
    <t xml:space="preserve">[CodigoActividad] </t>
  </si>
  <si>
    <t>Codigo de la Actividad</t>
  </si>
  <si>
    <t>[mof].[db_datareader].[vwActor_X_Proyecto]</t>
  </si>
  <si>
    <t>Informacion asociada a los actores del proyecto entidades (agencias ejecutoras y agencias financiadoras)</t>
  </si>
  <si>
    <t xml:space="preserve">[Id_Entidad] </t>
  </si>
  <si>
    <t>Identificador de la Entidad o Agencia</t>
  </si>
  <si>
    <t>[Nombre_Entidad]</t>
  </si>
  <si>
    <t>Ministry of Economic Growth and Job Creation</t>
  </si>
  <si>
    <t>Nombre de la entidad o agencia</t>
  </si>
  <si>
    <t>[Tipo_Entidad]</t>
  </si>
  <si>
    <t>Executing Agency</t>
  </si>
  <si>
    <t>Tipo de entidad</t>
  </si>
  <si>
    <t>[mof].[db_datareader].[vwBudget]</t>
  </si>
  <si>
    <t>Presupuesto del Proyecto</t>
  </si>
  <si>
    <t>[project]</t>
  </si>
  <si>
    <t>[agency]</t>
  </si>
  <si>
    <t>Identificador de la entidad o agencia</t>
  </si>
  <si>
    <t>[fiscal]</t>
  </si>
  <si>
    <t>Vigencia, Año del presupuesto</t>
  </si>
  <si>
    <t>[BudgetAllocation]</t>
  </si>
  <si>
    <t>float</t>
  </si>
  <si>
    <t>677887.32</t>
  </si>
  <si>
    <t>Monto del presupuesto asignado</t>
  </si>
  <si>
    <t>[Spent]</t>
  </si>
  <si>
    <t>Monto del presupuesto gastado</t>
  </si>
  <si>
    <t>[Budget]</t>
  </si>
  <si>
    <t>57.89</t>
  </si>
  <si>
    <t>Porcentaje del presupuesto gastado / el presupuesto asignado</t>
  </si>
  <si>
    <t>[mof].[db_datareader].[vwBudgetAllocationProyecto]</t>
  </si>
  <si>
    <t>Presupuesto Asignado del Proyecto</t>
  </si>
  <si>
    <t>422200.14</t>
  </si>
  <si>
    <t>[mof].[db_datareader].[vwEsquemaFinanciacionProyecto]</t>
  </si>
  <si>
    <t>Esquema de financiacion del proyecto</t>
  </si>
  <si>
    <t>Codigo unico del proyecto en el sistema de inversion</t>
  </si>
  <si>
    <t>NO</t>
  </si>
  <si>
    <t>Identificador unico del proyecto</t>
  </si>
  <si>
    <t>[Valor_Aprobado]</t>
  </si>
  <si>
    <t>valor aprobado del proyecto</t>
  </si>
  <si>
    <t>[Presupuesto_Pagado]</t>
  </si>
  <si>
    <t>130491015.6</t>
  </si>
  <si>
    <t>Presupuesto pagado del proyecto</t>
  </si>
  <si>
    <t>[Id_Tipo_Recurso]</t>
  </si>
  <si>
    <t>Identificador del tipo de recurso</t>
  </si>
  <si>
    <t>[Nombre_Tipo_Recurso]</t>
  </si>
  <si>
    <t>Public Bodies</t>
  </si>
  <si>
    <t>Nombre del Tipo de Recurso</t>
  </si>
  <si>
    <t>[Id_Entidad]</t>
  </si>
  <si>
    <t>Identificado de la entidad o agencia</t>
  </si>
  <si>
    <t>International Bank for Reconstruction &amp; Development</t>
  </si>
  <si>
    <t>Descripcion de la entidad o agencia</t>
  </si>
  <si>
    <t>[Id_Tipo_Entidad]</t>
  </si>
  <si>
    <t>Tipo de entidad o agencia</t>
  </si>
  <si>
    <t>[Nombre_Tipo_Entidad]</t>
  </si>
  <si>
    <t>nvarchar</t>
  </si>
  <si>
    <t>Funding Agency</t>
  </si>
  <si>
    <t>Nombre del tipo de entidad o agencia</t>
  </si>
  <si>
    <t>[Id_Etapa]</t>
  </si>
  <si>
    <t>Identificador de la estado o etapa del proyecto</t>
  </si>
  <si>
    <t>[Nombre_Etapa]</t>
  </si>
  <si>
    <t>Ongoing</t>
  </si>
  <si>
    <t>Nombre del Estado o etapa del proyecto</t>
  </si>
  <si>
    <t>[Fecha_Inicio_Vigencia]</t>
  </si>
  <si>
    <t>date</t>
  </si>
  <si>
    <t>Fecha inicio de la vigencia del proyecto</t>
  </si>
  <si>
    <t>[Fecha_Final_Vigencia]</t>
  </si>
  <si>
    <t>Fecha final de la vigencia del proyecto</t>
  </si>
  <si>
    <t>[EsFuenteRegalias]</t>
  </si>
  <si>
    <t>Indicador de tipo de fuente siempre es 1 para caso Jamaica</t>
  </si>
  <si>
    <t>[parish</t>
  </si>
  <si>
    <t>Clarendon</t>
  </si>
  <si>
    <t>Localizacion Parish asociado</t>
  </si>
  <si>
    <t>[mof].[db_datareader].[vwFechaBudgetProyecto]</t>
  </si>
  <si>
    <t>Fecha del Presupuesto del proyecto</t>
  </si>
  <si>
    <t>[Fecha_Inicio_Proyecto]</t>
  </si>
  <si>
    <t>[Fecha_Final_Proyecto]</t>
  </si>
  <si>
    <t>[FechaExtension]</t>
  </si>
  <si>
    <t>NULL</t>
  </si>
  <si>
    <t>[mof].[db_datareader].[vwHistorialEstados]</t>
  </si>
  <si>
    <t>Historia de los Estados del proyecto y/o estado actual</t>
  </si>
  <si>
    <t>[Id_proyecto]</t>
  </si>
  <si>
    <t>[Fecha_Registro]</t>
  </si>
  <si>
    <t>datetime</t>
  </si>
  <si>
    <t>2022-08-05 14:31:55.107</t>
  </si>
  <si>
    <t>Fecha de registro</t>
  </si>
  <si>
    <t>[Actual_Si_No]</t>
  </si>
  <si>
    <t>Indicador de si es el estado actual</t>
  </si>
  <si>
    <t>[Id_Estado]</t>
  </si>
  <si>
    <t>Identificador del codigo de estado</t>
  </si>
  <si>
    <t>[Nombre_Estado]</t>
  </si>
  <si>
    <t>Nombre del estado</t>
  </si>
  <si>
    <t>[Id_Fase]</t>
  </si>
  <si>
    <t xml:space="preserve">Identificador de la fase </t>
  </si>
  <si>
    <t>[NombreFase]</t>
  </si>
  <si>
    <t>Nombre de la fase</t>
  </si>
  <si>
    <t>Identificador de la etapa</t>
  </si>
  <si>
    <t>[mof].[db_datareader].[vwObjetivoEspecifico]</t>
  </si>
  <si>
    <t>Objetivos Especificos del Proyecto</t>
  </si>
  <si>
    <t>Identificador del Proyecto de Inversion</t>
  </si>
  <si>
    <t>Identificador del Objetivo especifico</t>
  </si>
  <si>
    <t>[Nombre_Objetivo_Especifico]</t>
  </si>
  <si>
    <t>1. Enhancement of youth training and life skills offered  by the National Youth Services (NYS)
 2. Promotion of youth information centres building upon ongoing efforts in this area; and
 3. Institutional strengthening for NYs and the National Centre for Youth Development (NCYD)</t>
  </si>
  <si>
    <t>Objetivo Especifico</t>
  </si>
  <si>
    <t>[mof].[db_datareader].[vwProductos]</t>
  </si>
  <si>
    <t>Productos o Compoentes asociados al proyecto</t>
  </si>
  <si>
    <t>[Objetivo_Especifico]</t>
  </si>
  <si>
    <t>Identificador del Producto o Componente</t>
  </si>
  <si>
    <t>[Nombre_Producto]</t>
  </si>
  <si>
    <t>Quality Improvement and Strengthening of Youth Training and Life Skills Programmes</t>
  </si>
  <si>
    <t>Nombre del Producto o Componente</t>
  </si>
  <si>
    <t>[Descripcion_Producto]</t>
  </si>
  <si>
    <t>text</t>
  </si>
  <si>
    <t>Revised from "Quality Improvement and Strengthening of the National Youth Service (NYS) Corps Programme", this component will seek to increase the efficiency and effectiveness of the services provided by the National Youth Service.</t>
  </si>
  <si>
    <t>Descripcion del Producto o Componente</t>
  </si>
  <si>
    <t>[Unidad_Producto]</t>
  </si>
  <si>
    <t xml:space="preserve">Unidad de Medida </t>
  </si>
  <si>
    <t>[Cantidad_Producto]</t>
  </si>
  <si>
    <t>Cantidad de Producto</t>
  </si>
  <si>
    <t>[mof].[db_datareader].[vwProyecto]</t>
  </si>
  <si>
    <t>Informacion del proyecto de inversion</t>
  </si>
  <si>
    <t>Script Extraccion</t>
  </si>
  <si>
    <t>[ID_Proyecto]</t>
  </si>
  <si>
    <t>,[Codigo_BPIN]</t>
  </si>
  <si>
    <t>,[Nombre_Proyecto]</t>
  </si>
  <si>
    <t xml:space="preserve">varchar </t>
  </si>
  <si>
    <t>MAJOR INFRASTRUCTURE FOR DEVELOPMENT PROGRAMME (MIDP)</t>
  </si>
  <si>
    <t>Nombre del Proyecto</t>
  </si>
  <si>
    <t>,[Fecha_Inicio_Proyecto]</t>
  </si>
  <si>
    <t>Fecha Inicio del Proyecto</t>
  </si>
  <si>
    <t>,[Fecha_Final_Proyecto]</t>
  </si>
  <si>
    <t>Fecha fin del proyecto</t>
  </si>
  <si>
    <t>,[Vlr_Total_Proyecto_Fuentes_Regalias]</t>
  </si>
  <si>
    <t>41337760.59</t>
  </si>
  <si>
    <t>valor total del proyecto</t>
  </si>
  <si>
    <t>,[Vlr_Total_Proyecto_Todas_Las_Fuentes]</t>
  </si>
  <si>
    <t>,[Objetivo_General]</t>
  </si>
  <si>
    <t>To continue the improvement of the island´s road network in order to enhance the quality of life of the citizens of Jamaica, and to stimulate economic development.</t>
  </si>
  <si>
    <t>obejtivo general del proyecto</t>
  </si>
  <si>
    <t>,[Tipo_De_Proyecto]</t>
  </si>
  <si>
    <t>Tipo de proyecto</t>
  </si>
  <si>
    <t>,[Nombre_Sector]</t>
  </si>
  <si>
    <t>Infrastructure</t>
  </si>
  <si>
    <t>Nombre del Sector</t>
  </si>
  <si>
    <t>,[ID_Ejecutor]</t>
  </si>
  <si>
    <t>Identificador de la entidad ejecutora del proyecto</t>
  </si>
  <si>
    <t>,[Nombre_Ejecutor]</t>
  </si>
  <si>
    <t>Nombre de la entidad ejecutora del proyecto</t>
  </si>
  <si>
    <t>,[Numero_Beneficiarios]</t>
  </si>
  <si>
    <t>Numero de beneficiarios</t>
  </si>
  <si>
    <t>,[Id_OCAD]</t>
  </si>
  <si>
    <t>Identificador de la entidad financiadora (99  cuando son multiples al agencia o entidades financiadoras)</t>
  </si>
  <si>
    <t>,[Nombre_OCAD]</t>
  </si>
  <si>
    <t>Varchar</t>
  </si>
  <si>
    <t>Multiple Agencies</t>
  </si>
  <si>
    <t>Descripcion de la entidad financiadora</t>
  </si>
  <si>
    <t>,[Id_Estado]</t>
  </si>
  <si>
    <t>Identificador del estado del proyecto</t>
  </si>
  <si>
    <t>,[Vlr_Total_Proyecto_actual]</t>
  </si>
  <si>
    <t>,[description]</t>
  </si>
  <si>
    <t>The Government of Jamaica acting through the Ministry of Finance and Planning on August 21, 2013,  entered into a contract with the Government of the People’s Republic of China in the sum of US$352,941,765.00 or the equivalent J$35.978b under a Preferential Buyer’s Credit (PBC) facility with a view to creating sustained financing for road infrastructure management. Under the terms of the agreement, China provided a loan of US$300,000,000, or the equivalent J$30.582b through their EXIM bank, while the GoJ provided counterpart funding of US$52,941,765 or the equivalent J$5.396b.
The Major Infrastructure Development Programme (MIDP) was conceptualized as a follow-on/ phase 2 of the Jamaica Development Infrastructure programme (JDIP), which was an umbrella programme under which a significant portion of the island’s road infrastructure was rehabilitated. The new infrastructure programme (MIDP) will also focus on the upgrading of key arterial, secondary and tertiary roads along the network.
The works to be undertaken includes: road rehabilitation, the construction of critical retaining walls, island wide patching of roads, bridge construction, and river training.  The programme will be implemented by the National Works Agency (NWA) on behalf of the Ministry of Transport, Works and Housing and the main contractor is China Harbour Engineering Company Limited (CHEC).
Proposed Budget at inception:
Year 1: 2013-2014	US$ 55.078m
Year 2: 2014-2015	US$165.518m
Year 3: 2015- 2016	US$132.346m
Total                        US$352.942m
The works identified to be undertaken under the programme can be classified under the following main categories:
1.	Rehabilitation of 430km of prioritized roads
2.	Rehabilitation/Reconstruction of critical retaining walls which were damaged or undermined
3.	Rehabilitation/Reconstruction of critical bridges as identified by the NWA
4.	Placement/Construction of protective works such as bunding /river training, construction of gabion walls, rock revetment works, where rivers and gullies negatively impact on the network.</t>
  </si>
  <si>
    <t>Descripcion del Proyecto</t>
  </si>
  <si>
    <t>[mof].[db_datareader].[vwSectores]</t>
  </si>
  <si>
    <t xml:space="preserve">Sectores </t>
  </si>
  <si>
    <t>[Id_Sector]</t>
  </si>
  <si>
    <t>Identificador del Sector</t>
  </si>
  <si>
    <t>[Nombre_Sector]</t>
  </si>
  <si>
    <t>Health</t>
  </si>
  <si>
    <t>Descripcion del Sector</t>
  </si>
  <si>
    <t>[mof].[db_datareader].[vwSeguimientoAvanceFinanciero]</t>
  </si>
  <si>
    <t>Seguimiento del Avance Financiero del Proyecto</t>
  </si>
  <si>
    <t>[Porcentaje]</t>
  </si>
  <si>
    <t>Porcentaje de Avance Financiero</t>
  </si>
  <si>
    <t>[PORC_EJEC_FINANCIERO]</t>
  </si>
  <si>
    <t>[mof].[db_datareader].[vwSeguimientoAvanceFisico]</t>
  </si>
  <si>
    <t>Seguimiento del Avance fisico del proyecto</t>
  </si>
  <si>
    <t>[Status]</t>
  </si>
  <si>
    <t>Identificador del estado de la actividad</t>
  </si>
  <si>
    <t>[Id_Componente]</t>
  </si>
  <si>
    <t>Identificacion del Componete o Producto</t>
  </si>
  <si>
    <t>[Componente]</t>
  </si>
  <si>
    <t>Descripcion del Componente o Producto</t>
  </si>
  <si>
    <t>[Id_Actividad]</t>
  </si>
  <si>
    <t>Identificador de la Actividad</t>
  </si>
  <si>
    <t>[Actividad]</t>
  </si>
  <si>
    <t>Develop and implement a System for Corporate Outreach (SCO)</t>
  </si>
  <si>
    <t>Descripcion de la Actividad</t>
  </si>
  <si>
    <t>[Meta_ejecutada]</t>
  </si>
  <si>
    <t xml:space="preserve">Meta ejecutada </t>
  </si>
  <si>
    <t>[Meta_programada]</t>
  </si>
  <si>
    <t>Meta programada</t>
  </si>
  <si>
    <t>[PORC_EJEC_FISICA]</t>
  </si>
  <si>
    <t>Porcentaje de Ejecucion Fisica</t>
  </si>
  <si>
    <t>[mof].[db_datareader].[vwSeguimientoEsquemaFinanciacionProyecto]</t>
  </si>
  <si>
    <t>Seguimiento esquema de finaciacion del proyecto</t>
  </si>
  <si>
    <t>[Id_TipoEntidad]</t>
  </si>
  <si>
    <t>Identificador del tipo de entidad</t>
  </si>
  <si>
    <t>Tipo de Entidad</t>
  </si>
  <si>
    <t>Identificador de la entidad</t>
  </si>
  <si>
    <t>Government of Jamaica</t>
  </si>
  <si>
    <t>Nombre de la entidad</t>
  </si>
  <si>
    <t>identificador del tipo de recurso</t>
  </si>
  <si>
    <t>Capital</t>
  </si>
  <si>
    <t>Descripcion del tipo de recurso</t>
  </si>
  <si>
    <t>[Vigencia]</t>
  </si>
  <si>
    <t>Vigencia, año en que se realiza ese esquema de financiacion</t>
  </si>
  <si>
    <t>[Valor_Reportado]</t>
  </si>
  <si>
    <t>5401672.26</t>
  </si>
  <si>
    <t xml:space="preserve">Valor reportado </t>
  </si>
  <si>
    <t>[Presupuesto_Vigente]</t>
  </si>
  <si>
    <t>Valor vigente (Aprobado del proyecto para esa vigencia)</t>
  </si>
  <si>
    <t>[Presupuesto_Obligado]</t>
  </si>
  <si>
    <t>Valor Obligado Gastado de ese proyecto</t>
  </si>
  <si>
    <t>El porcentaje pagado</t>
  </si>
  <si>
    <t>[mof].[db_datareader].[vwSpentProyecto]</t>
  </si>
  <si>
    <t>Informacion de los gastos del proyecto</t>
  </si>
  <si>
    <t>Año fiscal</t>
  </si>
  <si>
    <t>Valor del gasto</t>
  </si>
  <si>
    <t xml:space="preserve">Opendata Projects Jamaica( View PISGR.[dbo].[VwDatosAbiertosProyectosInv] ) </t>
  </si>
  <si>
    <t>Source Table / View</t>
  </si>
  <si>
    <t>Source Type</t>
  </si>
  <si>
    <t>Source Field</t>
  </si>
  <si>
    <t>Data Type</t>
  </si>
  <si>
    <t>Transformation</t>
  </si>
  <si>
    <t>Field</t>
  </si>
  <si>
    <t>Field Description ( Spanish )</t>
  </si>
  <si>
    <t>Field Description ( English )</t>
  </si>
  <si>
    <t>IdProject</t>
  </si>
  <si>
    <t>Identificador unico del proyecto en MapaInversiones</t>
  </si>
  <si>
    <t>Project code</t>
  </si>
  <si>
    <t>Identificador Único del Proyecto en el sistema de Inversion publica de Jamaica</t>
  </si>
  <si>
    <t>Status</t>
  </si>
  <si>
    <t>Estado del Proyecto</t>
  </si>
  <si>
    <t>IdSector</t>
  </si>
  <si>
    <t>Sector</t>
  </si>
  <si>
    <t>Agriculture; Environment</t>
  </si>
  <si>
    <t>Secotres asociado de acuerdo al ámbito de Actividad Económica</t>
  </si>
  <si>
    <t>Start date</t>
  </si>
  <si>
    <t>Fecha estimada de Inicio del Proyecto</t>
  </si>
  <si>
    <t>Finish date</t>
  </si>
  <si>
    <t>Fecha estimada de Finalización del Proyecto</t>
  </si>
  <si>
    <t>Extension date</t>
  </si>
  <si>
    <t>Fecha Extension del Proyecto (Esta fecha aplica cuando se solicitan extensiones en la finalizacion del proyecto</t>
  </si>
  <si>
    <t>Project name</t>
  </si>
  <si>
    <t>ENHANCING THE RESILIENCE OF THE AGRICULTURE SECTOR AND COASTAL AREAS TO PROTECT LIVELIHOODS AND IMPROVE FOOD SECURITY</t>
  </si>
  <si>
    <t xml:space="preserve">Nombre del Proyecto </t>
  </si>
  <si>
    <t>Project estimated cost</t>
  </si>
  <si>
    <t>964453.75</t>
  </si>
  <si>
    <t>Costo Estimado del Proyecto en dolares de jamaica in thousands</t>
  </si>
  <si>
    <t>Financial progress</t>
  </si>
  <si>
    <t>61.81</t>
  </si>
  <si>
    <t>Avance o Asignación Financiera (en porcentaje) para medir el cumplimiento del Proyecto en avance economico</t>
  </si>
  <si>
    <t>Project overview</t>
  </si>
  <si>
    <t xml:space="preserve">The primary objective of the programme is to increase livelihoods security of the population in targeted communities and to increase the climate resilience of sections of the North Eastern coastline which will also contribute to the increased security of livelihoods.The proposed activities under this programme will help to build Jamaica´s adaptive capacity in accordance with the objectives of Vision 2030 Jamaica National Development Plan and Jamaica´s Second National Communication on Climate Change.
</t>
  </si>
  <si>
    <t>General Resumen del Proyecto, Explica de forma general las caracteristicas del proyecto</t>
  </si>
  <si>
    <t>General Objective</t>
  </si>
  <si>
    <t>To protect livelihoods and food security in vulnerable communities by; improving land and water management for the agricultural sector strengthening coastal protection and building institutional and local capacity for climate change adaptation.</t>
  </si>
  <si>
    <t>Objetivo general del Proyecto. Explica el alcance general del proyecto</t>
  </si>
  <si>
    <t>Specific objetives</t>
  </si>
  <si>
    <t xml:space="preserve">1. To reduce vulnerability by supporting climate resilient coastal management in the north-eastern towns of Annotto Bay Buff Bay and Orange Bay.2. To improve the irrigation water supply infrastructure in the identified communities with construction/rehabilitation        of small scale irrigation systems. 3.To provide a more consistent supply of irrigation water that will allow for year round production of crops grown by    the small farmers in all targeted communities 4.To promote rainwater harvesting as a means of increasing crop production both in terms of volume and variety of     vegetables condiments and root crops5. To ultimately improve the quality of life (through increased earnings) for farm-families as farmers will be engaged      in year round crop production instead of being limited to the rainy periods.6. To mitigate and adapt to climate change impacts through the implementation of best practices and promotion of       climate smart agriculture and proper water and land management.7. To protect livelihoods and natural resources in the target communities.8. To improve the capacity of key local stakeholders/institutions and build community awareness on climate change adaptation.,
</t>
  </si>
  <si>
    <t>Objetivos especificos del Proyecto. Lista los objetivos especificos y alcances especifico del proyecto</t>
  </si>
  <si>
    <t>IdExecutingAgency</t>
  </si>
  <si>
    <t>Codigo e identificador de la Entidad Ejecutora del Proyecto</t>
  </si>
  <si>
    <t>ExecutingAgency</t>
  </si>
  <si>
    <t>Entidad o Agencia encargada de la ejecucion del proyecto</t>
  </si>
  <si>
    <t>IdFundingAgency</t>
  </si>
  <si>
    <t>Codigo e Identificador de la Agencia o Entidad encargada de la financiacion del proyecto</t>
  </si>
  <si>
    <t>Funding agency</t>
  </si>
  <si>
    <t xml:space="preserve">Agencia o Entidad encargada de la financiacion del proyecto. Cuando son varias las entidades o agencias se establecera como multiples agencias </t>
  </si>
  <si>
    <t>IdCounty</t>
  </si>
  <si>
    <t>Identificador del county division territorial administrativa para jamaica</t>
  </si>
  <si>
    <t>County</t>
  </si>
  <si>
    <t>CORNWALL</t>
  </si>
  <si>
    <t>Nombre de county division territorial administrativa para jamaica</t>
  </si>
  <si>
    <t>IdParish</t>
  </si>
  <si>
    <t>Identificador del Parish de la sub- division territorial administrativa para jamaica</t>
  </si>
  <si>
    <t>Parish</t>
  </si>
  <si>
    <t>TRELAWNY</t>
  </si>
  <si>
    <t>Nombre del Parish de la sub-division territorial administrativa para jamaica</t>
  </si>
  <si>
    <t>Data record date</t>
  </si>
  <si>
    <t>2024-06-27 23:00:58.120000000</t>
  </si>
  <si>
    <t>Fecha de Actualizacion del Registro en MapaInversiones</t>
  </si>
  <si>
    <t>Data source</t>
  </si>
  <si>
    <t>Project Bank - Jamaica - Ministry of Finance &amp; the Public Service Jamaica</t>
  </si>
  <si>
    <t xml:space="preserve">Fuente de la Informacion </t>
  </si>
  <si>
    <t xml:space="preserve">Opendata Components PY (Investment Projects) ( View PISGR_PY_COVID19.[dbo].[VwDatosAbiertosProyectosComponentes] ) </t>
  </si>
  <si>
    <t>CodigoSNIP</t>
  </si>
  <si>
    <t>Identificador Único del Proyecto en el SNIP</t>
  </si>
  <si>
    <t>codigoComponente</t>
  </si>
  <si>
    <t>C1</t>
  </si>
  <si>
    <t>Ordenamiento sistémico</t>
  </si>
  <si>
    <t>descripcionComponente</t>
  </si>
  <si>
    <t>CONSTRUCCIÓN DE OBRAS EN TRAMOS VIALES EN ZONA DE INFLUENCIA DE ITAIPÚ BINACIONAL Y OTRAS AREAS.-</t>
  </si>
  <si>
    <t>Denominación del Componente</t>
  </si>
  <si>
    <t>codigoActividad</t>
  </si>
  <si>
    <t>A1</t>
  </si>
  <si>
    <t>Código Identificador de la Actividad</t>
  </si>
  <si>
    <t>descripcionActividad</t>
  </si>
  <si>
    <t>MEJORAMIENTO DE TRAMOS VIALES EN LA ZONA DE INFLUENCIA DE LA ITAIPU BINACIONAL (DPTO. ALTO PARANA, SAN PEDRO Y CANINDEYU).-.-</t>
  </si>
  <si>
    <t>Denominación de la Actividad</t>
  </si>
  <si>
    <t>FechaCargueArchivo</t>
  </si>
  <si>
    <t>2021-05-22 22:01:50.937</t>
  </si>
  <si>
    <t>Fecha de Carga del archivo</t>
  </si>
  <si>
    <t>FuenteDatos</t>
  </si>
  <si>
    <t>Banco de Proyectos SNIP - Ministerio de Hacienda</t>
  </si>
  <si>
    <t>Fuente de datos</t>
  </si>
  <si>
    <t xml:space="preserve">Opendata Budget Execution PY (Investment Projects) ( View PISGR_PY_COVID19.[dbo].[VwDatosAbiertosProyectosEjecuciónPresupuestaria] ) </t>
  </si>
  <si>
    <t xml:space="preserve">Contiene información de la ejecución presupuestaria por organismo financiador		
</t>
  </si>
  <si>
    <t>Identificador Único del Proyecto</t>
  </si>
  <si>
    <t>IdOrganismoFinanciador</t>
  </si>
  <si>
    <t>Ordenamiento Sistémico</t>
  </si>
  <si>
    <t>OrganismoFinanciador</t>
  </si>
  <si>
    <t>BANCO INTERAMERICANO DE DESARROLLO (BID)</t>
  </si>
  <si>
    <t>Detalle del origen del Ingreso concurrente con la clasificación de la fuente de financiamiento</t>
  </si>
  <si>
    <t>IdFuenteFinanciacion</t>
  </si>
  <si>
    <t>Ordenamiento de los recursos en función al origen de los ingresos, son tres clasificaciones: 10 20 30</t>
  </si>
  <si>
    <t>FuenteFinanciacion</t>
  </si>
  <si>
    <t>RECURSOS DEL CREDITO PUBLICO</t>
  </si>
  <si>
    <t>Ordenamiento de los recursos en función al origen de los ingresos, son tres clasificaciones: 10 Recursos del Tesoro, 20 Recursos del Crédito Público y 30 Recursos Institucionales</t>
  </si>
  <si>
    <t>Vigencia</t>
  </si>
  <si>
    <t>Periodo de vigencia</t>
  </si>
  <si>
    <t>Presupuestado</t>
  </si>
  <si>
    <t>90972208754.00</t>
  </si>
  <si>
    <t>Presupuesto vigente</t>
  </si>
  <si>
    <t>Ejecutado</t>
  </si>
  <si>
    <t>4178520190.00</t>
  </si>
  <si>
    <t>Avance Financiero conforme a lo asignado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</si>
</sst>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0.000000"/>
    <numFmt numFmtId="166" formatCode="yyyy-mm-dd h:mm:ss"/>
  </numFmts>
  <fonts count="15">
    <font>
      <sz val="10.0"/>
      <color rgb="FF000000"/>
      <name val="Arial"/>
      <scheme val="minor"/>
    </font>
    <font>
      <b/>
      <u/>
      <sz val="15.0"/>
      <color rgb="FF0000FF"/>
      <name val="Arial"/>
    </font>
    <font>
      <color theme="1"/>
      <name val="Arial"/>
    </font>
    <font>
      <b/>
      <color theme="1"/>
      <name val="Arial"/>
    </font>
    <font/>
    <font>
      <u/>
      <color rgb="FF0000FF"/>
      <name val="Arial"/>
    </font>
    <font>
      <u/>
      <color rgb="FF1155CC"/>
      <name val="Arial"/>
    </font>
    <font>
      <color rgb="FF292827"/>
      <name val="Arial"/>
    </font>
    <font>
      <u/>
      <color rgb="FF0000FF"/>
      <name val="Arial"/>
    </font>
    <font>
      <b/>
      <sz val="14.0"/>
      <color theme="1"/>
      <name val="Arial"/>
    </font>
    <font>
      <b/>
      <sz val="12.0"/>
      <color theme="1"/>
      <name val="Arial"/>
    </font>
    <font>
      <i/>
      <color theme="1"/>
      <name val="Arial"/>
    </font>
    <font>
      <b/>
      <i/>
      <sz val="14.0"/>
      <color theme="1"/>
      <name val="Arial"/>
    </font>
    <font>
      <b/>
      <sz val="11.0"/>
      <color rgb="FFFFFFFF"/>
      <name val="Calibri"/>
    </font>
    <font>
      <sz val="11.0"/>
      <color rgb="FF000000"/>
      <name val="Calibri"/>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FF9900"/>
        <bgColor rgb="FFFF9900"/>
      </patternFill>
    </fill>
    <fill>
      <patternFill patternType="solid">
        <fgColor rgb="FFF9CB9C"/>
        <bgColor rgb="FFF9CB9C"/>
      </patternFill>
    </fill>
    <fill>
      <patternFill patternType="solid">
        <fgColor rgb="FFC9DAF8"/>
        <bgColor rgb="FFC9DAF8"/>
      </patternFill>
    </fill>
    <fill>
      <patternFill patternType="solid">
        <fgColor rgb="FF2F5496"/>
        <bgColor rgb="FF2F5496"/>
      </patternFill>
    </fill>
    <fill>
      <patternFill patternType="solid">
        <fgColor rgb="FFF3F3F3"/>
        <bgColor rgb="FFF3F3F3"/>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0" fontId="2" numFmtId="0" xfId="0" applyAlignment="1" applyFont="1">
      <alignment vertical="bottom"/>
    </xf>
    <xf borderId="0" fillId="3" fontId="3" numFmtId="0" xfId="0" applyAlignment="1" applyFill="1" applyFont="1">
      <alignment vertical="bottom"/>
    </xf>
    <xf borderId="1" fillId="3" fontId="3" numFmtId="0" xfId="0" applyAlignment="1" applyBorder="1" applyFont="1">
      <alignment vertical="bottom"/>
    </xf>
    <xf borderId="2" fillId="3" fontId="3" numFmtId="0" xfId="0" applyAlignment="1" applyBorder="1" applyFont="1">
      <alignment shrinkToFit="0" vertical="bottom" wrapText="1"/>
    </xf>
    <xf borderId="3" fillId="0" fontId="4" numFmtId="0" xfId="0" applyBorder="1" applyFont="1"/>
    <xf borderId="4" fillId="0" fontId="4" numFmtId="0" xfId="0" applyBorder="1" applyFont="1"/>
    <xf borderId="0" fillId="4" fontId="3" numFmtId="0" xfId="0" applyAlignment="1" applyFill="1" applyFont="1">
      <alignment shrinkToFit="0" wrapText="1"/>
    </xf>
    <xf borderId="0" fillId="0" fontId="2" numFmtId="0" xfId="0" applyFont="1"/>
    <xf borderId="2" fillId="4" fontId="5" numFmtId="0" xfId="0" applyAlignment="1" applyBorder="1" applyFont="1">
      <alignment shrinkToFit="0" vertical="bottom" wrapText="1"/>
    </xf>
    <xf borderId="0" fillId="4" fontId="2" numFmtId="0" xfId="0" applyAlignment="1" applyFont="1">
      <alignment vertical="bottom"/>
    </xf>
    <xf borderId="2" fillId="4" fontId="6" numFmtId="0" xfId="0" applyAlignment="1" applyBorder="1" applyFont="1">
      <alignment shrinkToFit="0" vertical="bottom" wrapText="1"/>
    </xf>
    <xf borderId="0" fillId="4" fontId="7" numFmtId="0" xfId="0" applyAlignment="1" applyFont="1">
      <alignment vertical="bottom"/>
    </xf>
    <xf borderId="0" fillId="0" fontId="8" numFmtId="0" xfId="0" applyAlignment="1" applyFont="1">
      <alignment shrinkToFit="0" vertical="bottom" wrapText="1"/>
    </xf>
    <xf borderId="0" fillId="0" fontId="9" numFmtId="0" xfId="0" applyAlignment="1" applyFont="1">
      <alignment horizontal="center" vertical="bottom"/>
    </xf>
    <xf borderId="5" fillId="3" fontId="9" numFmtId="0" xfId="0" applyAlignment="1" applyBorder="1" applyFont="1">
      <alignment horizontal="center" vertical="bottom"/>
    </xf>
    <xf borderId="5" fillId="0" fontId="4" numFmtId="0" xfId="0" applyBorder="1" applyFont="1"/>
    <xf borderId="6" fillId="5" fontId="2" numFmtId="0" xfId="0" applyBorder="1" applyFill="1" applyFont="1"/>
    <xf borderId="5" fillId="5" fontId="10" numFmtId="0" xfId="0" applyAlignment="1" applyBorder="1" applyFont="1">
      <alignment horizontal="center" shrinkToFit="0" wrapText="1"/>
    </xf>
    <xf borderId="7" fillId="0" fontId="4" numFmtId="0" xfId="0" applyBorder="1" applyFont="1"/>
    <xf borderId="8" fillId="3" fontId="3" numFmtId="0" xfId="0" applyAlignment="1" applyBorder="1" applyFont="1">
      <alignment horizontal="center" vertical="bottom"/>
    </xf>
    <xf borderId="7" fillId="3" fontId="3" numFmtId="0" xfId="0" applyAlignment="1" applyBorder="1" applyFont="1">
      <alignment horizontal="center" vertical="bottom"/>
    </xf>
    <xf borderId="7" fillId="6" fontId="3" numFmtId="0" xfId="0" applyAlignment="1" applyBorder="1" applyFill="1" applyFont="1">
      <alignment shrinkToFit="0" vertical="bottom" wrapText="1"/>
    </xf>
    <xf borderId="0" fillId="0" fontId="11" numFmtId="0" xfId="0" applyAlignment="1" applyFont="1">
      <alignment vertical="bottom"/>
    </xf>
    <xf borderId="8" fillId="0" fontId="2" numFmtId="0" xfId="0" applyAlignment="1" applyBorder="1" applyFont="1">
      <alignment vertical="bottom"/>
    </xf>
    <xf borderId="1" fillId="0" fontId="2" numFmtId="0" xfId="0" applyBorder="1" applyFont="1"/>
    <xf borderId="1" fillId="0" fontId="2" numFmtId="164" xfId="0" applyBorder="1" applyFont="1" applyNumberFormat="1"/>
    <xf borderId="0" fillId="0" fontId="2" numFmtId="164" xfId="0" applyFont="1" applyNumberFormat="1"/>
    <xf borderId="7" fillId="0" fontId="2" numFmtId="0" xfId="0" applyAlignment="1" applyBorder="1" applyFont="1">
      <alignment vertical="bottom"/>
    </xf>
    <xf borderId="7" fillId="0" fontId="2" numFmtId="0" xfId="0" applyAlignment="1" applyBorder="1" applyFont="1">
      <alignment horizontal="right" vertical="bottom"/>
    </xf>
    <xf borderId="7" fillId="0" fontId="2" numFmtId="0" xfId="0" applyAlignment="1" applyBorder="1" applyFont="1">
      <alignment shrinkToFit="0" vertical="bottom" wrapText="1"/>
    </xf>
    <xf borderId="0" fillId="0" fontId="2" numFmtId="4" xfId="0" applyFont="1" applyNumberFormat="1"/>
    <xf borderId="0" fillId="0" fontId="2" numFmtId="165" xfId="0" applyFont="1" applyNumberFormat="1"/>
    <xf borderId="0" fillId="0" fontId="2" numFmtId="3" xfId="0" applyFont="1" applyNumberFormat="1"/>
    <xf borderId="5" fillId="0" fontId="2" numFmtId="0" xfId="0" applyAlignment="1" applyBorder="1" applyFont="1">
      <alignment vertical="bottom"/>
    </xf>
    <xf borderId="3" fillId="3" fontId="12" numFmtId="0" xfId="0" applyAlignment="1" applyBorder="1" applyFont="1">
      <alignment horizontal="center" vertical="bottom"/>
    </xf>
    <xf borderId="9" fillId="0" fontId="2" numFmtId="0" xfId="0" applyAlignment="1" applyBorder="1" applyFont="1">
      <alignment vertical="bottom"/>
    </xf>
    <xf borderId="7" fillId="7" fontId="10" numFmtId="0" xfId="0" applyAlignment="1" applyBorder="1" applyFill="1" applyFont="1">
      <alignment horizontal="center" vertical="bottom"/>
    </xf>
    <xf borderId="7" fillId="8" fontId="10" numFmtId="0" xfId="0" applyAlignment="1" applyBorder="1" applyFill="1" applyFont="1">
      <alignment horizontal="center" shrinkToFit="0" vertical="bottom" wrapText="1"/>
    </xf>
    <xf borderId="7" fillId="8" fontId="10" numFmtId="0" xfId="0" applyAlignment="1" applyBorder="1" applyFont="1">
      <alignment horizontal="center" vertical="bottom"/>
    </xf>
    <xf borderId="7" fillId="3" fontId="9" numFmtId="0" xfId="0" applyAlignment="1" applyBorder="1" applyFont="1">
      <alignment horizontal="center" vertical="bottom"/>
    </xf>
    <xf borderId="7" fillId="3" fontId="9" numFmtId="0" xfId="0" applyAlignment="1" applyBorder="1" applyFont="1">
      <alignment horizontal="center" shrinkToFit="0" vertical="bottom" wrapText="1"/>
    </xf>
    <xf borderId="7" fillId="0" fontId="2" numFmtId="0" xfId="0" applyAlignment="1" applyBorder="1" applyFont="1">
      <alignment horizontal="center" vertical="bottom"/>
    </xf>
    <xf borderId="7" fillId="9" fontId="13" numFmtId="0" xfId="0" applyAlignment="1" applyBorder="1" applyFill="1" applyFont="1">
      <alignment vertical="bottom"/>
    </xf>
    <xf borderId="7" fillId="0" fontId="2" numFmtId="0" xfId="0" applyAlignment="1" applyBorder="1" applyFont="1">
      <alignment horizontal="left" shrinkToFit="0" vertical="bottom" wrapText="1"/>
    </xf>
    <xf borderId="7" fillId="0" fontId="14" numFmtId="0" xfId="0" applyAlignment="1" applyBorder="1" applyFont="1">
      <alignment shrinkToFit="0" vertical="bottom" wrapText="1"/>
    </xf>
    <xf borderId="7" fillId="0" fontId="2" numFmtId="0" xfId="0" applyAlignment="1" applyBorder="1" applyFont="1">
      <alignment shrinkToFit="0" wrapText="1"/>
    </xf>
    <xf borderId="1" fillId="0" fontId="2" numFmtId="0" xfId="0" applyAlignment="1" applyBorder="1" applyFont="1">
      <alignment horizontal="center" vertical="bottom"/>
    </xf>
    <xf borderId="1" fillId="9" fontId="13" numFmtId="0" xfId="0" applyAlignment="1" applyBorder="1" applyFont="1">
      <alignment vertical="bottom"/>
    </xf>
    <xf borderId="1" fillId="0" fontId="2" numFmtId="0" xfId="0" applyAlignment="1" applyBorder="1" applyFont="1">
      <alignment horizontal="left" shrinkToFit="0" vertical="bottom" wrapText="1"/>
    </xf>
    <xf borderId="1" fillId="0" fontId="14" numFmtId="0" xfId="0" applyAlignment="1" applyBorder="1" applyFont="1">
      <alignment shrinkToFit="0" vertical="bottom" wrapText="1"/>
    </xf>
    <xf borderId="1" fillId="0" fontId="2" numFmtId="0" xfId="0" applyAlignment="1" applyBorder="1" applyFont="1">
      <alignment shrinkToFit="0" wrapText="1"/>
    </xf>
    <xf borderId="8" fillId="0" fontId="14" numFmtId="0" xfId="0" applyAlignment="1" applyBorder="1" applyFont="1">
      <alignment shrinkToFit="0" vertical="bottom" wrapText="1"/>
    </xf>
    <xf borderId="7" fillId="4" fontId="2" numFmtId="0" xfId="0" applyAlignment="1" applyBorder="1" applyFont="1">
      <alignment horizontal="center" vertical="bottom"/>
    </xf>
    <xf borderId="1" fillId="0" fontId="2" numFmtId="166" xfId="0" applyAlignment="1" applyBorder="1" applyFont="1" applyNumberFormat="1">
      <alignment horizontal="left" shrinkToFit="0" vertical="bottom" wrapText="1"/>
    </xf>
    <xf borderId="0" fillId="0" fontId="2" numFmtId="0" xfId="0" applyAlignment="1" applyFont="1">
      <alignment horizontal="center" vertical="bottom"/>
    </xf>
    <xf borderId="1" fillId="0" fontId="2" numFmtId="0" xfId="0" applyAlignment="1" applyBorder="1" applyFont="1">
      <alignment horizontal="left" shrinkToFit="0" wrapText="1"/>
    </xf>
    <xf borderId="1" fillId="0" fontId="14" numFmtId="0" xfId="0" applyAlignment="1" applyBorder="1" applyFont="1">
      <alignment shrinkToFit="0" vertical="bottom" wrapText="0"/>
    </xf>
    <xf borderId="8" fillId="0" fontId="14" numFmtId="0" xfId="0" applyAlignment="1" applyBorder="1" applyFont="1">
      <alignment shrinkToFit="0" vertical="bottom" wrapText="0"/>
    </xf>
    <xf borderId="5" fillId="10" fontId="12" numFmtId="0" xfId="0" applyAlignment="1" applyBorder="1" applyFill="1" applyFont="1">
      <alignment horizontal="center" shrinkToFit="0" vertical="center" wrapText="1"/>
    </xf>
    <xf borderId="1" fillId="0" fontId="2" numFmtId="0" xfId="0" applyAlignment="1" applyBorder="1" applyFont="1">
      <alignment vertical="bottom"/>
    </xf>
    <xf borderId="1" fillId="4" fontId="2" numFmtId="0" xfId="0" applyAlignment="1" applyBorder="1" applyFont="1">
      <alignment horizontal="center" vertical="bottom"/>
    </xf>
    <xf borderId="1" fillId="0" fontId="2"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apainversionesanalytics.blob.core.windows.net/sourceraw/JAM/MOF/vwProyectos/2024/07/09/vwProyecto.csv" TargetMode="External"/><Relationship Id="rId10" Type="http://schemas.openxmlformats.org/officeDocument/2006/relationships/hyperlink" Target="https://mapainversionesanalytics.blob.core.windows.net/sourceraw/JAM/MOF/vwProductos/2024/07/09/vwProductos.csv" TargetMode="External"/><Relationship Id="rId13" Type="http://schemas.openxmlformats.org/officeDocument/2006/relationships/hyperlink" Target="https://mapainversionesanalytics.blob.core.windows.net/sourceraw/JAM/MOF/vwSeguimientoAvanceFinanciero/2024/07/09/vwSeguimientoAvanceFinanciero.csv" TargetMode="External"/><Relationship Id="rId12" Type="http://schemas.openxmlformats.org/officeDocument/2006/relationships/hyperlink" Target="https://mapainversionesanalytics.blob.core.windows.net/sourceraw/JAM/MOF/vwSectores/2024/07/09/vwSectores.csv" TargetMode="External"/><Relationship Id="rId1" Type="http://schemas.openxmlformats.org/officeDocument/2006/relationships/hyperlink" Target="https://mapainversionesanalytics.blob.core.windows.net/sourceraw/JAM/MOF/ProyectoXLocalizacion/2024/07/09/ProyectoXLocalizacion.csv" TargetMode="External"/><Relationship Id="rId2" Type="http://schemas.openxmlformats.org/officeDocument/2006/relationships/hyperlink" Target="https://mapainversionesanalytics.blob.core.windows.net/sourceraw/JAM/MOF/vwActividades/2024/07/09/vwActividades.csv" TargetMode="External"/><Relationship Id="rId3" Type="http://schemas.openxmlformats.org/officeDocument/2006/relationships/hyperlink" Target="https://mapainversionesanalytics.blob.core.windows.net/sourceraw/JAM/MOF/vwActorXProyecto/2024/07/09/vwActorXProyecto.csv" TargetMode="External"/><Relationship Id="rId4" Type="http://schemas.openxmlformats.org/officeDocument/2006/relationships/hyperlink" Target="https://mapainversionesanalytics.blob.core.windows.net/sourceraw/JAM/MOF/vwBudget/2024/07/09/vwBudget.csv" TargetMode="External"/><Relationship Id="rId9" Type="http://schemas.openxmlformats.org/officeDocument/2006/relationships/hyperlink" Target="https://mapainversionesanalytics.blob.core.windows.net/sourceraw/JAM/MOF/vwObjetivoEspecifico/2024/07/09/vwObjetivoEspecifico.csv" TargetMode="External"/><Relationship Id="rId15" Type="http://schemas.openxmlformats.org/officeDocument/2006/relationships/hyperlink" Target="https://mapainversionesanalytics.blob.core.windows.net/sourceraw/JAM/MOF/vwSeguimientoEsquemaFinanciacionProyecto/2024/07/09/vwSeguimientoEsquemaFinanciacionProyecto.csv" TargetMode="External"/><Relationship Id="rId14" Type="http://schemas.openxmlformats.org/officeDocument/2006/relationships/hyperlink" Target="https://mapainversionesanalytics.blob.core.windows.net/sourceraw/JAM/MOF/vwSeguimientoAvanceFisico/2024/07/09/vwSeguimientoAvanceFisico.csv" TargetMode="External"/><Relationship Id="rId17" Type="http://schemas.openxmlformats.org/officeDocument/2006/relationships/drawing" Target="../drawings/drawing1.xml"/><Relationship Id="rId16" Type="http://schemas.openxmlformats.org/officeDocument/2006/relationships/hyperlink" Target="https://mapainversionesanalytics.blob.core.windows.net/sourceraw/JAM/MOF/vwSpentProyecto/2024/07/09/vwSpentProyecto.csv" TargetMode="External"/><Relationship Id="rId5" Type="http://schemas.openxmlformats.org/officeDocument/2006/relationships/hyperlink" Target="https://mapainversionesanalytics.blob.core.windows.net/sourceraw/JAM/MOF/vwBudgetAllocationProyecto/2024/07/09/vwBudgetAllocationProyecto.csv" TargetMode="External"/><Relationship Id="rId6" Type="http://schemas.openxmlformats.org/officeDocument/2006/relationships/hyperlink" Target="https://mapainversionesanalytics.blob.core.windows.net/sourceraw/JAM/MOF/vwEsquemaFinanciacionProyecto/2024/07/09/vwEsquemaFinanciacionProyecto.csv" TargetMode="External"/><Relationship Id="rId7" Type="http://schemas.openxmlformats.org/officeDocument/2006/relationships/hyperlink" Target="https://mapainversionesanalytics.blob.core.windows.net/sourceraw/JAM/MOF/vwFechaBudgetProyecto/2024/07/09/vwFechaBudgetProyecto.csv" TargetMode="External"/><Relationship Id="rId8" Type="http://schemas.openxmlformats.org/officeDocument/2006/relationships/hyperlink" Target="https://mapainversionesanalytics.blob.core.windows.net/sourceraw/JAM/MOF/vwHistorialEstados/2024/07/09/vwHistorialEstados.cs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5"/>
    <col customWidth="1" min="2" max="2" width="21.63"/>
    <col customWidth="1" min="3" max="3" width="12.63"/>
    <col customWidth="1" min="4" max="4" width="11.25"/>
    <col customWidth="1" min="5" max="6" width="12.63"/>
    <col customWidth="1" min="7" max="7" width="57.63"/>
    <col customWidth="1" min="8" max="8" width="44.88"/>
    <col customWidth="1" min="9" max="9" width="40.38"/>
    <col customWidth="1" min="10" max="10" width="16.25"/>
  </cols>
  <sheetData>
    <row r="1" ht="15.75" customHeight="1">
      <c r="A1" s="1" t="s">
        <v>0</v>
      </c>
      <c r="C1" s="2"/>
      <c r="D1" s="2"/>
      <c r="E1" s="3"/>
      <c r="F1" s="3"/>
      <c r="G1" s="3"/>
      <c r="H1" s="3"/>
      <c r="I1" s="3"/>
      <c r="J1" s="3"/>
      <c r="K1" s="3"/>
      <c r="L1" s="3"/>
      <c r="M1" s="3"/>
      <c r="N1" s="3"/>
      <c r="O1" s="3"/>
      <c r="P1" s="3"/>
      <c r="Q1" s="3"/>
      <c r="R1" s="3"/>
      <c r="S1" s="3"/>
      <c r="T1" s="3"/>
      <c r="U1" s="3"/>
      <c r="V1" s="3"/>
      <c r="W1" s="3"/>
      <c r="X1" s="3"/>
      <c r="Y1" s="3"/>
      <c r="Z1" s="3"/>
      <c r="AA1" s="3"/>
      <c r="AB1" s="3"/>
      <c r="AC1" s="3"/>
      <c r="AD1" s="3"/>
      <c r="AE1" s="3"/>
    </row>
    <row r="2" ht="15.75" customHeight="1">
      <c r="A2" s="4" t="s">
        <v>1</v>
      </c>
      <c r="B2" s="5" t="s">
        <v>2</v>
      </c>
      <c r="C2" s="6" t="s">
        <v>3</v>
      </c>
      <c r="D2" s="7"/>
      <c r="E2" s="8"/>
      <c r="F2" s="3"/>
      <c r="I2" s="3"/>
      <c r="J2" s="3"/>
      <c r="K2" s="3"/>
      <c r="L2" s="3"/>
      <c r="M2" s="3"/>
      <c r="N2" s="3"/>
      <c r="O2" s="3"/>
      <c r="P2" s="3"/>
      <c r="Q2" s="3"/>
      <c r="R2" s="3"/>
      <c r="S2" s="3"/>
      <c r="T2" s="3"/>
      <c r="U2" s="3"/>
      <c r="V2" s="3"/>
      <c r="W2" s="3"/>
      <c r="X2" s="3"/>
      <c r="Y2" s="3"/>
      <c r="Z2" s="3"/>
      <c r="AA2" s="3"/>
      <c r="AB2" s="3"/>
      <c r="AC2" s="3"/>
      <c r="AD2" s="3"/>
      <c r="AE2" s="3"/>
    </row>
    <row r="3" ht="15.75" customHeight="1">
      <c r="A3" s="9" t="s">
        <v>4</v>
      </c>
      <c r="B3" s="10" t="s">
        <v>5</v>
      </c>
      <c r="C3" s="11" t="s">
        <v>6</v>
      </c>
      <c r="D3" s="7"/>
      <c r="E3" s="8"/>
      <c r="F3" s="12"/>
      <c r="I3" s="12"/>
      <c r="J3" s="3"/>
      <c r="K3" s="3"/>
      <c r="L3" s="3"/>
      <c r="M3" s="3"/>
      <c r="N3" s="3"/>
      <c r="O3" s="3"/>
      <c r="P3" s="3"/>
      <c r="Q3" s="3"/>
      <c r="R3" s="3"/>
      <c r="S3" s="3"/>
      <c r="T3" s="3"/>
      <c r="U3" s="3"/>
      <c r="V3" s="3"/>
      <c r="W3" s="3"/>
      <c r="X3" s="3"/>
      <c r="Y3" s="3"/>
      <c r="Z3" s="3"/>
      <c r="AA3" s="3"/>
      <c r="AB3" s="3"/>
      <c r="AC3" s="3"/>
      <c r="AD3" s="3"/>
      <c r="AE3" s="3"/>
    </row>
    <row r="4" ht="15.75" customHeight="1">
      <c r="B4" s="10" t="s">
        <v>7</v>
      </c>
      <c r="C4" s="13" t="s">
        <v>8</v>
      </c>
      <c r="D4" s="7"/>
      <c r="E4" s="8"/>
      <c r="F4" s="12"/>
      <c r="I4" s="14" t="s">
        <v>9</v>
      </c>
      <c r="J4" s="12"/>
      <c r="K4" s="3"/>
      <c r="L4" s="3"/>
      <c r="M4" s="3"/>
      <c r="N4" s="3"/>
      <c r="O4" s="3"/>
      <c r="P4" s="3"/>
      <c r="Q4" s="3"/>
      <c r="R4" s="3"/>
      <c r="S4" s="3"/>
      <c r="T4" s="3"/>
      <c r="U4" s="3"/>
      <c r="V4" s="3"/>
      <c r="W4" s="3"/>
      <c r="X4" s="3"/>
      <c r="Y4" s="3"/>
      <c r="Z4" s="3"/>
      <c r="AA4" s="3"/>
      <c r="AB4" s="3"/>
      <c r="AC4" s="3"/>
      <c r="AD4" s="3"/>
      <c r="AE4" s="3"/>
    </row>
    <row r="5" ht="15.75" customHeight="1">
      <c r="B5" s="10" t="s">
        <v>10</v>
      </c>
      <c r="C5" s="13" t="s">
        <v>11</v>
      </c>
      <c r="D5" s="7"/>
      <c r="E5" s="8"/>
      <c r="F5" s="12"/>
      <c r="I5" s="14" t="s">
        <v>9</v>
      </c>
      <c r="J5" s="12"/>
      <c r="K5" s="3"/>
      <c r="L5" s="3"/>
      <c r="M5" s="3"/>
      <c r="N5" s="3"/>
      <c r="O5" s="3"/>
      <c r="P5" s="3"/>
      <c r="Q5" s="3"/>
      <c r="R5" s="3"/>
      <c r="S5" s="3"/>
      <c r="T5" s="3"/>
      <c r="U5" s="3"/>
      <c r="V5" s="3"/>
      <c r="W5" s="3"/>
      <c r="X5" s="3"/>
      <c r="Y5" s="3"/>
      <c r="Z5" s="3"/>
      <c r="AA5" s="3"/>
      <c r="AB5" s="3"/>
      <c r="AC5" s="3"/>
      <c r="AD5" s="3"/>
      <c r="AE5" s="3"/>
    </row>
    <row r="6" ht="15.75" customHeight="1">
      <c r="B6" s="10" t="s">
        <v>12</v>
      </c>
      <c r="C6" s="11" t="s">
        <v>13</v>
      </c>
      <c r="D6" s="7"/>
      <c r="E6" s="8"/>
      <c r="F6" s="12"/>
      <c r="I6" s="14" t="s">
        <v>9</v>
      </c>
      <c r="J6" s="12"/>
      <c r="K6" s="3"/>
      <c r="L6" s="3"/>
      <c r="M6" s="3"/>
      <c r="N6" s="3"/>
      <c r="O6" s="3"/>
      <c r="P6" s="3"/>
      <c r="Q6" s="3"/>
      <c r="R6" s="3"/>
      <c r="S6" s="3"/>
      <c r="T6" s="3"/>
      <c r="U6" s="3"/>
      <c r="V6" s="3"/>
      <c r="W6" s="3"/>
      <c r="X6" s="3"/>
      <c r="Y6" s="3"/>
      <c r="Z6" s="3"/>
      <c r="AA6" s="3"/>
      <c r="AB6" s="3"/>
      <c r="AC6" s="3"/>
      <c r="AD6" s="3"/>
      <c r="AE6" s="3"/>
    </row>
    <row r="7" ht="15.75" customHeight="1">
      <c r="B7" s="10" t="s">
        <v>14</v>
      </c>
      <c r="C7" s="11" t="s">
        <v>15</v>
      </c>
      <c r="D7" s="7"/>
      <c r="E7" s="8"/>
      <c r="F7" s="12"/>
      <c r="I7" s="14" t="s">
        <v>9</v>
      </c>
      <c r="J7" s="12"/>
      <c r="K7" s="3"/>
      <c r="L7" s="3"/>
      <c r="M7" s="3"/>
      <c r="N7" s="3"/>
      <c r="O7" s="3"/>
      <c r="P7" s="3"/>
      <c r="Q7" s="3"/>
      <c r="R7" s="3"/>
      <c r="S7" s="3"/>
      <c r="T7" s="3"/>
      <c r="U7" s="3"/>
      <c r="V7" s="3"/>
      <c r="W7" s="3"/>
      <c r="X7" s="3"/>
      <c r="Y7" s="3"/>
      <c r="Z7" s="3"/>
      <c r="AA7" s="3"/>
      <c r="AB7" s="3"/>
      <c r="AC7" s="3"/>
      <c r="AD7" s="3"/>
      <c r="AE7" s="3"/>
    </row>
    <row r="8" ht="15.75" customHeight="1">
      <c r="B8" s="10" t="s">
        <v>16</v>
      </c>
      <c r="C8" s="11" t="s">
        <v>17</v>
      </c>
      <c r="D8" s="7"/>
      <c r="E8" s="8"/>
      <c r="F8" s="12"/>
      <c r="I8" s="14" t="s">
        <v>9</v>
      </c>
      <c r="J8" s="12"/>
      <c r="K8" s="3"/>
      <c r="L8" s="3"/>
      <c r="M8" s="3"/>
      <c r="N8" s="3"/>
      <c r="O8" s="3"/>
      <c r="P8" s="3"/>
      <c r="Q8" s="3"/>
      <c r="R8" s="3"/>
      <c r="S8" s="3"/>
      <c r="T8" s="3"/>
      <c r="U8" s="3"/>
      <c r="V8" s="3"/>
      <c r="W8" s="3"/>
      <c r="X8" s="3"/>
      <c r="Y8" s="3"/>
      <c r="Z8" s="3"/>
      <c r="AA8" s="3"/>
      <c r="AB8" s="3"/>
      <c r="AC8" s="3"/>
      <c r="AD8" s="3"/>
      <c r="AE8" s="3"/>
    </row>
    <row r="9" ht="15.75" customHeight="1">
      <c r="B9" s="10" t="s">
        <v>18</v>
      </c>
      <c r="C9" s="13" t="s">
        <v>19</v>
      </c>
      <c r="D9" s="7"/>
      <c r="E9" s="8"/>
      <c r="F9" s="12"/>
      <c r="I9" s="14" t="s">
        <v>9</v>
      </c>
      <c r="J9" s="12"/>
      <c r="K9" s="3"/>
      <c r="L9" s="3"/>
      <c r="M9" s="3"/>
      <c r="N9" s="3"/>
      <c r="O9" s="3"/>
      <c r="P9" s="3"/>
      <c r="Q9" s="3"/>
      <c r="R9" s="3"/>
      <c r="S9" s="3"/>
      <c r="T9" s="3"/>
      <c r="U9" s="3"/>
      <c r="V9" s="3"/>
      <c r="W9" s="3"/>
      <c r="X9" s="3"/>
      <c r="Y9" s="3"/>
      <c r="Z9" s="3"/>
      <c r="AA9" s="3"/>
      <c r="AB9" s="3"/>
      <c r="AC9" s="3"/>
      <c r="AD9" s="3"/>
      <c r="AE9" s="3"/>
    </row>
    <row r="10" ht="15.75" customHeight="1">
      <c r="B10" s="10" t="s">
        <v>20</v>
      </c>
      <c r="C10" s="11" t="s">
        <v>21</v>
      </c>
      <c r="D10" s="7"/>
      <c r="E10" s="8"/>
      <c r="F10" s="12"/>
      <c r="I10" s="3"/>
      <c r="J10" s="3"/>
      <c r="K10" s="3"/>
      <c r="L10" s="3"/>
      <c r="M10" s="3"/>
      <c r="N10" s="3"/>
      <c r="O10" s="3"/>
      <c r="P10" s="3"/>
      <c r="Q10" s="3"/>
      <c r="R10" s="3"/>
      <c r="S10" s="3"/>
      <c r="T10" s="3"/>
      <c r="U10" s="3"/>
      <c r="V10" s="3"/>
      <c r="W10" s="3"/>
      <c r="X10" s="3"/>
      <c r="Y10" s="3"/>
      <c r="Z10" s="3"/>
      <c r="AA10" s="3"/>
      <c r="AB10" s="3"/>
      <c r="AC10" s="3"/>
      <c r="AD10" s="3"/>
      <c r="AE10" s="3"/>
    </row>
    <row r="11" ht="15.75" customHeight="1">
      <c r="A11" s="3"/>
      <c r="B11" s="10" t="s">
        <v>22</v>
      </c>
      <c r="C11" s="15" t="s">
        <v>23</v>
      </c>
      <c r="F11" s="12"/>
      <c r="I11" s="3"/>
      <c r="J11" s="3"/>
    </row>
    <row r="12" ht="15.75" customHeight="1">
      <c r="A12" s="3"/>
      <c r="B12" s="10" t="s">
        <v>24</v>
      </c>
      <c r="C12" s="15" t="s">
        <v>25</v>
      </c>
      <c r="F12" s="12"/>
      <c r="I12" s="3"/>
      <c r="J12" s="3"/>
    </row>
    <row r="13" ht="15.75" customHeight="1">
      <c r="A13" s="3"/>
      <c r="B13" s="10" t="s">
        <v>26</v>
      </c>
      <c r="C13" s="15" t="s">
        <v>27</v>
      </c>
      <c r="F13" s="12"/>
      <c r="I13" s="3"/>
      <c r="J13" s="3"/>
    </row>
    <row r="14" ht="15.75" customHeight="1">
      <c r="A14" s="3"/>
      <c r="B14" s="10" t="s">
        <v>28</v>
      </c>
      <c r="C14" s="15" t="s">
        <v>29</v>
      </c>
      <c r="F14" s="12"/>
      <c r="I14" s="3"/>
      <c r="J14" s="3"/>
    </row>
    <row r="15" ht="15.75" customHeight="1">
      <c r="A15" s="3"/>
      <c r="B15" s="10" t="s">
        <v>30</v>
      </c>
      <c r="C15" s="15" t="s">
        <v>31</v>
      </c>
      <c r="F15" s="12"/>
      <c r="I15" s="3"/>
      <c r="J15" s="3"/>
    </row>
    <row r="16" ht="15.75" customHeight="1">
      <c r="A16" s="3"/>
      <c r="B16" s="10" t="s">
        <v>32</v>
      </c>
      <c r="C16" s="15" t="s">
        <v>33</v>
      </c>
      <c r="F16" s="12"/>
      <c r="I16" s="3"/>
      <c r="J16" s="3"/>
    </row>
    <row r="17" ht="15.75" customHeight="1">
      <c r="A17" s="3"/>
      <c r="B17" s="10" t="s">
        <v>34</v>
      </c>
      <c r="C17" s="15" t="s">
        <v>35</v>
      </c>
      <c r="F17" s="12"/>
      <c r="I17" s="3"/>
      <c r="J17" s="3"/>
    </row>
    <row r="18" ht="15.75" customHeight="1">
      <c r="A18" s="3"/>
      <c r="B18" s="10" t="s">
        <v>36</v>
      </c>
      <c r="C18" s="15" t="s">
        <v>37</v>
      </c>
      <c r="F18" s="12"/>
      <c r="I18" s="3"/>
      <c r="J18" s="3"/>
    </row>
    <row r="19" ht="15.75" customHeight="1">
      <c r="A19" s="3"/>
      <c r="B19" s="3"/>
      <c r="C19" s="3"/>
      <c r="D19" s="3"/>
      <c r="E19" s="3"/>
      <c r="F19" s="3"/>
      <c r="I19" s="3"/>
      <c r="J19" s="3"/>
    </row>
    <row r="20" ht="15.75" customHeight="1">
      <c r="A20" s="3" t="s">
        <v>38</v>
      </c>
      <c r="B20" s="3"/>
      <c r="C20" s="3"/>
      <c r="D20" s="3"/>
      <c r="E20" s="3"/>
      <c r="F20" s="3"/>
      <c r="I20" s="3"/>
      <c r="J20" s="3"/>
    </row>
    <row r="21" ht="15.75" customHeight="1">
      <c r="A21" s="16"/>
      <c r="B21" s="16"/>
      <c r="C21" s="16"/>
      <c r="D21" s="16"/>
      <c r="E21" s="16"/>
      <c r="F21" s="16"/>
      <c r="G21" s="16"/>
      <c r="H21" s="16"/>
      <c r="I21" s="16"/>
      <c r="J21" s="3"/>
    </row>
    <row r="22" ht="15.75" customHeight="1">
      <c r="A22" s="17" t="s">
        <v>39</v>
      </c>
      <c r="B22" s="18"/>
      <c r="C22" s="18"/>
      <c r="D22" s="18"/>
      <c r="E22" s="18"/>
      <c r="F22" s="18"/>
      <c r="G22" s="18"/>
      <c r="H22" s="18"/>
      <c r="I22" s="18"/>
      <c r="J22" s="3"/>
    </row>
    <row r="23" ht="15.75" customHeight="1">
      <c r="A23" s="19" t="s">
        <v>40</v>
      </c>
      <c r="B23" s="18"/>
      <c r="C23" s="18"/>
      <c r="D23" s="18"/>
      <c r="E23" s="18"/>
      <c r="F23" s="18"/>
      <c r="G23" s="20" t="str">
        <f>IFERROR(__xludf.DUMMYFUNCTION("IF(ISBLANK(A23), """", GOOGLETRANSLATE(A23, ""es"", ""en""))"),"Information on the location of the projects")</f>
        <v>Information on the location of the projects</v>
      </c>
      <c r="H23" s="18"/>
      <c r="I23" s="21"/>
      <c r="J23" s="10"/>
    </row>
    <row r="24" ht="15.75" customHeight="1">
      <c r="A24" s="22" t="s">
        <v>41</v>
      </c>
      <c r="B24" s="23" t="s">
        <v>42</v>
      </c>
      <c r="C24" s="23" t="s">
        <v>43</v>
      </c>
      <c r="D24" s="23" t="s">
        <v>44</v>
      </c>
      <c r="E24" s="23" t="s">
        <v>45</v>
      </c>
      <c r="F24" s="23" t="s">
        <v>46</v>
      </c>
      <c r="G24" s="24" t="s">
        <v>47</v>
      </c>
      <c r="H24" s="24" t="s">
        <v>48</v>
      </c>
      <c r="I24" s="24" t="s">
        <v>49</v>
      </c>
      <c r="J24" s="25"/>
    </row>
    <row r="25" ht="15.75" customHeight="1">
      <c r="A25" s="26" t="s">
        <v>50</v>
      </c>
      <c r="B25" s="27" t="s">
        <v>51</v>
      </c>
      <c r="C25" s="27"/>
      <c r="D25" s="27">
        <v>0.0</v>
      </c>
      <c r="E25" s="27"/>
      <c r="F25" s="27" t="s">
        <v>52</v>
      </c>
      <c r="G25" s="27">
        <v>404.0</v>
      </c>
      <c r="H25" s="27" t="s">
        <v>53</v>
      </c>
      <c r="I25" s="27" t="str">
        <f>IFERROR(__xludf.DUMMYFUNCTION("IF(ISBLANK(H25), """", GOOGLETRANSLATE(H25, ""es"", ""en""))"),"Unique Project Identifier")</f>
        <v>Unique Project Identifier</v>
      </c>
      <c r="J25" s="3"/>
    </row>
    <row r="26" ht="15.75" customHeight="1">
      <c r="A26" s="26" t="s">
        <v>54</v>
      </c>
      <c r="B26" s="27" t="s">
        <v>55</v>
      </c>
      <c r="C26" s="27">
        <v>15.0</v>
      </c>
      <c r="D26" s="27">
        <v>0.0</v>
      </c>
      <c r="E26" s="27"/>
      <c r="F26" s="27" t="s">
        <v>56</v>
      </c>
      <c r="G26" s="27">
        <v>9554.0</v>
      </c>
      <c r="H26" s="27" t="s">
        <v>57</v>
      </c>
      <c r="I26" s="27" t="str">
        <f>IFERROR(__xludf.DUMMYFUNCTION("IF(ISBLANK(H26), """", GOOGLETRANSLATE(H26, ""es"", ""en""))"),"Unique project code within the investment system")</f>
        <v>Unique project code within the investment system</v>
      </c>
      <c r="J26" s="3"/>
    </row>
    <row r="27" ht="15.75" customHeight="1">
      <c r="A27" s="26" t="s">
        <v>58</v>
      </c>
      <c r="B27" s="27" t="s">
        <v>55</v>
      </c>
      <c r="C27" s="27">
        <v>50.0</v>
      </c>
      <c r="D27" s="27">
        <v>0.0</v>
      </c>
      <c r="E27" s="27"/>
      <c r="F27" s="27" t="s">
        <v>56</v>
      </c>
      <c r="G27" s="27" t="s">
        <v>59</v>
      </c>
      <c r="H27" s="27" t="s">
        <v>60</v>
      </c>
      <c r="I27" s="27" t="str">
        <f>IFERROR(__xludf.DUMMYFUNCTION("IF(ISBLANK(H27), """", GOOGLETRANSLATE(H27, ""es"", ""en""))"),"Location in Jamaica Parish Name")</f>
        <v>Location in Jamaica Parish Name</v>
      </c>
      <c r="J27" s="3"/>
    </row>
    <row r="28" ht="15.75" customHeight="1">
      <c r="A28" s="26" t="s">
        <v>61</v>
      </c>
      <c r="B28" s="27" t="s">
        <v>55</v>
      </c>
      <c r="C28" s="27">
        <v>2.0</v>
      </c>
      <c r="D28" s="27">
        <v>0.0</v>
      </c>
      <c r="E28" s="27"/>
      <c r="F28" s="27" t="s">
        <v>56</v>
      </c>
      <c r="G28" s="27">
        <v>2.0</v>
      </c>
      <c r="H28" s="27" t="s">
        <v>62</v>
      </c>
      <c r="I28" s="27" t="str">
        <f>IFERROR(__xludf.DUMMYFUNCTION("IF(ISBLANK(H28), """", GOOGLETRANSLATE(H28, ""es"", ""en""))"),"Parish identifier code in Jamaica")</f>
        <v>Parish identifier code in Jamaica</v>
      </c>
      <c r="J28" s="3"/>
    </row>
    <row r="29" ht="15.75" customHeight="1">
      <c r="A29" s="26" t="s">
        <v>63</v>
      </c>
      <c r="B29" s="27" t="s">
        <v>55</v>
      </c>
      <c r="C29" s="27">
        <v>4.0</v>
      </c>
      <c r="D29" s="27">
        <v>0.0</v>
      </c>
      <c r="E29" s="27"/>
      <c r="F29" s="27" t="s">
        <v>56</v>
      </c>
      <c r="G29" s="27">
        <v>203.0</v>
      </c>
      <c r="H29" s="27" t="s">
        <v>64</v>
      </c>
      <c r="I29" s="27" t="str">
        <f>IFERROR(__xludf.DUMMYFUNCTION("IF(ISBLANK(H29), """", GOOGLETRANSLATE(H29, ""es"", ""en""))"),"County Identifier Code in Jamaica")</f>
        <v>County Identifier Code in Jamaica</v>
      </c>
      <c r="J29" s="3"/>
    </row>
    <row r="30" ht="15.75" customHeight="1">
      <c r="A30" s="16"/>
      <c r="B30" s="16"/>
      <c r="C30" s="16"/>
      <c r="D30" s="16"/>
      <c r="E30" s="16"/>
      <c r="F30" s="16"/>
      <c r="G30" s="16"/>
      <c r="H30" s="16"/>
      <c r="I30" s="16"/>
      <c r="J30" s="3"/>
    </row>
    <row r="31" ht="15.75" customHeight="1">
      <c r="A31" s="17" t="s">
        <v>65</v>
      </c>
      <c r="B31" s="18"/>
      <c r="C31" s="18"/>
      <c r="D31" s="18"/>
      <c r="E31" s="18"/>
      <c r="F31" s="18"/>
      <c r="G31" s="18"/>
      <c r="H31" s="18"/>
      <c r="I31" s="18"/>
      <c r="J31" s="3"/>
    </row>
    <row r="32" ht="15.75" customHeight="1">
      <c r="A32" s="19" t="s">
        <v>66</v>
      </c>
      <c r="B32" s="18"/>
      <c r="C32" s="18"/>
      <c r="D32" s="18"/>
      <c r="E32" s="18"/>
      <c r="F32" s="18"/>
      <c r="G32" s="20" t="str">
        <f>IFERROR(__xludf.DUMMYFUNCTION("IF(ISBLANK(A32), """", GOOGLETRANSLATE(A32, ""es"", ""en""))"),"Information on the activities of investment projects")</f>
        <v>Information on the activities of investment projects</v>
      </c>
      <c r="H32" s="18"/>
      <c r="I32" s="21"/>
      <c r="J32" s="3"/>
    </row>
    <row r="33" ht="15.75" customHeight="1">
      <c r="A33" s="22" t="s">
        <v>41</v>
      </c>
      <c r="B33" s="23" t="s">
        <v>42</v>
      </c>
      <c r="C33" s="23" t="s">
        <v>43</v>
      </c>
      <c r="D33" s="23" t="s">
        <v>44</v>
      </c>
      <c r="E33" s="23" t="s">
        <v>45</v>
      </c>
      <c r="F33" s="23" t="s">
        <v>46</v>
      </c>
      <c r="G33" s="24" t="s">
        <v>47</v>
      </c>
      <c r="H33" s="24" t="s">
        <v>48</v>
      </c>
      <c r="I33" s="24" t="s">
        <v>49</v>
      </c>
      <c r="J33" s="3"/>
    </row>
    <row r="34" ht="15.75" customHeight="1">
      <c r="A34" s="26" t="s">
        <v>67</v>
      </c>
      <c r="B34" s="27" t="s">
        <v>51</v>
      </c>
      <c r="C34" s="27"/>
      <c r="D34" s="27">
        <v>0.0</v>
      </c>
      <c r="E34" s="27"/>
      <c r="F34" s="27" t="s">
        <v>52</v>
      </c>
      <c r="G34" s="27">
        <v>68.0</v>
      </c>
      <c r="H34" s="27" t="s">
        <v>53</v>
      </c>
      <c r="I34" s="27" t="str">
        <f>IFERROR(__xludf.DUMMYFUNCTION("IF(ISBLANK(H34), """", GOOGLETRANSLATE(H34, ""es"", ""en""))"),"Unique Project Identifier")</f>
        <v>Unique Project Identifier</v>
      </c>
      <c r="J34" s="3"/>
    </row>
    <row r="35" ht="15.75" customHeight="1">
      <c r="A35" s="27" t="s">
        <v>68</v>
      </c>
      <c r="B35" s="27" t="s">
        <v>55</v>
      </c>
      <c r="C35" s="27">
        <v>15.0</v>
      </c>
      <c r="D35" s="27">
        <v>0.0</v>
      </c>
      <c r="E35" s="27"/>
      <c r="F35" s="27" t="s">
        <v>56</v>
      </c>
      <c r="G35" s="27">
        <v>9381.0</v>
      </c>
      <c r="H35" s="27" t="s">
        <v>57</v>
      </c>
      <c r="I35" s="27" t="str">
        <f>IFERROR(__xludf.DUMMYFUNCTION("IF(ISBLANK(H35), """", GOOGLETRANSLATE(H35, ""es"", ""en""))"),"Unique project code within the investment system")</f>
        <v>Unique project code within the investment system</v>
      </c>
      <c r="J35" s="3"/>
    </row>
    <row r="36" ht="15.75" customHeight="1">
      <c r="A36" s="27" t="s">
        <v>69</v>
      </c>
      <c r="B36" s="27" t="s">
        <v>70</v>
      </c>
      <c r="C36" s="27"/>
      <c r="D36" s="27">
        <v>0.0</v>
      </c>
      <c r="E36" s="27"/>
      <c r="F36" s="27" t="s">
        <v>56</v>
      </c>
      <c r="G36" s="27">
        <v>68.0</v>
      </c>
      <c r="H36" s="27" t="s">
        <v>71</v>
      </c>
      <c r="I36" s="27" t="str">
        <f>IFERROR(__xludf.DUMMYFUNCTION("IF(ISBLANK(H36), """", GOOGLETRANSLATE(H36, ""es"", ""en""))"),"Identified Specific Objective")</f>
        <v>Identified Specific Objective</v>
      </c>
      <c r="J36" s="3"/>
    </row>
    <row r="37" ht="15.75" customHeight="1">
      <c r="A37" s="27" t="s">
        <v>72</v>
      </c>
      <c r="B37" s="27" t="s">
        <v>51</v>
      </c>
      <c r="C37" s="27"/>
      <c r="D37" s="27">
        <v>0.0</v>
      </c>
      <c r="E37" s="27"/>
      <c r="F37" s="27" t="s">
        <v>52</v>
      </c>
      <c r="G37" s="27">
        <v>41.0</v>
      </c>
      <c r="H37" s="27" t="s">
        <v>73</v>
      </c>
      <c r="I37" s="27" t="str">
        <f>IFERROR(__xludf.DUMMYFUNCTION("IF(ISBLANK(H37), """", GOOGLETRANSLATE(H37, ""es"", ""en""))"),"Product or Component Identifier")</f>
        <v>Product or Component Identifier</v>
      </c>
      <c r="J37" s="3"/>
    </row>
    <row r="38" ht="15.75" customHeight="1">
      <c r="A38" s="27" t="s">
        <v>74</v>
      </c>
      <c r="B38" s="27" t="s">
        <v>55</v>
      </c>
      <c r="C38" s="27">
        <v>250.0</v>
      </c>
      <c r="D38" s="27">
        <v>0.0</v>
      </c>
      <c r="E38" s="27"/>
      <c r="F38" s="27" t="s">
        <v>56</v>
      </c>
      <c r="G38" s="27" t="s">
        <v>75</v>
      </c>
      <c r="H38" s="27" t="s">
        <v>76</v>
      </c>
      <c r="I38" s="27" t="str">
        <f>IFERROR(__xludf.DUMMYFUNCTION("IF(ISBLANK(H38), """", GOOGLETRANSLATE(H38, ""es"", ""en""))"),"Component Activity Description")</f>
        <v>Component Activity Description</v>
      </c>
      <c r="J38" s="3"/>
    </row>
    <row r="39" ht="15.75" customHeight="1">
      <c r="A39" s="27" t="s">
        <v>77</v>
      </c>
      <c r="B39" s="27" t="s">
        <v>51</v>
      </c>
      <c r="C39" s="27"/>
      <c r="D39" s="27"/>
      <c r="E39" s="27"/>
      <c r="F39" s="27" t="s">
        <v>52</v>
      </c>
      <c r="G39" s="27">
        <v>17.0</v>
      </c>
      <c r="H39" s="27" t="s">
        <v>78</v>
      </c>
      <c r="I39" s="27" t="str">
        <f>IFERROR(__xludf.DUMMYFUNCTION("IF(ISBLANK(H39), """", GOOGLETRANSLATE(H39, ""es"", ""en""))"),"Activity Identification")</f>
        <v>Activity Identification</v>
      </c>
      <c r="J39" s="3"/>
    </row>
    <row r="40" ht="15.75" customHeight="1">
      <c r="A40" s="27" t="s">
        <v>79</v>
      </c>
      <c r="B40" s="27" t="s">
        <v>51</v>
      </c>
      <c r="C40" s="27"/>
      <c r="D40" s="27"/>
      <c r="E40" s="27"/>
      <c r="F40" s="27" t="s">
        <v>56</v>
      </c>
      <c r="G40" s="27">
        <v>2.0</v>
      </c>
      <c r="H40" s="27" t="s">
        <v>80</v>
      </c>
      <c r="I40" s="27" t="str">
        <f>IFERROR(__xludf.DUMMYFUNCTION("IF(ISBLANK(H40), """", GOOGLETRANSLATE(H40, ""es"", ""en""))"),"Activity Code")</f>
        <v>Activity Code</v>
      </c>
      <c r="J40" s="3"/>
    </row>
    <row r="41" ht="15.75" customHeight="1">
      <c r="A41" s="16"/>
      <c r="B41" s="16"/>
      <c r="C41" s="16"/>
      <c r="D41" s="16"/>
      <c r="E41" s="16"/>
      <c r="F41" s="16"/>
      <c r="G41" s="16"/>
      <c r="H41" s="16"/>
      <c r="I41" s="16"/>
      <c r="J41" s="3"/>
    </row>
    <row r="42" ht="15.75" customHeight="1">
      <c r="A42" s="17" t="s">
        <v>81</v>
      </c>
      <c r="B42" s="18"/>
      <c r="C42" s="18"/>
      <c r="D42" s="18"/>
      <c r="E42" s="18"/>
      <c r="F42" s="18"/>
      <c r="G42" s="18"/>
      <c r="H42" s="18"/>
      <c r="I42" s="18"/>
      <c r="J42" s="3"/>
    </row>
    <row r="43" ht="15.75" customHeight="1">
      <c r="A43" s="19" t="s">
        <v>82</v>
      </c>
      <c r="B43" s="18"/>
      <c r="C43" s="18"/>
      <c r="D43" s="18"/>
      <c r="E43" s="18"/>
      <c r="F43" s="18"/>
      <c r="G43" s="20" t="str">
        <f>IFERROR(__xludf.DUMMYFUNCTION("IF(ISBLANK(A43), """", GOOGLETRANSLATE(A43, ""es"", ""en""))"),"Information associated with the actors of the project entities (executing agencies and financing agencies)")</f>
        <v>Information associated with the actors of the project entities (executing agencies and financing agencies)</v>
      </c>
      <c r="H43" s="18"/>
      <c r="I43" s="21"/>
      <c r="J43" s="3"/>
    </row>
    <row r="44" ht="15.75" customHeight="1">
      <c r="A44" s="22" t="s">
        <v>41</v>
      </c>
      <c r="B44" s="23" t="s">
        <v>42</v>
      </c>
      <c r="C44" s="23" t="s">
        <v>43</v>
      </c>
      <c r="D44" s="23" t="s">
        <v>44</v>
      </c>
      <c r="E44" s="23" t="s">
        <v>45</v>
      </c>
      <c r="F44" s="23" t="s">
        <v>46</v>
      </c>
      <c r="G44" s="24" t="s">
        <v>47</v>
      </c>
      <c r="H44" s="24" t="s">
        <v>48</v>
      </c>
      <c r="I44" s="24" t="s">
        <v>49</v>
      </c>
      <c r="J44" s="3"/>
    </row>
    <row r="45" ht="15.75" customHeight="1">
      <c r="A45" s="26" t="s">
        <v>50</v>
      </c>
      <c r="B45" s="27" t="s">
        <v>51</v>
      </c>
      <c r="C45" s="27"/>
      <c r="D45" s="27"/>
      <c r="E45" s="27"/>
      <c r="F45" s="27" t="s">
        <v>52</v>
      </c>
      <c r="G45" s="27">
        <v>43.0</v>
      </c>
      <c r="H45" s="27" t="s">
        <v>53</v>
      </c>
      <c r="I45" s="27" t="str">
        <f>IFERROR(__xludf.DUMMYFUNCTION("IF(ISBLANK(H45), """", GOOGLETRANSLATE(H45, ""es"", ""en""))"),"Unique Project Identifier")</f>
        <v>Unique Project Identifier</v>
      </c>
      <c r="J45" s="3"/>
    </row>
    <row r="46" ht="15.75" customHeight="1">
      <c r="A46" s="27" t="s">
        <v>54</v>
      </c>
      <c r="B46" s="27" t="s">
        <v>55</v>
      </c>
      <c r="C46" s="27">
        <v>15.0</v>
      </c>
      <c r="D46" s="27"/>
      <c r="E46" s="27"/>
      <c r="F46" s="27" t="s">
        <v>56</v>
      </c>
      <c r="G46" s="27">
        <v>9421.0</v>
      </c>
      <c r="H46" s="27" t="s">
        <v>57</v>
      </c>
      <c r="I46" s="27" t="str">
        <f>IFERROR(__xludf.DUMMYFUNCTION("IF(ISBLANK(H46), """", GOOGLETRANSLATE(H46, ""es"", ""en""))"),"Unique project code within the investment system")</f>
        <v>Unique project code within the investment system</v>
      </c>
      <c r="J46" s="3"/>
    </row>
    <row r="47" ht="15.75" customHeight="1">
      <c r="A47" s="27" t="s">
        <v>83</v>
      </c>
      <c r="B47" s="27" t="s">
        <v>51</v>
      </c>
      <c r="C47" s="27"/>
      <c r="D47" s="27"/>
      <c r="E47" s="27"/>
      <c r="F47" s="27" t="s">
        <v>56</v>
      </c>
      <c r="G47" s="27">
        <v>20.0</v>
      </c>
      <c r="H47" s="27" t="s">
        <v>84</v>
      </c>
      <c r="I47" s="27" t="str">
        <f>IFERROR(__xludf.DUMMYFUNCTION("IF(ISBLANK(H47), """", GOOGLETRANSLATE(H47, ""es"", ""en""))"),"Entity or Agency Identifier")</f>
        <v>Entity or Agency Identifier</v>
      </c>
      <c r="J47" s="3"/>
    </row>
    <row r="48" ht="15.75" customHeight="1">
      <c r="A48" s="27" t="s">
        <v>85</v>
      </c>
      <c r="B48" s="27" t="s">
        <v>55</v>
      </c>
      <c r="C48" s="27">
        <v>100.0</v>
      </c>
      <c r="D48" s="27"/>
      <c r="E48" s="27"/>
      <c r="F48" s="27" t="s">
        <v>56</v>
      </c>
      <c r="G48" s="27" t="s">
        <v>86</v>
      </c>
      <c r="H48" s="27" t="s">
        <v>87</v>
      </c>
      <c r="I48" s="27" t="str">
        <f>IFERROR(__xludf.DUMMYFUNCTION("IF(ISBLANK(H48), """", GOOGLETRANSLATE(H48, ""es"", ""en""))"),"Name of entity or agency")</f>
        <v>Name of entity or agency</v>
      </c>
      <c r="J48" s="3"/>
    </row>
    <row r="49" ht="15.75" customHeight="1">
      <c r="A49" s="27" t="s">
        <v>88</v>
      </c>
      <c r="B49" s="27" t="s">
        <v>55</v>
      </c>
      <c r="C49" s="27">
        <v>16.0</v>
      </c>
      <c r="D49" s="27"/>
      <c r="E49" s="27"/>
      <c r="F49" s="27" t="s">
        <v>52</v>
      </c>
      <c r="G49" s="27" t="s">
        <v>89</v>
      </c>
      <c r="H49" s="27" t="s">
        <v>90</v>
      </c>
      <c r="I49" s="27" t="str">
        <f>IFERROR(__xludf.DUMMYFUNCTION("IF(ISBLANK(H49), """", GOOGLETRANSLATE(H49, ""es"", ""en""))"),"Entity type")</f>
        <v>Entity type</v>
      </c>
      <c r="J49" s="3"/>
    </row>
    <row r="50" ht="15.75" customHeight="1">
      <c r="A50" s="16"/>
      <c r="B50" s="16"/>
      <c r="C50" s="16"/>
      <c r="D50" s="16"/>
      <c r="E50" s="16"/>
      <c r="F50" s="16"/>
      <c r="G50" s="16"/>
      <c r="H50" s="16"/>
      <c r="I50" s="16"/>
      <c r="J50" s="3"/>
    </row>
    <row r="51" ht="15.75" customHeight="1">
      <c r="A51" s="17" t="s">
        <v>91</v>
      </c>
      <c r="B51" s="18"/>
      <c r="C51" s="18"/>
      <c r="D51" s="18"/>
      <c r="E51" s="18"/>
      <c r="F51" s="18"/>
      <c r="G51" s="18"/>
      <c r="H51" s="18"/>
      <c r="I51" s="18"/>
      <c r="J51" s="3"/>
    </row>
    <row r="52" ht="15.75" customHeight="1">
      <c r="A52" s="19" t="s">
        <v>92</v>
      </c>
      <c r="B52" s="18"/>
      <c r="C52" s="18"/>
      <c r="D52" s="18"/>
      <c r="E52" s="18"/>
      <c r="F52" s="18"/>
      <c r="G52" s="20" t="str">
        <f>IFERROR(__xludf.DUMMYFUNCTION("IF(ISBLANK(A52), """", GOOGLETRANSLATE(A52, ""es"", ""en""))"),"The project budget")</f>
        <v>The project budget</v>
      </c>
      <c r="H52" s="18"/>
      <c r="I52" s="21"/>
      <c r="J52" s="3"/>
    </row>
    <row r="53" ht="15.75" customHeight="1">
      <c r="A53" s="22" t="s">
        <v>41</v>
      </c>
      <c r="B53" s="23" t="s">
        <v>42</v>
      </c>
      <c r="C53" s="23" t="s">
        <v>43</v>
      </c>
      <c r="D53" s="23" t="s">
        <v>44</v>
      </c>
      <c r="E53" s="23" t="s">
        <v>45</v>
      </c>
      <c r="F53" s="23" t="s">
        <v>46</v>
      </c>
      <c r="G53" s="24" t="s">
        <v>47</v>
      </c>
      <c r="H53" s="24" t="s">
        <v>48</v>
      </c>
      <c r="I53" s="24" t="s">
        <v>49</v>
      </c>
      <c r="J53" s="3"/>
    </row>
    <row r="54" ht="15.75" customHeight="1">
      <c r="A54" s="26" t="s">
        <v>93</v>
      </c>
      <c r="B54" s="27" t="s">
        <v>51</v>
      </c>
      <c r="C54" s="27"/>
      <c r="D54" s="27"/>
      <c r="E54" s="27"/>
      <c r="F54" s="27" t="s">
        <v>56</v>
      </c>
      <c r="G54" s="27">
        <v>43.0</v>
      </c>
      <c r="H54" s="27" t="s">
        <v>53</v>
      </c>
      <c r="I54" s="27" t="str">
        <f>IFERROR(__xludf.DUMMYFUNCTION("IF(ISBLANK(H54), """", GOOGLETRANSLATE(H54, ""es"", ""en""))"),"Unique Project Identifier")</f>
        <v>Unique Project Identifier</v>
      </c>
      <c r="J54" s="3"/>
    </row>
    <row r="55" ht="15.75" customHeight="1">
      <c r="A55" s="27" t="s">
        <v>94</v>
      </c>
      <c r="B55" s="27" t="s">
        <v>51</v>
      </c>
      <c r="C55" s="27"/>
      <c r="D55" s="27"/>
      <c r="E55" s="27"/>
      <c r="F55" s="27" t="s">
        <v>56</v>
      </c>
      <c r="G55" s="27">
        <v>48.0</v>
      </c>
      <c r="H55" s="27" t="s">
        <v>95</v>
      </c>
      <c r="I55" s="27" t="str">
        <f>IFERROR(__xludf.DUMMYFUNCTION("IF(ISBLANK(H55), """", GOOGLETRANSLATE(H55, ""es"", ""en""))"),"Entity or agency identifier")</f>
        <v>Entity or agency identifier</v>
      </c>
      <c r="J55" s="3"/>
    </row>
    <row r="56" ht="15.75" customHeight="1">
      <c r="A56" s="27" t="s">
        <v>96</v>
      </c>
      <c r="B56" s="27" t="s">
        <v>51</v>
      </c>
      <c r="C56" s="27"/>
      <c r="D56" s="27"/>
      <c r="E56" s="27"/>
      <c r="F56" s="27" t="s">
        <v>56</v>
      </c>
      <c r="G56" s="27">
        <v>2015.0</v>
      </c>
      <c r="H56" s="27" t="s">
        <v>97</v>
      </c>
      <c r="I56" s="27" t="str">
        <f>IFERROR(__xludf.DUMMYFUNCTION("IF(ISBLANK(H56), """", GOOGLETRANSLATE(H56, ""es"", ""en""))"),"Validity, Budget year")</f>
        <v>Validity, Budget year</v>
      </c>
      <c r="J56" s="3"/>
    </row>
    <row r="57" ht="15.75" customHeight="1">
      <c r="A57" s="27" t="s">
        <v>98</v>
      </c>
      <c r="B57" s="27" t="s">
        <v>99</v>
      </c>
      <c r="C57" s="27"/>
      <c r="D57" s="27"/>
      <c r="E57" s="27"/>
      <c r="F57" s="27" t="s">
        <v>56</v>
      </c>
      <c r="G57" s="27" t="s">
        <v>100</v>
      </c>
      <c r="H57" s="27" t="s">
        <v>101</v>
      </c>
      <c r="I57" s="27" t="str">
        <f>IFERROR(__xludf.DUMMYFUNCTION("IF(ISBLANK(H57), """", GOOGLETRANSLATE(H57, ""es"", ""en""))"),"Budget amount allocated")</f>
        <v>Budget amount allocated</v>
      </c>
      <c r="J57" s="3"/>
    </row>
    <row r="58" ht="15.75" customHeight="1">
      <c r="A58" s="27" t="s">
        <v>102</v>
      </c>
      <c r="B58" s="27" t="s">
        <v>99</v>
      </c>
      <c r="C58" s="27"/>
      <c r="D58" s="27"/>
      <c r="E58" s="27"/>
      <c r="F58" s="27" t="s">
        <v>56</v>
      </c>
      <c r="G58" s="27">
        <v>392436.0</v>
      </c>
      <c r="H58" s="27" t="s">
        <v>103</v>
      </c>
      <c r="I58" s="27" t="str">
        <f>IFERROR(__xludf.DUMMYFUNCTION("IF(ISBLANK(H58), """", GOOGLETRANSLATE(H58, ""es"", ""en""))"),"Budget amount spent")</f>
        <v>Budget amount spent</v>
      </c>
      <c r="J58" s="3"/>
    </row>
    <row r="59" ht="15.75" customHeight="1">
      <c r="A59" s="27" t="s">
        <v>104</v>
      </c>
      <c r="B59" s="27" t="s">
        <v>99</v>
      </c>
      <c r="C59" s="27"/>
      <c r="D59" s="27"/>
      <c r="E59" s="27"/>
      <c r="F59" s="27" t="s">
        <v>56</v>
      </c>
      <c r="G59" s="27" t="s">
        <v>105</v>
      </c>
      <c r="H59" s="27" t="s">
        <v>106</v>
      </c>
      <c r="I59" s="27" t="str">
        <f>IFERROR(__xludf.DUMMYFUNCTION("IF(ISBLANK(H59), """", GOOGLETRANSLATE(H59, ""es"", ""en""))"),"Percentage of budget spent / budget allocated")</f>
        <v>Percentage of budget spent / budget allocated</v>
      </c>
      <c r="J59" s="3"/>
    </row>
    <row r="60" ht="15.75" customHeight="1">
      <c r="A60" s="16"/>
      <c r="B60" s="16"/>
      <c r="C60" s="16"/>
      <c r="D60" s="16"/>
      <c r="E60" s="16"/>
      <c r="F60" s="16"/>
      <c r="G60" s="16"/>
      <c r="H60" s="16"/>
      <c r="I60" s="16"/>
      <c r="J60" s="3"/>
    </row>
    <row r="61" ht="15.75" customHeight="1">
      <c r="A61" s="17" t="s">
        <v>107</v>
      </c>
      <c r="B61" s="18"/>
      <c r="C61" s="18"/>
      <c r="D61" s="18"/>
      <c r="E61" s="18"/>
      <c r="F61" s="18"/>
      <c r="G61" s="18"/>
      <c r="H61" s="18"/>
      <c r="I61" s="18"/>
      <c r="J61" s="3"/>
    </row>
    <row r="62" ht="15.75" customHeight="1">
      <c r="A62" s="19" t="s">
        <v>108</v>
      </c>
      <c r="B62" s="18"/>
      <c r="C62" s="18"/>
      <c r="D62" s="18"/>
      <c r="E62" s="18"/>
      <c r="F62" s="18"/>
      <c r="G62" s="20" t="str">
        <f>IFERROR(__xludf.DUMMYFUNCTION("IF(ISBLANK(A62), """", GOOGLETRANSLATE(A62, ""es"", ""en""))"),"Project Assigned Budget")</f>
        <v>Project Assigned Budget</v>
      </c>
      <c r="H62" s="18"/>
      <c r="I62" s="21"/>
      <c r="J62" s="3"/>
    </row>
    <row r="63" ht="15.75" customHeight="1">
      <c r="A63" s="22" t="s">
        <v>41</v>
      </c>
      <c r="B63" s="23" t="s">
        <v>42</v>
      </c>
      <c r="C63" s="23" t="s">
        <v>43</v>
      </c>
      <c r="D63" s="23" t="s">
        <v>44</v>
      </c>
      <c r="E63" s="23" t="s">
        <v>45</v>
      </c>
      <c r="F63" s="23" t="s">
        <v>46</v>
      </c>
      <c r="G63" s="24" t="s">
        <v>47</v>
      </c>
      <c r="H63" s="24" t="s">
        <v>48</v>
      </c>
      <c r="I63" s="24" t="s">
        <v>49</v>
      </c>
      <c r="J63" s="3"/>
    </row>
    <row r="64" ht="15.75" customHeight="1">
      <c r="A64" s="26" t="s">
        <v>93</v>
      </c>
      <c r="B64" s="27" t="s">
        <v>51</v>
      </c>
      <c r="C64" s="27"/>
      <c r="D64" s="27"/>
      <c r="E64" s="27"/>
      <c r="F64" s="27" t="s">
        <v>56</v>
      </c>
      <c r="G64" s="27">
        <v>43.0</v>
      </c>
      <c r="H64" s="27" t="s">
        <v>53</v>
      </c>
      <c r="I64" s="27" t="str">
        <f>IFERROR(__xludf.DUMMYFUNCTION("IF(ISBLANK(H64), """", GOOGLETRANSLATE(H64, ""es"", ""en""))"),"Unique Project Identifier")</f>
        <v>Unique Project Identifier</v>
      </c>
      <c r="J64" s="3"/>
    </row>
    <row r="65" ht="15.75" customHeight="1">
      <c r="A65" s="27" t="s">
        <v>94</v>
      </c>
      <c r="B65" s="27" t="s">
        <v>51</v>
      </c>
      <c r="C65" s="27"/>
      <c r="D65" s="27"/>
      <c r="E65" s="27"/>
      <c r="F65" s="27" t="s">
        <v>56</v>
      </c>
      <c r="G65" s="27">
        <v>48.0</v>
      </c>
      <c r="H65" s="27" t="s">
        <v>95</v>
      </c>
      <c r="I65" s="27" t="str">
        <f>IFERROR(__xludf.DUMMYFUNCTION("IF(ISBLANK(H65), """", GOOGLETRANSLATE(H65, ""es"", ""en""))"),"Entity or agency identifier")</f>
        <v>Entity or agency identifier</v>
      </c>
      <c r="J65" s="3"/>
    </row>
    <row r="66" ht="15.75" customHeight="1">
      <c r="A66" s="27" t="s">
        <v>96</v>
      </c>
      <c r="B66" s="27" t="s">
        <v>51</v>
      </c>
      <c r="C66" s="27"/>
      <c r="D66" s="27"/>
      <c r="E66" s="27"/>
      <c r="F66" s="27" t="s">
        <v>56</v>
      </c>
      <c r="G66" s="27">
        <v>2013.0</v>
      </c>
      <c r="H66" s="27" t="s">
        <v>97</v>
      </c>
      <c r="I66" s="27" t="str">
        <f>IFERROR(__xludf.DUMMYFUNCTION("IF(ISBLANK(H66), """", GOOGLETRANSLATE(H66, ""es"", ""en""))"),"Validity, Budget year")</f>
        <v>Validity, Budget year</v>
      </c>
      <c r="J66" s="3"/>
    </row>
    <row r="67" ht="15.75" customHeight="1">
      <c r="A67" s="27" t="s">
        <v>98</v>
      </c>
      <c r="B67" s="27" t="s">
        <v>99</v>
      </c>
      <c r="C67" s="27"/>
      <c r="D67" s="27"/>
      <c r="E67" s="27"/>
      <c r="F67" s="27" t="s">
        <v>56</v>
      </c>
      <c r="G67" s="27" t="s">
        <v>109</v>
      </c>
      <c r="H67" s="27" t="s">
        <v>101</v>
      </c>
      <c r="I67" s="27" t="str">
        <f>IFERROR(__xludf.DUMMYFUNCTION("IF(ISBLANK(H67), """", GOOGLETRANSLATE(H67, ""es"", ""en""))"),"Budget amount allocated")</f>
        <v>Budget amount allocated</v>
      </c>
      <c r="J67" s="3"/>
    </row>
    <row r="68" ht="15.75" customHeight="1">
      <c r="A68" s="16"/>
      <c r="B68" s="16"/>
      <c r="C68" s="16"/>
      <c r="D68" s="16"/>
      <c r="E68" s="16"/>
      <c r="F68" s="16"/>
      <c r="G68" s="16"/>
      <c r="H68" s="16"/>
      <c r="I68" s="16"/>
      <c r="J68" s="3"/>
    </row>
    <row r="69" ht="15.75" customHeight="1">
      <c r="A69" s="17" t="s">
        <v>110</v>
      </c>
      <c r="B69" s="18"/>
      <c r="C69" s="18"/>
      <c r="D69" s="18"/>
      <c r="E69" s="18"/>
      <c r="F69" s="18"/>
      <c r="G69" s="18"/>
      <c r="H69" s="18"/>
      <c r="I69" s="18"/>
      <c r="J69" s="3"/>
    </row>
    <row r="70" ht="15.75" customHeight="1">
      <c r="A70" s="19" t="s">
        <v>111</v>
      </c>
      <c r="B70" s="18"/>
      <c r="C70" s="18"/>
      <c r="D70" s="18"/>
      <c r="E70" s="18"/>
      <c r="F70" s="18"/>
      <c r="G70" s="20" t="str">
        <f>IFERROR(__xludf.DUMMYFUNCTION("IF(ISBLANK(A70), """", GOOGLETRANSLATE(A70, ""es"", ""en""))"),"Project financing scheme")</f>
        <v>Project financing scheme</v>
      </c>
      <c r="H70" s="18"/>
      <c r="I70" s="21"/>
      <c r="J70" s="3"/>
    </row>
    <row r="71" ht="15.75" customHeight="1">
      <c r="A71" s="22" t="s">
        <v>41</v>
      </c>
      <c r="B71" s="23" t="s">
        <v>42</v>
      </c>
      <c r="C71" s="23" t="s">
        <v>43</v>
      </c>
      <c r="D71" s="23" t="s">
        <v>44</v>
      </c>
      <c r="E71" s="23" t="s">
        <v>45</v>
      </c>
      <c r="F71" s="23" t="s">
        <v>46</v>
      </c>
      <c r="G71" s="24" t="s">
        <v>47</v>
      </c>
      <c r="H71" s="24" t="s">
        <v>48</v>
      </c>
      <c r="I71" s="24" t="s">
        <v>49</v>
      </c>
      <c r="J71" s="3"/>
    </row>
    <row r="72" ht="15.75" customHeight="1">
      <c r="A72" s="26" t="s">
        <v>68</v>
      </c>
      <c r="B72" s="27" t="s">
        <v>55</v>
      </c>
      <c r="C72" s="27">
        <v>15.0</v>
      </c>
      <c r="D72" s="27"/>
      <c r="E72" s="27"/>
      <c r="F72" s="27" t="s">
        <v>56</v>
      </c>
      <c r="G72" s="27">
        <v>9452.0</v>
      </c>
      <c r="H72" s="27" t="s">
        <v>112</v>
      </c>
      <c r="I72" s="27" t="str">
        <f>IFERROR(__xludf.DUMMYFUNCTION("IF(ISBLANK(H72), """", GOOGLETRANSLATE(H72, ""es"", ""en""))"),"Unique project code in the investment system")</f>
        <v>Unique project code in the investment system</v>
      </c>
      <c r="J72" s="3"/>
    </row>
    <row r="73" ht="15.75" customHeight="1">
      <c r="A73" s="27" t="s">
        <v>67</v>
      </c>
      <c r="B73" s="27" t="s">
        <v>51</v>
      </c>
      <c r="C73" s="27"/>
      <c r="D73" s="27"/>
      <c r="E73" s="27"/>
      <c r="F73" s="27" t="s">
        <v>113</v>
      </c>
      <c r="G73" s="27">
        <v>104.0</v>
      </c>
      <c r="H73" s="27" t="s">
        <v>114</v>
      </c>
      <c r="I73" s="27" t="str">
        <f>IFERROR(__xludf.DUMMYFUNCTION("IF(ISBLANK(H73), """", GOOGLETRANSLATE(H73, ""es"", ""en""))"),"Unique project identifier")</f>
        <v>Unique project identifier</v>
      </c>
      <c r="J73" s="3"/>
    </row>
    <row r="74" ht="15.75" customHeight="1">
      <c r="A74" s="27" t="s">
        <v>115</v>
      </c>
      <c r="B74" s="27" t="s">
        <v>99</v>
      </c>
      <c r="C74" s="27"/>
      <c r="D74" s="27"/>
      <c r="E74" s="27"/>
      <c r="F74" s="27" t="s">
        <v>56</v>
      </c>
      <c r="G74" s="27">
        <v>4631760.0</v>
      </c>
      <c r="H74" s="27" t="s">
        <v>116</v>
      </c>
      <c r="I74" s="27" t="str">
        <f>IFERROR(__xludf.DUMMYFUNCTION("IF(ISBLANK(H74), """", GOOGLETRANSLATE(H74, ""es"", ""en""))"),"approved project value")</f>
        <v>approved project value</v>
      </c>
      <c r="J74" s="3"/>
    </row>
    <row r="75" ht="15.75" customHeight="1">
      <c r="A75" s="27" t="s">
        <v>117</v>
      </c>
      <c r="B75" s="27" t="s">
        <v>99</v>
      </c>
      <c r="C75" s="27"/>
      <c r="D75" s="27"/>
      <c r="E75" s="27"/>
      <c r="F75" s="27" t="s">
        <v>56</v>
      </c>
      <c r="G75" s="27" t="s">
        <v>118</v>
      </c>
      <c r="H75" s="27" t="s">
        <v>119</v>
      </c>
      <c r="I75" s="27" t="str">
        <f>IFERROR(__xludf.DUMMYFUNCTION("IF(ISBLANK(H75), """", GOOGLETRANSLATE(H75, ""es"", ""en""))"),"Project paid budget")</f>
        <v>Project paid budget</v>
      </c>
      <c r="J75" s="3"/>
    </row>
    <row r="76" ht="15.75" customHeight="1">
      <c r="A76" s="26" t="s">
        <v>120</v>
      </c>
      <c r="B76" s="27" t="s">
        <v>51</v>
      </c>
      <c r="C76" s="27"/>
      <c r="D76" s="27"/>
      <c r="E76" s="27"/>
      <c r="F76" s="27" t="s">
        <v>56</v>
      </c>
      <c r="G76" s="27">
        <v>3.0</v>
      </c>
      <c r="H76" s="27" t="s">
        <v>121</v>
      </c>
      <c r="I76" s="27" t="str">
        <f>IFERROR(__xludf.DUMMYFUNCTION("IF(ISBLANK(H76), """", GOOGLETRANSLATE(H76, ""es"", ""en""))"),"Resource type identifier")</f>
        <v>Resource type identifier</v>
      </c>
      <c r="J76" s="3"/>
    </row>
    <row r="77" ht="15.75" customHeight="1">
      <c r="A77" s="27" t="s">
        <v>122</v>
      </c>
      <c r="B77" s="27" t="s">
        <v>55</v>
      </c>
      <c r="C77" s="27">
        <v>15.0</v>
      </c>
      <c r="D77" s="27"/>
      <c r="E77" s="27"/>
      <c r="F77" s="27" t="s">
        <v>56</v>
      </c>
      <c r="G77" s="27" t="s">
        <v>123</v>
      </c>
      <c r="H77" s="27" t="s">
        <v>124</v>
      </c>
      <c r="I77" s="27" t="str">
        <f>IFERROR(__xludf.DUMMYFUNCTION("IF(ISBLANK(H77), """", GOOGLETRANSLATE(H77, ""es"", ""en""))"),"Resource Type Name")</f>
        <v>Resource Type Name</v>
      </c>
      <c r="J77" s="3"/>
    </row>
    <row r="78" ht="15.75" customHeight="1">
      <c r="A78" s="27" t="s">
        <v>125</v>
      </c>
      <c r="B78" s="27" t="s">
        <v>51</v>
      </c>
      <c r="C78" s="27"/>
      <c r="D78" s="27"/>
      <c r="E78" s="27"/>
      <c r="F78" s="27" t="s">
        <v>56</v>
      </c>
      <c r="G78" s="27">
        <v>62.0</v>
      </c>
      <c r="H78" s="27" t="s">
        <v>126</v>
      </c>
      <c r="I78" s="27" t="str">
        <f>IFERROR(__xludf.DUMMYFUNCTION("IF(ISBLANK(H78), """", GOOGLETRANSLATE(H78, ""es"", ""en""))"),"Identified of the entity or agency")</f>
        <v>Identified of the entity or agency</v>
      </c>
      <c r="J78" s="3"/>
    </row>
    <row r="79" ht="15.75" customHeight="1">
      <c r="A79" s="27" t="s">
        <v>85</v>
      </c>
      <c r="B79" s="27" t="s">
        <v>55</v>
      </c>
      <c r="C79" s="27">
        <v>100.0</v>
      </c>
      <c r="D79" s="27"/>
      <c r="E79" s="27"/>
      <c r="F79" s="27" t="s">
        <v>56</v>
      </c>
      <c r="G79" s="27" t="s">
        <v>127</v>
      </c>
      <c r="H79" s="27" t="s">
        <v>128</v>
      </c>
      <c r="I79" s="27" t="str">
        <f>IFERROR(__xludf.DUMMYFUNCTION("IF(ISBLANK(H79), """", GOOGLETRANSLATE(H79, ""es"", ""en""))"),"Description of the entity or agency")</f>
        <v>Description of the entity or agency</v>
      </c>
      <c r="J79" s="3"/>
    </row>
    <row r="80" ht="15.75" customHeight="1">
      <c r="A80" s="26" t="s">
        <v>129</v>
      </c>
      <c r="B80" s="27" t="s">
        <v>51</v>
      </c>
      <c r="C80" s="27"/>
      <c r="D80" s="27"/>
      <c r="E80" s="27"/>
      <c r="F80" s="27" t="s">
        <v>113</v>
      </c>
      <c r="G80" s="27">
        <v>2.0</v>
      </c>
      <c r="H80" s="27" t="s">
        <v>130</v>
      </c>
      <c r="I80" s="27" t="str">
        <f>IFERROR(__xludf.DUMMYFUNCTION("IF(ISBLANK(H80), """", GOOGLETRANSLATE(H80, ""es"", ""en""))"),"Type of entity or agency")</f>
        <v>Type of entity or agency</v>
      </c>
      <c r="J80" s="3"/>
    </row>
    <row r="81" ht="15.75" customHeight="1">
      <c r="A81" s="27" t="s">
        <v>131</v>
      </c>
      <c r="B81" s="27" t="s">
        <v>132</v>
      </c>
      <c r="C81" s="27">
        <v>15.0</v>
      </c>
      <c r="D81" s="27"/>
      <c r="E81" s="27"/>
      <c r="F81" s="27" t="s">
        <v>56</v>
      </c>
      <c r="G81" s="27" t="s">
        <v>133</v>
      </c>
      <c r="H81" s="27" t="s">
        <v>134</v>
      </c>
      <c r="I81" s="27" t="str">
        <f>IFERROR(__xludf.DUMMYFUNCTION("IF(ISBLANK(H81), """", GOOGLETRANSLATE(H81, ""es"", ""en""))"),"Name of the type of entity or agency")</f>
        <v>Name of the type of entity or agency</v>
      </c>
      <c r="J81" s="3"/>
    </row>
    <row r="82" ht="15.75" customHeight="1">
      <c r="A82" s="27" t="s">
        <v>135</v>
      </c>
      <c r="B82" s="27" t="s">
        <v>51</v>
      </c>
      <c r="C82" s="27"/>
      <c r="D82" s="27"/>
      <c r="E82" s="27"/>
      <c r="F82" s="27" t="s">
        <v>56</v>
      </c>
      <c r="G82" s="27">
        <v>1.0</v>
      </c>
      <c r="H82" s="27" t="s">
        <v>136</v>
      </c>
      <c r="I82" s="27" t="str">
        <f>IFERROR(__xludf.DUMMYFUNCTION("IF(ISBLANK(H82), """", GOOGLETRANSLATE(H82, ""es"", ""en""))"),"Project status or stage identifier")</f>
        <v>Project status or stage identifier</v>
      </c>
      <c r="J82" s="3"/>
    </row>
    <row r="83" ht="15.75" customHeight="1">
      <c r="A83" s="27" t="s">
        <v>137</v>
      </c>
      <c r="B83" s="27" t="s">
        <v>55</v>
      </c>
      <c r="C83" s="27">
        <v>15.0</v>
      </c>
      <c r="D83" s="27"/>
      <c r="E83" s="27"/>
      <c r="F83" s="27" t="s">
        <v>56</v>
      </c>
      <c r="G83" s="27" t="s">
        <v>138</v>
      </c>
      <c r="H83" s="27" t="s">
        <v>139</v>
      </c>
      <c r="I83" s="27" t="str">
        <f>IFERROR(__xludf.DUMMYFUNCTION("IF(ISBLANK(H83), """", GOOGLETRANSLATE(H83, ""es"", ""en""))"),"Name of the State or stage of the project")</f>
        <v>Name of the State or stage of the project</v>
      </c>
      <c r="J83" s="3"/>
    </row>
    <row r="84" ht="15.75" customHeight="1">
      <c r="A84" s="26" t="s">
        <v>140</v>
      </c>
      <c r="B84" s="27" t="s">
        <v>141</v>
      </c>
      <c r="C84" s="27"/>
      <c r="D84" s="27"/>
      <c r="E84" s="27"/>
      <c r="F84" s="27" t="s">
        <v>56</v>
      </c>
      <c r="G84" s="28">
        <v>41765.0</v>
      </c>
      <c r="H84" s="27" t="s">
        <v>142</v>
      </c>
      <c r="I84" s="27" t="str">
        <f>IFERROR(__xludf.DUMMYFUNCTION("IF(ISBLANK(H84), """", GOOGLETRANSLATE(H84, ""es"", ""en""))"),"Start date of the project")</f>
        <v>Start date of the project</v>
      </c>
      <c r="J84" s="3"/>
    </row>
    <row r="85" ht="15.75" customHeight="1">
      <c r="A85" s="27" t="s">
        <v>143</v>
      </c>
      <c r="B85" s="27" t="s">
        <v>141</v>
      </c>
      <c r="C85" s="27"/>
      <c r="D85" s="27"/>
      <c r="E85" s="27"/>
      <c r="F85" s="27" t="s">
        <v>56</v>
      </c>
      <c r="G85" s="28">
        <v>43927.0</v>
      </c>
      <c r="H85" s="27" t="s">
        <v>144</v>
      </c>
      <c r="I85" s="27" t="str">
        <f>IFERROR(__xludf.DUMMYFUNCTION("IF(ISBLANK(H85), """", GOOGLETRANSLATE(H85, ""es"", ""en""))"),"End date of the project's validity")</f>
        <v>End date of the project's validity</v>
      </c>
      <c r="J85" s="3"/>
    </row>
    <row r="86" ht="15.75" customHeight="1">
      <c r="A86" s="27" t="s">
        <v>145</v>
      </c>
      <c r="B86" s="27" t="s">
        <v>51</v>
      </c>
      <c r="C86" s="27"/>
      <c r="D86" s="27"/>
      <c r="E86" s="27"/>
      <c r="F86" s="27" t="s">
        <v>113</v>
      </c>
      <c r="G86" s="27">
        <v>1.0</v>
      </c>
      <c r="H86" s="27" t="s">
        <v>146</v>
      </c>
      <c r="I86" s="27" t="str">
        <f>IFERROR(__xludf.DUMMYFUNCTION("IF(ISBLANK(H86), """", GOOGLETRANSLATE(H86, ""es"", ""en""))"),"Font type indicator is always 1 for Jamaica case")</f>
        <v>Font type indicator is always 1 for Jamaica case</v>
      </c>
      <c r="J86" s="3"/>
    </row>
    <row r="87" ht="15.75" customHeight="1">
      <c r="A87" s="27" t="s">
        <v>147</v>
      </c>
      <c r="B87" s="27" t="s">
        <v>55</v>
      </c>
      <c r="C87" s="27">
        <v>50.0</v>
      </c>
      <c r="D87" s="27"/>
      <c r="E87" s="27"/>
      <c r="F87" s="27" t="s">
        <v>56</v>
      </c>
      <c r="G87" s="27" t="s">
        <v>148</v>
      </c>
      <c r="H87" s="27" t="s">
        <v>149</v>
      </c>
      <c r="I87" s="27" t="str">
        <f>IFERROR(__xludf.DUMMYFUNCTION("IF(ISBLANK(H87), """", GOOGLETRANSLATE(H87, ""es"", ""en""))"),"Associated Parish Location")</f>
        <v>Associated Parish Location</v>
      </c>
      <c r="J87" s="3"/>
    </row>
    <row r="88" ht="15.75" customHeight="1">
      <c r="A88" s="16"/>
      <c r="B88" s="16"/>
      <c r="C88" s="16"/>
      <c r="D88" s="16"/>
      <c r="E88" s="16"/>
      <c r="F88" s="16"/>
      <c r="G88" s="16"/>
      <c r="H88" s="16"/>
      <c r="I88" s="16"/>
      <c r="J88" s="3"/>
    </row>
    <row r="89" ht="15.75" customHeight="1">
      <c r="A89" s="17" t="s">
        <v>150</v>
      </c>
      <c r="B89" s="18"/>
      <c r="C89" s="18"/>
      <c r="D89" s="18"/>
      <c r="E89" s="18"/>
      <c r="F89" s="18"/>
      <c r="G89" s="18"/>
      <c r="H89" s="18"/>
      <c r="I89" s="18"/>
      <c r="J89" s="3"/>
    </row>
    <row r="90" ht="15.75" customHeight="1">
      <c r="A90" s="19" t="s">
        <v>151</v>
      </c>
      <c r="B90" s="18"/>
      <c r="C90" s="18"/>
      <c r="D90" s="18"/>
      <c r="E90" s="18"/>
      <c r="F90" s="18"/>
      <c r="G90" s="20" t="str">
        <f>IFERROR(__xludf.DUMMYFUNCTION("IF(ISBLANK(A90), """", GOOGLETRANSLATE(A90, ""es"", ""en""))"),"Project Budget Date")</f>
        <v>Project Budget Date</v>
      </c>
      <c r="H90" s="18"/>
      <c r="I90" s="21"/>
      <c r="J90" s="3"/>
    </row>
    <row r="91" ht="15.75" customHeight="1">
      <c r="A91" s="22" t="s">
        <v>41</v>
      </c>
      <c r="B91" s="23" t="s">
        <v>42</v>
      </c>
      <c r="C91" s="23" t="s">
        <v>43</v>
      </c>
      <c r="D91" s="23" t="s">
        <v>44</v>
      </c>
      <c r="E91" s="23" t="s">
        <v>45</v>
      </c>
      <c r="F91" s="23" t="s">
        <v>46</v>
      </c>
      <c r="G91" s="24" t="s">
        <v>47</v>
      </c>
      <c r="H91" s="24" t="s">
        <v>48</v>
      </c>
      <c r="I91" s="24" t="s">
        <v>49</v>
      </c>
      <c r="J91" s="3"/>
    </row>
    <row r="92" ht="15.75" customHeight="1">
      <c r="A92" s="26" t="s">
        <v>93</v>
      </c>
      <c r="B92" s="27" t="s">
        <v>51</v>
      </c>
      <c r="C92" s="27"/>
      <c r="D92" s="27"/>
      <c r="E92" s="27"/>
      <c r="F92" s="27" t="s">
        <v>56</v>
      </c>
      <c r="G92" s="10">
        <v>261.0</v>
      </c>
      <c r="H92" s="27" t="s">
        <v>53</v>
      </c>
      <c r="I92" s="27" t="str">
        <f>IFERROR(__xludf.DUMMYFUNCTION("IF(ISBLANK(H92), """", GOOGLETRANSLATE(H92, ""es"", ""en""))"),"Unique Project Identifier")</f>
        <v>Unique Project Identifier</v>
      </c>
      <c r="J92" s="3"/>
    </row>
    <row r="93" ht="15.75" customHeight="1">
      <c r="A93" s="27" t="s">
        <v>152</v>
      </c>
      <c r="B93" s="27" t="s">
        <v>141</v>
      </c>
      <c r="C93" s="27"/>
      <c r="D93" s="27"/>
      <c r="E93" s="27"/>
      <c r="F93" s="27" t="s">
        <v>56</v>
      </c>
      <c r="G93" s="29">
        <v>42431.0</v>
      </c>
      <c r="H93" s="27" t="s">
        <v>95</v>
      </c>
      <c r="I93" s="27" t="str">
        <f>IFERROR(__xludf.DUMMYFUNCTION("IF(ISBLANK(H93), """", GOOGLETRANSLATE(H93, ""es"", ""en""))"),"Entity or agency identifier")</f>
        <v>Entity or agency identifier</v>
      </c>
      <c r="J93" s="3"/>
    </row>
    <row r="94" ht="15.75" customHeight="1">
      <c r="A94" s="27" t="s">
        <v>153</v>
      </c>
      <c r="B94" s="27" t="s">
        <v>141</v>
      </c>
      <c r="C94" s="27"/>
      <c r="D94" s="27"/>
      <c r="E94" s="27"/>
      <c r="F94" s="27" t="s">
        <v>56</v>
      </c>
      <c r="G94" s="29">
        <v>43526.0</v>
      </c>
      <c r="H94" s="27" t="s">
        <v>97</v>
      </c>
      <c r="I94" s="27" t="str">
        <f>IFERROR(__xludf.DUMMYFUNCTION("IF(ISBLANK(H94), """", GOOGLETRANSLATE(H94, ""es"", ""en""))"),"Validity, Budget year")</f>
        <v>Validity, Budget year</v>
      </c>
      <c r="J94" s="3"/>
    </row>
    <row r="95" ht="15.75" customHeight="1">
      <c r="A95" s="27" t="s">
        <v>154</v>
      </c>
      <c r="B95" s="27" t="s">
        <v>141</v>
      </c>
      <c r="C95" s="27"/>
      <c r="D95" s="27"/>
      <c r="E95" s="27"/>
      <c r="F95" s="27" t="s">
        <v>56</v>
      </c>
      <c r="G95" s="10" t="s">
        <v>155</v>
      </c>
      <c r="H95" s="27" t="s">
        <v>101</v>
      </c>
      <c r="I95" s="27" t="str">
        <f>IFERROR(__xludf.DUMMYFUNCTION("IF(ISBLANK(H95), """", GOOGLETRANSLATE(H95, ""es"", ""en""))"),"Budget amount allocated")</f>
        <v>Budget amount allocated</v>
      </c>
      <c r="J95" s="3"/>
    </row>
    <row r="96" ht="15.75" customHeight="1">
      <c r="A96" s="16"/>
      <c r="B96" s="16"/>
      <c r="C96" s="16"/>
      <c r="D96" s="16"/>
      <c r="E96" s="16"/>
      <c r="F96" s="16"/>
      <c r="G96" s="16"/>
      <c r="H96" s="16"/>
      <c r="I96" s="16"/>
      <c r="J96" s="3"/>
    </row>
    <row r="97" ht="15.75" customHeight="1">
      <c r="A97" s="17" t="s">
        <v>156</v>
      </c>
      <c r="B97" s="18"/>
      <c r="C97" s="18"/>
      <c r="D97" s="18"/>
      <c r="E97" s="18"/>
      <c r="F97" s="18"/>
      <c r="G97" s="18"/>
      <c r="H97" s="18"/>
      <c r="I97" s="18"/>
      <c r="J97" s="3"/>
    </row>
    <row r="98" ht="15.75" customHeight="1">
      <c r="A98" s="19" t="s">
        <v>157</v>
      </c>
      <c r="B98" s="18"/>
      <c r="C98" s="18"/>
      <c r="D98" s="18"/>
      <c r="E98" s="18"/>
      <c r="F98" s="18"/>
      <c r="G98" s="20" t="str">
        <f>IFERROR(__xludf.DUMMYFUNCTION("IF(ISBLANK(A98), """", GOOGLETRANSLATE(A98, ""es"", ""en""))"),"History of project status and/or current status")</f>
        <v>History of project status and/or current status</v>
      </c>
      <c r="H98" s="18"/>
      <c r="I98" s="21"/>
      <c r="J98" s="3"/>
    </row>
    <row r="99" ht="15.75" customHeight="1">
      <c r="A99" s="22" t="s">
        <v>41</v>
      </c>
      <c r="B99" s="23" t="s">
        <v>42</v>
      </c>
      <c r="C99" s="23" t="s">
        <v>43</v>
      </c>
      <c r="D99" s="23" t="s">
        <v>44</v>
      </c>
      <c r="E99" s="23" t="s">
        <v>45</v>
      </c>
      <c r="F99" s="23" t="s">
        <v>46</v>
      </c>
      <c r="G99" s="24" t="s">
        <v>47</v>
      </c>
      <c r="H99" s="24" t="s">
        <v>48</v>
      </c>
      <c r="I99" s="24" t="s">
        <v>49</v>
      </c>
      <c r="J99" s="3"/>
    </row>
    <row r="100" ht="15.75" customHeight="1">
      <c r="A100" s="26" t="s">
        <v>68</v>
      </c>
      <c r="B100" s="27" t="s">
        <v>55</v>
      </c>
      <c r="C100" s="27"/>
      <c r="D100" s="27"/>
      <c r="E100" s="27"/>
      <c r="F100" s="27" t="s">
        <v>56</v>
      </c>
      <c r="G100" s="27">
        <v>9421.0</v>
      </c>
      <c r="H100" s="27" t="s">
        <v>112</v>
      </c>
      <c r="I100" s="27" t="str">
        <f>IFERROR(__xludf.DUMMYFUNCTION("IF(ISBLANK(H100), """", GOOGLETRANSLATE(H100, ""es"", ""en""))"),"Unique project code in the investment system")</f>
        <v>Unique project code in the investment system</v>
      </c>
      <c r="J100" s="3"/>
    </row>
    <row r="101" ht="15.75" customHeight="1">
      <c r="A101" s="27" t="s">
        <v>158</v>
      </c>
      <c r="B101" s="27" t="s">
        <v>51</v>
      </c>
      <c r="C101" s="27"/>
      <c r="D101" s="27"/>
      <c r="E101" s="27"/>
      <c r="F101" s="27" t="s">
        <v>113</v>
      </c>
      <c r="G101" s="27">
        <v>43.0</v>
      </c>
      <c r="H101" s="27" t="s">
        <v>114</v>
      </c>
      <c r="I101" s="27" t="str">
        <f>IFERROR(__xludf.DUMMYFUNCTION("IF(ISBLANK(H101), """", GOOGLETRANSLATE(H101, ""es"", ""en""))"),"Unique project identifier")</f>
        <v>Unique project identifier</v>
      </c>
      <c r="J101" s="3"/>
    </row>
    <row r="102" ht="15.75" customHeight="1">
      <c r="A102" s="27" t="s">
        <v>159</v>
      </c>
      <c r="B102" s="27" t="s">
        <v>160</v>
      </c>
      <c r="C102" s="27"/>
      <c r="D102" s="27"/>
      <c r="E102" s="27"/>
      <c r="F102" s="27" t="s">
        <v>113</v>
      </c>
      <c r="G102" s="27" t="s">
        <v>161</v>
      </c>
      <c r="H102" s="27" t="s">
        <v>162</v>
      </c>
      <c r="I102" s="27" t="str">
        <f>IFERROR(__xludf.DUMMYFUNCTION("IF(ISBLANK(H102), """", GOOGLETRANSLATE(H102, ""es"", ""en""))"),"Registration date")</f>
        <v>Registration date</v>
      </c>
      <c r="J102" s="3"/>
    </row>
    <row r="103" ht="15.75" customHeight="1">
      <c r="A103" s="27" t="s">
        <v>163</v>
      </c>
      <c r="B103" s="27" t="s">
        <v>51</v>
      </c>
      <c r="C103" s="27"/>
      <c r="D103" s="27"/>
      <c r="E103" s="27"/>
      <c r="F103" s="27" t="s">
        <v>113</v>
      </c>
      <c r="G103" s="27">
        <v>1.0</v>
      </c>
      <c r="H103" s="27" t="s">
        <v>164</v>
      </c>
      <c r="I103" s="27" t="str">
        <f>IFERROR(__xludf.DUMMYFUNCTION("IF(ISBLANK(H103), """", GOOGLETRANSLATE(H103, ""es"", ""en""))"),"Indicator of whether it is the current state")</f>
        <v>Indicator of whether it is the current state</v>
      </c>
      <c r="J103" s="3"/>
    </row>
    <row r="104" ht="15.75" customHeight="1">
      <c r="A104" s="27" t="s">
        <v>165</v>
      </c>
      <c r="B104" s="27" t="s">
        <v>51</v>
      </c>
      <c r="C104" s="27"/>
      <c r="D104" s="27"/>
      <c r="E104" s="27"/>
      <c r="F104" s="27" t="s">
        <v>56</v>
      </c>
      <c r="G104" s="27">
        <v>1.0</v>
      </c>
      <c r="H104" s="27" t="s">
        <v>166</v>
      </c>
      <c r="I104" s="27" t="str">
        <f>IFERROR(__xludf.DUMMYFUNCTION("IF(ISBLANK(H104), """", GOOGLETRANSLATE(H104, ""es"", ""en""))"),"Status code identifier")</f>
        <v>Status code identifier</v>
      </c>
      <c r="J104" s="3"/>
    </row>
    <row r="105" ht="15.75" customHeight="1">
      <c r="A105" s="27" t="s">
        <v>167</v>
      </c>
      <c r="B105" s="27" t="s">
        <v>55</v>
      </c>
      <c r="C105" s="27">
        <v>15.0</v>
      </c>
      <c r="D105" s="27"/>
      <c r="E105" s="27"/>
      <c r="F105" s="27" t="s">
        <v>56</v>
      </c>
      <c r="G105" s="27" t="s">
        <v>138</v>
      </c>
      <c r="H105" s="27" t="s">
        <v>168</v>
      </c>
      <c r="I105" s="27" t="str">
        <f>IFERROR(__xludf.DUMMYFUNCTION("IF(ISBLANK(H105), """", GOOGLETRANSLATE(H105, ""es"", ""en""))"),"State name")</f>
        <v>State name</v>
      </c>
      <c r="J105" s="3"/>
    </row>
    <row r="106" ht="15.75" customHeight="1">
      <c r="A106" s="27" t="s">
        <v>169</v>
      </c>
      <c r="B106" s="27" t="s">
        <v>51</v>
      </c>
      <c r="C106" s="27"/>
      <c r="D106" s="27"/>
      <c r="E106" s="27"/>
      <c r="F106" s="27" t="s">
        <v>56</v>
      </c>
      <c r="G106" s="27">
        <v>1.0</v>
      </c>
      <c r="H106" s="27" t="s">
        <v>170</v>
      </c>
      <c r="I106" s="27" t="str">
        <f>IFERROR(__xludf.DUMMYFUNCTION("IF(ISBLANK(H106), """", GOOGLETRANSLATE(H106, ""es"", ""en""))"),"Phase identifier ")</f>
        <v>Phase identifier </v>
      </c>
      <c r="J106" s="3"/>
    </row>
    <row r="107" ht="15.75" customHeight="1">
      <c r="A107" s="27" t="s">
        <v>171</v>
      </c>
      <c r="B107" s="27" t="s">
        <v>55</v>
      </c>
      <c r="C107" s="27">
        <v>15.0</v>
      </c>
      <c r="D107" s="27"/>
      <c r="E107" s="27"/>
      <c r="F107" s="27" t="s">
        <v>56</v>
      </c>
      <c r="G107" s="27" t="s">
        <v>138</v>
      </c>
      <c r="H107" s="27" t="s">
        <v>172</v>
      </c>
      <c r="I107" s="27" t="str">
        <f>IFERROR(__xludf.DUMMYFUNCTION("IF(ISBLANK(H107), """", GOOGLETRANSLATE(H107, ""es"", ""en""))"),"Phase name")</f>
        <v>Phase name</v>
      </c>
      <c r="J107" s="3"/>
    </row>
    <row r="108" ht="15.75" customHeight="1">
      <c r="A108" s="27" t="s">
        <v>135</v>
      </c>
      <c r="B108" s="27" t="s">
        <v>51</v>
      </c>
      <c r="C108" s="27"/>
      <c r="D108" s="27"/>
      <c r="E108" s="27"/>
      <c r="F108" s="27" t="s">
        <v>56</v>
      </c>
      <c r="G108" s="27">
        <v>1.0</v>
      </c>
      <c r="H108" s="27" t="s">
        <v>173</v>
      </c>
      <c r="I108" s="27" t="str">
        <f>IFERROR(__xludf.DUMMYFUNCTION("IF(ISBLANK(H108), """", GOOGLETRANSLATE(H108, ""es"", ""en""))"),"Stage identifier")</f>
        <v>Stage identifier</v>
      </c>
      <c r="J108" s="3"/>
    </row>
    <row r="109" ht="15.75" customHeight="1">
      <c r="A109" s="27" t="s">
        <v>137</v>
      </c>
      <c r="B109" s="27" t="s">
        <v>55</v>
      </c>
      <c r="C109" s="27">
        <v>15.0</v>
      </c>
      <c r="D109" s="27"/>
      <c r="E109" s="27"/>
      <c r="F109" s="27" t="s">
        <v>56</v>
      </c>
      <c r="G109" s="27" t="s">
        <v>138</v>
      </c>
      <c r="H109" s="27" t="s">
        <v>173</v>
      </c>
      <c r="I109" s="27" t="str">
        <f>IFERROR(__xludf.DUMMYFUNCTION("IF(ISBLANK(H109), """", GOOGLETRANSLATE(H109, ""es"", ""en""))"),"Stage identifier")</f>
        <v>Stage identifier</v>
      </c>
      <c r="J109" s="3"/>
    </row>
    <row r="110" ht="15.75" customHeight="1">
      <c r="A110" s="16"/>
      <c r="B110" s="16"/>
      <c r="C110" s="16"/>
      <c r="D110" s="16"/>
      <c r="E110" s="16"/>
      <c r="F110" s="16"/>
      <c r="G110" s="16"/>
      <c r="H110" s="16"/>
      <c r="I110" s="16"/>
      <c r="J110" s="3"/>
    </row>
    <row r="111" ht="15.75" customHeight="1">
      <c r="A111" s="17" t="s">
        <v>174</v>
      </c>
      <c r="B111" s="18"/>
      <c r="C111" s="18"/>
      <c r="D111" s="18"/>
      <c r="E111" s="18"/>
      <c r="F111" s="18"/>
      <c r="G111" s="18"/>
      <c r="H111" s="18"/>
      <c r="I111" s="18"/>
      <c r="J111" s="3"/>
    </row>
    <row r="112" ht="15.75" customHeight="1">
      <c r="A112" s="19" t="s">
        <v>175</v>
      </c>
      <c r="B112" s="18"/>
      <c r="C112" s="18"/>
      <c r="D112" s="18"/>
      <c r="E112" s="18"/>
      <c r="F112" s="18"/>
      <c r="G112" s="20" t="str">
        <f>IFERROR(__xludf.DUMMYFUNCTION("IF(ISBLANK(A112), """", GOOGLETRANSLATE(A112, ""es"", ""en""))"),"Specific Project Objectives")</f>
        <v>Specific Project Objectives</v>
      </c>
      <c r="H112" s="18"/>
      <c r="I112" s="21"/>
      <c r="J112" s="3"/>
    </row>
    <row r="113" ht="15.75" customHeight="1">
      <c r="A113" s="22" t="s">
        <v>41</v>
      </c>
      <c r="B113" s="23" t="s">
        <v>42</v>
      </c>
      <c r="C113" s="23" t="s">
        <v>43</v>
      </c>
      <c r="D113" s="23" t="s">
        <v>44</v>
      </c>
      <c r="E113" s="23" t="s">
        <v>45</v>
      </c>
      <c r="F113" s="23" t="s">
        <v>46</v>
      </c>
      <c r="G113" s="24" t="s">
        <v>47</v>
      </c>
      <c r="H113" s="24" t="s">
        <v>48</v>
      </c>
      <c r="I113" s="24" t="s">
        <v>49</v>
      </c>
      <c r="J113" s="3"/>
    </row>
    <row r="114" ht="15.75" customHeight="1">
      <c r="A114" s="26" t="s">
        <v>67</v>
      </c>
      <c r="B114" s="27" t="s">
        <v>51</v>
      </c>
      <c r="C114" s="27"/>
      <c r="D114" s="27"/>
      <c r="E114" s="27"/>
      <c r="F114" s="27" t="s">
        <v>113</v>
      </c>
      <c r="G114" s="10">
        <v>30.0</v>
      </c>
      <c r="H114" s="27" t="s">
        <v>176</v>
      </c>
      <c r="I114" s="27" t="str">
        <f>IFERROR(__xludf.DUMMYFUNCTION("IF(ISBLANK(H114), """", GOOGLETRANSLATE(H114, ""es"", ""en""))"),"Investment Project Identifier")</f>
        <v>Investment Project Identifier</v>
      </c>
      <c r="J114" s="3"/>
    </row>
    <row r="115" ht="15.75" customHeight="1">
      <c r="A115" s="27" t="s">
        <v>68</v>
      </c>
      <c r="B115" s="27" t="s">
        <v>55</v>
      </c>
      <c r="C115" s="27">
        <v>15.0</v>
      </c>
      <c r="D115" s="27"/>
      <c r="E115" s="27"/>
      <c r="F115" s="27" t="s">
        <v>56</v>
      </c>
      <c r="G115" s="10">
        <v>9089.0</v>
      </c>
      <c r="H115" s="27" t="s">
        <v>112</v>
      </c>
      <c r="I115" s="27" t="str">
        <f>IFERROR(__xludf.DUMMYFUNCTION("IF(ISBLANK(H115), """", GOOGLETRANSLATE(H115, ""es"", ""en""))"),"Unique project code in the investment system")</f>
        <v>Unique project code in the investment system</v>
      </c>
      <c r="J115" s="3"/>
    </row>
    <row r="116" ht="15.75" customHeight="1">
      <c r="A116" s="27" t="s">
        <v>69</v>
      </c>
      <c r="B116" s="27" t="s">
        <v>70</v>
      </c>
      <c r="C116" s="27"/>
      <c r="D116" s="27"/>
      <c r="E116" s="27"/>
      <c r="F116" s="27" t="s">
        <v>56</v>
      </c>
      <c r="G116" s="10">
        <v>30.0</v>
      </c>
      <c r="H116" s="27" t="s">
        <v>177</v>
      </c>
      <c r="I116" s="27" t="str">
        <f>IFERROR(__xludf.DUMMYFUNCTION("IF(ISBLANK(H116), """", GOOGLETRANSLATE(H116, ""es"", ""en""))"),"Specific Objective Identifier")</f>
        <v>Specific Objective Identifier</v>
      </c>
      <c r="J116" s="3"/>
    </row>
    <row r="117" ht="15.75" customHeight="1">
      <c r="A117" s="27" t="s">
        <v>178</v>
      </c>
      <c r="B117" s="27" t="s">
        <v>132</v>
      </c>
      <c r="C117" s="27">
        <v>4000.0</v>
      </c>
      <c r="D117" s="27"/>
      <c r="E117" s="27"/>
      <c r="F117" s="27" t="s">
        <v>56</v>
      </c>
      <c r="G117" s="27" t="s">
        <v>179</v>
      </c>
      <c r="H117" s="27" t="s">
        <v>180</v>
      </c>
      <c r="I117" s="27" t="str">
        <f>IFERROR(__xludf.DUMMYFUNCTION("IF(ISBLANK(H117), """", GOOGLETRANSLATE(H117, ""es"", ""en""))"),"Specific goal")</f>
        <v>Specific goal</v>
      </c>
      <c r="J117" s="3"/>
    </row>
    <row r="118" ht="15.75" customHeight="1">
      <c r="A118" s="16"/>
      <c r="B118" s="16"/>
      <c r="C118" s="16"/>
      <c r="D118" s="16"/>
      <c r="E118" s="16"/>
      <c r="F118" s="16"/>
      <c r="G118" s="16"/>
      <c r="H118" s="16"/>
      <c r="I118" s="16"/>
      <c r="J118" s="3"/>
    </row>
    <row r="119" ht="15.75" customHeight="1">
      <c r="A119" s="17" t="s">
        <v>181</v>
      </c>
      <c r="B119" s="18"/>
      <c r="C119" s="18"/>
      <c r="D119" s="18"/>
      <c r="E119" s="18"/>
      <c r="F119" s="18"/>
      <c r="G119" s="18"/>
      <c r="H119" s="18"/>
      <c r="I119" s="18"/>
      <c r="J119" s="3"/>
    </row>
    <row r="120" ht="15.75" customHeight="1">
      <c r="A120" s="19" t="s">
        <v>182</v>
      </c>
      <c r="B120" s="18"/>
      <c r="C120" s="18"/>
      <c r="D120" s="18"/>
      <c r="E120" s="18"/>
      <c r="F120" s="18"/>
      <c r="G120" s="20" t="str">
        <f>IFERROR(__xludf.DUMMYFUNCTION("IF(ISBLANK(A120), """", GOOGLETRANSLATE(A120, ""es"", ""en""))"),"Products or Components associated with the project")</f>
        <v>Products or Components associated with the project</v>
      </c>
      <c r="H120" s="18"/>
      <c r="I120" s="21"/>
      <c r="J120" s="3"/>
    </row>
    <row r="121" ht="15.75" customHeight="1">
      <c r="A121" s="22" t="s">
        <v>41</v>
      </c>
      <c r="B121" s="23" t="s">
        <v>42</v>
      </c>
      <c r="C121" s="23" t="s">
        <v>43</v>
      </c>
      <c r="D121" s="23" t="s">
        <v>44</v>
      </c>
      <c r="E121" s="23" t="s">
        <v>45</v>
      </c>
      <c r="F121" s="23" t="s">
        <v>46</v>
      </c>
      <c r="G121" s="24" t="s">
        <v>47</v>
      </c>
      <c r="H121" s="24" t="s">
        <v>48</v>
      </c>
      <c r="I121" s="24" t="s">
        <v>49</v>
      </c>
      <c r="J121" s="3"/>
    </row>
    <row r="122" ht="15.75" customHeight="1">
      <c r="A122" s="26" t="s">
        <v>67</v>
      </c>
      <c r="B122" s="27" t="s">
        <v>51</v>
      </c>
      <c r="C122" s="27"/>
      <c r="D122" s="27"/>
      <c r="E122" s="27"/>
      <c r="F122" s="27" t="s">
        <v>56</v>
      </c>
      <c r="G122" s="27">
        <v>30.0</v>
      </c>
      <c r="H122" s="27" t="s">
        <v>176</v>
      </c>
      <c r="I122" s="27" t="str">
        <f>IFERROR(__xludf.DUMMYFUNCTION("IF(ISBLANK(H122), """", GOOGLETRANSLATE(H122, ""es"", ""en""))"),"Investment Project Identifier")</f>
        <v>Investment Project Identifier</v>
      </c>
      <c r="J122" s="3"/>
    </row>
    <row r="123" ht="15.75" customHeight="1">
      <c r="A123" s="27" t="s">
        <v>68</v>
      </c>
      <c r="B123" s="27" t="s">
        <v>55</v>
      </c>
      <c r="C123" s="27">
        <v>15.0</v>
      </c>
      <c r="D123" s="27"/>
      <c r="E123" s="27"/>
      <c r="F123" s="27" t="s">
        <v>56</v>
      </c>
      <c r="G123" s="27">
        <v>9089.0</v>
      </c>
      <c r="H123" s="27" t="s">
        <v>112</v>
      </c>
      <c r="I123" s="27" t="str">
        <f>IFERROR(__xludf.DUMMYFUNCTION("IF(ISBLANK(H123), """", GOOGLETRANSLATE(H123, ""es"", ""en""))"),"Unique project code in the investment system")</f>
        <v>Unique project code in the investment system</v>
      </c>
      <c r="J123" s="3"/>
    </row>
    <row r="124" ht="15.75" customHeight="1">
      <c r="A124" s="27" t="s">
        <v>69</v>
      </c>
      <c r="B124" s="27" t="s">
        <v>70</v>
      </c>
      <c r="C124" s="27"/>
      <c r="D124" s="27"/>
      <c r="E124" s="27"/>
      <c r="F124" s="27" t="s">
        <v>56</v>
      </c>
      <c r="G124" s="27">
        <v>30.0</v>
      </c>
      <c r="H124" s="27" t="s">
        <v>177</v>
      </c>
      <c r="I124" s="27" t="str">
        <f>IFERROR(__xludf.DUMMYFUNCTION("IF(ISBLANK(H124), """", GOOGLETRANSLATE(H124, ""es"", ""en""))"),"Specific Objective Identifier")</f>
        <v>Specific Objective Identifier</v>
      </c>
      <c r="J124" s="3"/>
    </row>
    <row r="125" ht="15.75" customHeight="1">
      <c r="A125" s="27" t="s">
        <v>183</v>
      </c>
      <c r="B125" s="27" t="s">
        <v>132</v>
      </c>
      <c r="C125" s="27">
        <v>4000.0</v>
      </c>
      <c r="D125" s="27"/>
      <c r="E125" s="27"/>
      <c r="F125" s="27" t="s">
        <v>56</v>
      </c>
      <c r="G125" s="27" t="s">
        <v>179</v>
      </c>
      <c r="H125" s="27" t="s">
        <v>180</v>
      </c>
      <c r="I125" s="27" t="str">
        <f>IFERROR(__xludf.DUMMYFUNCTION("IF(ISBLANK(H125), """", GOOGLETRANSLATE(H125, ""es"", ""en""))"),"Specific goal")</f>
        <v>Specific goal</v>
      </c>
      <c r="J125" s="3"/>
    </row>
    <row r="126" ht="15.75" customHeight="1">
      <c r="A126" s="27" t="s">
        <v>72</v>
      </c>
      <c r="B126" s="27" t="s">
        <v>51</v>
      </c>
      <c r="C126" s="27"/>
      <c r="D126" s="27"/>
      <c r="E126" s="27"/>
      <c r="F126" s="27" t="s">
        <v>113</v>
      </c>
      <c r="G126" s="27">
        <v>349.0</v>
      </c>
      <c r="H126" s="27" t="s">
        <v>184</v>
      </c>
      <c r="I126" s="27" t="str">
        <f>IFERROR(__xludf.DUMMYFUNCTION("IF(ISBLANK(H126), """", GOOGLETRANSLATE(H126, ""es"", ""en""))"),"Product or Component Identifier")</f>
        <v>Product or Component Identifier</v>
      </c>
      <c r="J126" s="3"/>
    </row>
    <row r="127" ht="15.75" customHeight="1">
      <c r="A127" s="27" t="s">
        <v>185</v>
      </c>
      <c r="B127" s="27" t="s">
        <v>55</v>
      </c>
      <c r="C127" s="27">
        <v>250.0</v>
      </c>
      <c r="D127" s="27"/>
      <c r="E127" s="27"/>
      <c r="F127" s="27" t="s">
        <v>56</v>
      </c>
      <c r="G127" s="27" t="s">
        <v>186</v>
      </c>
      <c r="H127" s="27" t="s">
        <v>187</v>
      </c>
      <c r="I127" s="27" t="str">
        <f>IFERROR(__xludf.DUMMYFUNCTION("IF(ISBLANK(H127), """", GOOGLETRANSLATE(H127, ""es"", ""en""))"),"Product or Component Name")</f>
        <v>Product or Component Name</v>
      </c>
      <c r="J127" s="3"/>
    </row>
    <row r="128" ht="15.75" customHeight="1">
      <c r="A128" s="27" t="s">
        <v>188</v>
      </c>
      <c r="B128" s="27" t="s">
        <v>189</v>
      </c>
      <c r="C128" s="27"/>
      <c r="D128" s="27"/>
      <c r="E128" s="27"/>
      <c r="F128" s="27" t="s">
        <v>56</v>
      </c>
      <c r="G128" s="27" t="s">
        <v>190</v>
      </c>
      <c r="H128" s="27" t="s">
        <v>191</v>
      </c>
      <c r="I128" s="27" t="str">
        <f>IFERROR(__xludf.DUMMYFUNCTION("IF(ISBLANK(H128), """", GOOGLETRANSLATE(H128, ""es"", ""en""))"),"Description of the Product or Component")</f>
        <v>Description of the Product or Component</v>
      </c>
      <c r="J128" s="3"/>
    </row>
    <row r="129" ht="15.75" customHeight="1">
      <c r="A129" s="27" t="s">
        <v>192</v>
      </c>
      <c r="B129" s="27" t="s">
        <v>55</v>
      </c>
      <c r="C129" s="27">
        <v>1.0</v>
      </c>
      <c r="D129" s="27"/>
      <c r="E129" s="27"/>
      <c r="F129" s="27" t="s">
        <v>113</v>
      </c>
      <c r="G129" s="27"/>
      <c r="H129" s="27" t="s">
        <v>193</v>
      </c>
      <c r="I129" s="27" t="str">
        <f>IFERROR(__xludf.DUMMYFUNCTION("IF(ISBLANK(H129), """", GOOGLETRANSLATE(H129, ""es"", ""en""))"),"Unit of measurement ")</f>
        <v>Unit of measurement </v>
      </c>
      <c r="J129" s="3"/>
    </row>
    <row r="130" ht="15.75" customHeight="1">
      <c r="A130" s="27" t="s">
        <v>194</v>
      </c>
      <c r="B130" s="27" t="s">
        <v>51</v>
      </c>
      <c r="C130" s="27"/>
      <c r="D130" s="27"/>
      <c r="E130" s="27"/>
      <c r="F130" s="27" t="s">
        <v>113</v>
      </c>
      <c r="G130" s="27">
        <v>0.0</v>
      </c>
      <c r="H130" s="27" t="s">
        <v>195</v>
      </c>
      <c r="I130" s="27" t="str">
        <f>IFERROR(__xludf.DUMMYFUNCTION("IF(ISBLANK(H130), """", GOOGLETRANSLATE(H130, ""es"", ""en""))"),"Product quantity")</f>
        <v>Product quantity</v>
      </c>
      <c r="J130" s="3"/>
    </row>
    <row r="131" ht="15.75" customHeight="1">
      <c r="A131" s="16"/>
      <c r="B131" s="16"/>
      <c r="C131" s="16"/>
      <c r="D131" s="16"/>
      <c r="E131" s="16"/>
      <c r="F131" s="16"/>
      <c r="G131" s="16"/>
      <c r="H131" s="16"/>
      <c r="I131" s="16"/>
      <c r="J131" s="3"/>
    </row>
    <row r="132" ht="15.75" customHeight="1">
      <c r="A132" s="16"/>
      <c r="B132" s="16"/>
      <c r="C132" s="16"/>
      <c r="D132" s="16"/>
      <c r="E132" s="16"/>
      <c r="F132" s="16"/>
      <c r="G132" s="16"/>
      <c r="H132" s="16"/>
      <c r="I132" s="16"/>
      <c r="J132" s="3"/>
    </row>
    <row r="133" ht="15.75" customHeight="1">
      <c r="A133" s="17" t="s">
        <v>196</v>
      </c>
      <c r="B133" s="18"/>
      <c r="C133" s="18"/>
      <c r="D133" s="18"/>
      <c r="E133" s="18"/>
      <c r="F133" s="18"/>
      <c r="G133" s="18"/>
      <c r="H133" s="18"/>
      <c r="I133" s="18"/>
      <c r="J133" s="3"/>
    </row>
    <row r="134" ht="15.75" customHeight="1">
      <c r="A134" s="19" t="s">
        <v>197</v>
      </c>
      <c r="B134" s="18"/>
      <c r="C134" s="18"/>
      <c r="D134" s="18"/>
      <c r="E134" s="18"/>
      <c r="F134" s="18"/>
      <c r="G134" s="20" t="str">
        <f>IFERROR(__xludf.DUMMYFUNCTION("IF(ISBLANK(A134), """", GOOGLETRANSLATE(A134, ""es"", ""en""))"),"Investment project information")</f>
        <v>Investment project information</v>
      </c>
      <c r="H134" s="18"/>
      <c r="I134" s="21"/>
      <c r="J134" s="10"/>
      <c r="K134" s="10" t="s">
        <v>198</v>
      </c>
    </row>
    <row r="135" ht="15.75" customHeight="1">
      <c r="A135" s="22" t="s">
        <v>41</v>
      </c>
      <c r="B135" s="23" t="s">
        <v>42</v>
      </c>
      <c r="C135" s="23" t="s">
        <v>43</v>
      </c>
      <c r="D135" s="23" t="s">
        <v>44</v>
      </c>
      <c r="E135" s="23" t="s">
        <v>45</v>
      </c>
      <c r="F135" s="23" t="s">
        <v>46</v>
      </c>
      <c r="G135" s="24" t="s">
        <v>47</v>
      </c>
      <c r="H135" s="24" t="s">
        <v>48</v>
      </c>
      <c r="I135" s="24" t="s">
        <v>49</v>
      </c>
      <c r="J135" s="25"/>
    </row>
    <row r="136" ht="15.75" customHeight="1">
      <c r="A136" s="26" t="s">
        <v>199</v>
      </c>
      <c r="B136" s="30" t="s">
        <v>51</v>
      </c>
      <c r="C136" s="31"/>
      <c r="D136" s="31"/>
      <c r="E136" s="31"/>
      <c r="F136" s="30" t="s">
        <v>113</v>
      </c>
      <c r="G136" s="10">
        <v>43.0</v>
      </c>
      <c r="H136" s="27" t="s">
        <v>176</v>
      </c>
      <c r="I136" s="27" t="str">
        <f>IFERROR(__xludf.DUMMYFUNCTION("IF(ISBLANK(H136), """", GOOGLETRANSLATE(H136, ""es"", ""en""))"),"Investment Project Identifier")</f>
        <v>Investment Project Identifier</v>
      </c>
    </row>
    <row r="137" ht="15.75" customHeight="1">
      <c r="A137" s="26" t="s">
        <v>200</v>
      </c>
      <c r="B137" s="30" t="s">
        <v>55</v>
      </c>
      <c r="C137" s="31">
        <v>15.0</v>
      </c>
      <c r="D137" s="31"/>
      <c r="E137" s="31"/>
      <c r="F137" s="30" t="s">
        <v>56</v>
      </c>
      <c r="G137" s="10">
        <v>9421.0</v>
      </c>
      <c r="H137" s="27" t="s">
        <v>112</v>
      </c>
      <c r="I137" s="27" t="str">
        <f>IFERROR(__xludf.DUMMYFUNCTION("IF(ISBLANK(H137), """", GOOGLETRANSLATE(H137, ""es"", ""en""))"),"Unique project code in the investment system")</f>
        <v>Unique project code in the investment system</v>
      </c>
    </row>
    <row r="138" ht="15.75" customHeight="1">
      <c r="A138" s="26" t="s">
        <v>201</v>
      </c>
      <c r="B138" s="30" t="s">
        <v>202</v>
      </c>
      <c r="C138" s="31">
        <v>250.0</v>
      </c>
      <c r="D138" s="31"/>
      <c r="E138" s="31"/>
      <c r="F138" s="30" t="s">
        <v>56</v>
      </c>
      <c r="G138" s="10" t="s">
        <v>203</v>
      </c>
      <c r="H138" s="32" t="s">
        <v>204</v>
      </c>
      <c r="I138" s="27" t="str">
        <f>IFERROR(__xludf.DUMMYFUNCTION("IF(ISBLANK(H138), """", GOOGLETRANSLATE(H138, ""es"", ""en""))"),"Project's name")</f>
        <v>Project's name</v>
      </c>
    </row>
    <row r="139" ht="15.75" customHeight="1">
      <c r="A139" s="26" t="s">
        <v>205</v>
      </c>
      <c r="B139" s="30" t="s">
        <v>141</v>
      </c>
      <c r="C139" s="31"/>
      <c r="D139" s="31"/>
      <c r="E139" s="31"/>
      <c r="F139" s="30" t="s">
        <v>56</v>
      </c>
      <c r="G139" s="29">
        <v>41507.0</v>
      </c>
      <c r="H139" s="32" t="s">
        <v>206</v>
      </c>
      <c r="I139" s="27" t="str">
        <f>IFERROR(__xludf.DUMMYFUNCTION("IF(ISBLANK(H139), """", GOOGLETRANSLATE(H139, ""es"", ""en""))"),"Project Start Date")</f>
        <v>Project Start Date</v>
      </c>
    </row>
    <row r="140" ht="15.75" customHeight="1">
      <c r="A140" s="26" t="s">
        <v>207</v>
      </c>
      <c r="B140" s="30" t="s">
        <v>141</v>
      </c>
      <c r="C140" s="31"/>
      <c r="D140" s="31"/>
      <c r="E140" s="31"/>
      <c r="F140" s="30" t="s">
        <v>56</v>
      </c>
      <c r="G140" s="29">
        <v>44276.0</v>
      </c>
      <c r="H140" s="32" t="s">
        <v>208</v>
      </c>
      <c r="I140" s="27" t="str">
        <f>IFERROR(__xludf.DUMMYFUNCTION("IF(ISBLANK(H140), """", GOOGLETRANSLATE(H140, ""es"", ""en""))"),"Project end date")</f>
        <v>Project end date</v>
      </c>
    </row>
    <row r="141" ht="15.75" customHeight="1">
      <c r="A141" s="26" t="s">
        <v>209</v>
      </c>
      <c r="B141" s="30" t="s">
        <v>99</v>
      </c>
      <c r="C141" s="31"/>
      <c r="D141" s="30"/>
      <c r="E141" s="30"/>
      <c r="F141" s="30" t="s">
        <v>113</v>
      </c>
      <c r="G141" s="10" t="s">
        <v>210</v>
      </c>
      <c r="H141" s="32" t="s">
        <v>211</v>
      </c>
      <c r="I141" s="27" t="str">
        <f>IFERROR(__xludf.DUMMYFUNCTION("IF(ISBLANK(H141), """", GOOGLETRANSLATE(H141, ""es"", ""en""))"),"total project value")</f>
        <v>total project value</v>
      </c>
    </row>
    <row r="142" ht="15.75" customHeight="1">
      <c r="A142" s="26" t="s">
        <v>212</v>
      </c>
      <c r="B142" s="30" t="s">
        <v>99</v>
      </c>
      <c r="C142" s="31"/>
      <c r="D142" s="31"/>
      <c r="E142" s="31"/>
      <c r="F142" s="30" t="s">
        <v>113</v>
      </c>
      <c r="G142" s="10" t="s">
        <v>210</v>
      </c>
      <c r="H142" s="32" t="s">
        <v>211</v>
      </c>
      <c r="I142" s="27" t="str">
        <f>IFERROR(__xludf.DUMMYFUNCTION("IF(ISBLANK(H142), """", GOOGLETRANSLATE(H142, ""es"", ""en""))"),"total project value")</f>
        <v>total project value</v>
      </c>
    </row>
    <row r="143" ht="15.75" customHeight="1">
      <c r="A143" s="26" t="s">
        <v>213</v>
      </c>
      <c r="B143" s="30" t="s">
        <v>189</v>
      </c>
      <c r="C143" s="31"/>
      <c r="D143" s="30"/>
      <c r="E143" s="30"/>
      <c r="F143" s="30" t="s">
        <v>56</v>
      </c>
      <c r="G143" s="10" t="s">
        <v>214</v>
      </c>
      <c r="H143" s="32" t="s">
        <v>215</v>
      </c>
      <c r="I143" s="27" t="str">
        <f>IFERROR(__xludf.DUMMYFUNCTION("IF(ISBLANK(H143), """", GOOGLETRANSLATE(H143, ""es"", ""en""))"),"general objective of the project")</f>
        <v>general objective of the project</v>
      </c>
    </row>
    <row r="144" ht="15.75" customHeight="1">
      <c r="A144" s="26" t="s">
        <v>216</v>
      </c>
      <c r="B144" s="30" t="s">
        <v>51</v>
      </c>
      <c r="C144" s="31"/>
      <c r="D144" s="30"/>
      <c r="E144" s="30"/>
      <c r="F144" s="30" t="s">
        <v>113</v>
      </c>
      <c r="G144" s="10">
        <v>0.0</v>
      </c>
      <c r="H144" s="32" t="s">
        <v>217</v>
      </c>
      <c r="I144" s="27" t="str">
        <f>IFERROR(__xludf.DUMMYFUNCTION("IF(ISBLANK(H144), """", GOOGLETRANSLATE(H144, ""es"", ""en""))"),"Project Type")</f>
        <v>Project Type</v>
      </c>
    </row>
    <row r="145" ht="15.75" customHeight="1">
      <c r="A145" s="26" t="s">
        <v>218</v>
      </c>
      <c r="B145" s="30" t="s">
        <v>55</v>
      </c>
      <c r="C145" s="31">
        <v>200.0</v>
      </c>
      <c r="D145" s="30"/>
      <c r="E145" s="30"/>
      <c r="F145" s="30" t="s">
        <v>56</v>
      </c>
      <c r="G145" s="10" t="s">
        <v>219</v>
      </c>
      <c r="H145" s="32" t="s">
        <v>220</v>
      </c>
      <c r="I145" s="27" t="str">
        <f>IFERROR(__xludf.DUMMYFUNCTION("IF(ISBLANK(H145), """", GOOGLETRANSLATE(H145, ""es"", ""en""))"),"Sector Name")</f>
        <v>Sector Name</v>
      </c>
    </row>
    <row r="146" ht="15.75" customHeight="1">
      <c r="A146" s="26" t="s">
        <v>221</v>
      </c>
      <c r="B146" s="30" t="s">
        <v>51</v>
      </c>
      <c r="C146" s="31"/>
      <c r="D146" s="30"/>
      <c r="E146" s="30"/>
      <c r="F146" s="30" t="s">
        <v>56</v>
      </c>
      <c r="G146" s="10">
        <v>20.0</v>
      </c>
      <c r="H146" s="32" t="s">
        <v>222</v>
      </c>
      <c r="I146" s="27" t="str">
        <f>IFERROR(__xludf.DUMMYFUNCTION("IF(ISBLANK(H146), """", GOOGLETRANSLATE(H146, ""es"", ""en""))"),"Identifier of the project executing entity")</f>
        <v>Identifier of the project executing entity</v>
      </c>
      <c r="J146" s="3"/>
    </row>
    <row r="147" ht="15.75" customHeight="1">
      <c r="A147" s="26" t="s">
        <v>223</v>
      </c>
      <c r="B147" s="30" t="s">
        <v>55</v>
      </c>
      <c r="C147" s="31">
        <v>100.0</v>
      </c>
      <c r="D147" s="30"/>
      <c r="E147" s="30"/>
      <c r="F147" s="30" t="s">
        <v>56</v>
      </c>
      <c r="G147" s="10" t="s">
        <v>86</v>
      </c>
      <c r="H147" s="32" t="s">
        <v>224</v>
      </c>
      <c r="I147" s="27" t="str">
        <f>IFERROR(__xludf.DUMMYFUNCTION("IF(ISBLANK(H147), """", GOOGLETRANSLATE(H147, ""es"", ""en""))"),"Name of the project executing entity")</f>
        <v>Name of the project executing entity</v>
      </c>
      <c r="J147" s="3"/>
    </row>
    <row r="148" ht="15.75" customHeight="1">
      <c r="A148" s="26" t="s">
        <v>225</v>
      </c>
      <c r="B148" s="30" t="s">
        <v>51</v>
      </c>
      <c r="C148" s="31"/>
      <c r="D148" s="30"/>
      <c r="E148" s="30"/>
      <c r="F148" s="30" t="s">
        <v>113</v>
      </c>
      <c r="G148" s="10">
        <v>0.0</v>
      </c>
      <c r="H148" s="32" t="s">
        <v>226</v>
      </c>
      <c r="I148" s="27" t="str">
        <f>IFERROR(__xludf.DUMMYFUNCTION("IF(ISBLANK(H148), """", GOOGLETRANSLATE(H148, ""es"", ""en""))"),"Number of beneficiaries")</f>
        <v>Number of beneficiaries</v>
      </c>
      <c r="J148" s="3"/>
    </row>
    <row r="149" ht="15.75" customHeight="1">
      <c r="A149" s="26" t="s">
        <v>227</v>
      </c>
      <c r="B149" s="30" t="s">
        <v>51</v>
      </c>
      <c r="C149" s="31"/>
      <c r="D149" s="30"/>
      <c r="E149" s="30"/>
      <c r="F149" s="30" t="s">
        <v>56</v>
      </c>
      <c r="G149" s="10">
        <v>99.0</v>
      </c>
      <c r="H149" s="32" t="s">
        <v>228</v>
      </c>
      <c r="I149" s="27" t="str">
        <f>IFERROR(__xludf.DUMMYFUNCTION("IF(ISBLANK(H149), """", GOOGLETRANSLATE(H149, ""es"", ""en""))"),"Identifier of the financing entity (99 when there are multiple funding agencies or entities)")</f>
        <v>Identifier of the financing entity (99 when there are multiple funding agencies or entities)</v>
      </c>
      <c r="J149" s="3"/>
    </row>
    <row r="150" ht="15.75" customHeight="1">
      <c r="A150" s="26" t="s">
        <v>229</v>
      </c>
      <c r="B150" s="30" t="s">
        <v>230</v>
      </c>
      <c r="C150" s="31">
        <v>100.0</v>
      </c>
      <c r="D150" s="30"/>
      <c r="E150" s="30"/>
      <c r="F150" s="30" t="s">
        <v>56</v>
      </c>
      <c r="G150" s="10" t="s">
        <v>231</v>
      </c>
      <c r="H150" s="32" t="s">
        <v>232</v>
      </c>
      <c r="I150" s="27" t="str">
        <f>IFERROR(__xludf.DUMMYFUNCTION("IF(ISBLANK(H150), """", GOOGLETRANSLATE(H150, ""es"", ""en""))"),"Description of the financing entity")</f>
        <v>Description of the financing entity</v>
      </c>
      <c r="J150" s="3"/>
    </row>
    <row r="151" ht="15.75" customHeight="1">
      <c r="A151" s="26" t="s">
        <v>233</v>
      </c>
      <c r="B151" s="30" t="s">
        <v>51</v>
      </c>
      <c r="C151" s="31"/>
      <c r="D151" s="30"/>
      <c r="E151" s="30"/>
      <c r="F151" s="30" t="s">
        <v>56</v>
      </c>
      <c r="G151" s="10">
        <v>1.0</v>
      </c>
      <c r="H151" s="32" t="s">
        <v>234</v>
      </c>
      <c r="I151" s="27" t="str">
        <f>IFERROR(__xludf.DUMMYFUNCTION("IF(ISBLANK(H151), """", GOOGLETRANSLATE(H151, ""es"", ""en""))"),"Project status identifier")</f>
        <v>Project status identifier</v>
      </c>
      <c r="J151" s="3"/>
    </row>
    <row r="152" ht="15.75" customHeight="1">
      <c r="A152" s="26" t="s">
        <v>235</v>
      </c>
      <c r="B152" s="30" t="s">
        <v>99</v>
      </c>
      <c r="C152" s="31"/>
      <c r="D152" s="30"/>
      <c r="E152" s="30"/>
      <c r="F152" s="30" t="s">
        <v>113</v>
      </c>
      <c r="G152" s="10">
        <v>0.0</v>
      </c>
      <c r="H152" s="32" t="s">
        <v>211</v>
      </c>
      <c r="I152" s="27" t="str">
        <f>IFERROR(__xludf.DUMMYFUNCTION("IF(ISBLANK(H152), """", GOOGLETRANSLATE(H152, ""es"", ""en""))"),"total project value")</f>
        <v>total project value</v>
      </c>
      <c r="J152" s="3"/>
    </row>
    <row r="153" ht="15.75" customHeight="1">
      <c r="A153" s="26" t="s">
        <v>236</v>
      </c>
      <c r="B153" s="30" t="s">
        <v>189</v>
      </c>
      <c r="C153" s="31"/>
      <c r="D153" s="30"/>
      <c r="E153" s="30"/>
      <c r="F153" s="30" t="s">
        <v>56</v>
      </c>
      <c r="G153" s="32" t="s">
        <v>237</v>
      </c>
      <c r="H153" s="32" t="s">
        <v>238</v>
      </c>
      <c r="I153" s="27" t="str">
        <f>IFERROR(__xludf.DUMMYFUNCTION("IF(ISBLANK(H153), """", GOOGLETRANSLATE(H153, ""es"", ""en""))"),"Project description")</f>
        <v>Project description</v>
      </c>
      <c r="J153" s="3"/>
    </row>
    <row r="154" ht="15.75" customHeight="1">
      <c r="A154" s="3"/>
      <c r="B154" s="3"/>
      <c r="C154" s="3"/>
      <c r="D154" s="3"/>
      <c r="E154" s="3"/>
      <c r="F154" s="3"/>
      <c r="G154" s="3"/>
      <c r="H154" s="3"/>
      <c r="I154" s="3"/>
      <c r="J154" s="3"/>
    </row>
    <row r="155" ht="15.75" customHeight="1">
      <c r="A155" s="3"/>
      <c r="B155" s="3"/>
      <c r="C155" s="3"/>
      <c r="D155" s="3"/>
      <c r="E155" s="3"/>
      <c r="F155" s="3"/>
      <c r="G155" s="3"/>
      <c r="H155" s="3"/>
      <c r="I155" s="3"/>
      <c r="J155" s="3"/>
    </row>
    <row r="156" ht="15.75" customHeight="1">
      <c r="A156" s="17" t="s">
        <v>239</v>
      </c>
      <c r="B156" s="18"/>
      <c r="C156" s="18"/>
      <c r="D156" s="18"/>
      <c r="E156" s="18"/>
      <c r="F156" s="18"/>
      <c r="G156" s="18"/>
      <c r="H156" s="18"/>
      <c r="I156" s="18"/>
      <c r="J156" s="3"/>
    </row>
    <row r="157" ht="15.75" customHeight="1">
      <c r="A157" s="19" t="s">
        <v>240</v>
      </c>
      <c r="B157" s="18"/>
      <c r="C157" s="18"/>
      <c r="D157" s="18"/>
      <c r="E157" s="18"/>
      <c r="F157" s="18"/>
      <c r="G157" s="20" t="str">
        <f>IFERROR(__xludf.DUMMYFUNCTION("IF(ISBLANK(A157), """", GOOGLETRANSLATE(A157, ""es"", ""en""))"),"Sectors ")</f>
        <v>Sectors </v>
      </c>
      <c r="H157" s="18"/>
      <c r="I157" s="21"/>
      <c r="J157" s="3"/>
    </row>
    <row r="158" ht="15.75" customHeight="1">
      <c r="A158" s="22" t="s">
        <v>41</v>
      </c>
      <c r="B158" s="23" t="s">
        <v>42</v>
      </c>
      <c r="C158" s="23" t="s">
        <v>43</v>
      </c>
      <c r="D158" s="23" t="s">
        <v>44</v>
      </c>
      <c r="E158" s="23" t="s">
        <v>45</v>
      </c>
      <c r="F158" s="23" t="s">
        <v>46</v>
      </c>
      <c r="G158" s="24" t="s">
        <v>47</v>
      </c>
      <c r="H158" s="24" t="s">
        <v>48</v>
      </c>
      <c r="I158" s="24" t="s">
        <v>49</v>
      </c>
      <c r="J158" s="3"/>
    </row>
    <row r="159" ht="15.75" customHeight="1">
      <c r="A159" s="26" t="s">
        <v>241</v>
      </c>
      <c r="B159" s="27" t="s">
        <v>70</v>
      </c>
      <c r="C159" s="27"/>
      <c r="D159" s="27"/>
      <c r="E159" s="27"/>
      <c r="F159" s="27" t="s">
        <v>56</v>
      </c>
      <c r="G159" s="27">
        <v>1.0</v>
      </c>
      <c r="H159" s="27" t="s">
        <v>242</v>
      </c>
      <c r="I159" s="27" t="str">
        <f>IFERROR(__xludf.DUMMYFUNCTION("IF(ISBLANK(H159), """", GOOGLETRANSLATE(H159, ""es"", ""en""))"),"Sector Identifier")</f>
        <v>Sector Identifier</v>
      </c>
      <c r="J159" s="3"/>
    </row>
    <row r="160" ht="15.75" customHeight="1">
      <c r="A160" s="27" t="s">
        <v>243</v>
      </c>
      <c r="B160" s="27" t="s">
        <v>55</v>
      </c>
      <c r="C160" s="27">
        <v>200.0</v>
      </c>
      <c r="D160" s="27"/>
      <c r="E160" s="27"/>
      <c r="F160" s="27" t="s">
        <v>56</v>
      </c>
      <c r="G160" s="27" t="s">
        <v>244</v>
      </c>
      <c r="H160" s="27" t="s">
        <v>245</v>
      </c>
      <c r="I160" s="27" t="str">
        <f>IFERROR(__xludf.DUMMYFUNCTION("IF(ISBLANK(H160), """", GOOGLETRANSLATE(H160, ""es"", ""en""))"),"Sector Description")</f>
        <v>Sector Description</v>
      </c>
      <c r="J160" s="3"/>
    </row>
    <row r="161" ht="15.75" customHeight="1">
      <c r="A161" s="3"/>
      <c r="B161" s="3"/>
      <c r="C161" s="3"/>
      <c r="D161" s="3"/>
      <c r="E161" s="3"/>
      <c r="F161" s="3"/>
      <c r="G161" s="3"/>
      <c r="H161" s="3"/>
      <c r="I161" s="3"/>
      <c r="J161" s="3"/>
    </row>
    <row r="162" ht="15.75" customHeight="1">
      <c r="A162" s="17" t="s">
        <v>246</v>
      </c>
      <c r="B162" s="18"/>
      <c r="C162" s="18"/>
      <c r="D162" s="18"/>
      <c r="E162" s="18"/>
      <c r="F162" s="18"/>
      <c r="G162" s="18"/>
      <c r="H162" s="18"/>
      <c r="I162" s="18"/>
      <c r="J162" s="3"/>
    </row>
    <row r="163" ht="15.75" customHeight="1">
      <c r="A163" s="19" t="s">
        <v>247</v>
      </c>
      <c r="B163" s="18"/>
      <c r="C163" s="18"/>
      <c r="D163" s="18"/>
      <c r="E163" s="18"/>
      <c r="F163" s="18"/>
      <c r="G163" s="20" t="str">
        <f>IFERROR(__xludf.DUMMYFUNCTION("IF(ISBLANK(A163), """", GOOGLETRANSLATE(A163, ""es"", ""en""))"),"Monitoring of the Financial Progress of the Project")</f>
        <v>Monitoring of the Financial Progress of the Project</v>
      </c>
      <c r="H163" s="18"/>
      <c r="I163" s="21"/>
      <c r="J163" s="3"/>
    </row>
    <row r="164" ht="15.75" customHeight="1">
      <c r="A164" s="22" t="s">
        <v>41</v>
      </c>
      <c r="B164" s="23" t="s">
        <v>42</v>
      </c>
      <c r="C164" s="23" t="s">
        <v>43</v>
      </c>
      <c r="D164" s="23" t="s">
        <v>44</v>
      </c>
      <c r="E164" s="23" t="s">
        <v>45</v>
      </c>
      <c r="F164" s="23" t="s">
        <v>46</v>
      </c>
      <c r="G164" s="24" t="s">
        <v>47</v>
      </c>
      <c r="H164" s="24" t="s">
        <v>48</v>
      </c>
      <c r="I164" s="24" t="s">
        <v>49</v>
      </c>
      <c r="J164" s="3"/>
    </row>
    <row r="165" ht="15.75" customHeight="1">
      <c r="A165" s="26" t="s">
        <v>67</v>
      </c>
      <c r="B165" s="27" t="s">
        <v>51</v>
      </c>
      <c r="C165" s="27"/>
      <c r="D165" s="27"/>
      <c r="E165" s="27"/>
      <c r="F165" s="27" t="s">
        <v>113</v>
      </c>
      <c r="G165" s="10">
        <v>30.0</v>
      </c>
      <c r="H165" s="27" t="s">
        <v>176</v>
      </c>
      <c r="I165" s="27" t="str">
        <f>IFERROR(__xludf.DUMMYFUNCTION("IF(ISBLANK(H165), """", GOOGLETRANSLATE(H165, ""es"", ""en""))"),"Investment Project Identifier")</f>
        <v>Investment Project Identifier</v>
      </c>
      <c r="J165" s="3"/>
    </row>
    <row r="166" ht="15.75" customHeight="1">
      <c r="A166" s="27" t="s">
        <v>68</v>
      </c>
      <c r="B166" s="27" t="s">
        <v>55</v>
      </c>
      <c r="C166" s="27">
        <v>15.0</v>
      </c>
      <c r="D166" s="27"/>
      <c r="E166" s="27"/>
      <c r="F166" s="27" t="s">
        <v>56</v>
      </c>
      <c r="G166" s="10">
        <v>9089.0</v>
      </c>
      <c r="H166" s="27" t="s">
        <v>112</v>
      </c>
      <c r="I166" s="27" t="str">
        <f>IFERROR(__xludf.DUMMYFUNCTION("IF(ISBLANK(H166), """", GOOGLETRANSLATE(H166, ""es"", ""en""))"),"Unique project code in the investment system")</f>
        <v>Unique project code in the investment system</v>
      </c>
      <c r="J166" s="3"/>
    </row>
    <row r="167" ht="15.75" customHeight="1">
      <c r="A167" s="27" t="s">
        <v>248</v>
      </c>
      <c r="B167" s="27" t="s">
        <v>99</v>
      </c>
      <c r="C167" s="27"/>
      <c r="D167" s="27"/>
      <c r="E167" s="27"/>
      <c r="F167" s="27" t="s">
        <v>56</v>
      </c>
      <c r="G167" s="33">
        <v>82.12</v>
      </c>
      <c r="H167" s="27" t="s">
        <v>249</v>
      </c>
      <c r="I167" s="27" t="str">
        <f>IFERROR(__xludf.DUMMYFUNCTION("IF(ISBLANK(H167), """", GOOGLETRANSLATE(H167, ""es"", ""en""))"),"Percentage of Financial Progress")</f>
        <v>Percentage of Financial Progress</v>
      </c>
      <c r="J167" s="3"/>
    </row>
    <row r="168" ht="15.75" customHeight="1">
      <c r="A168" s="27" t="s">
        <v>250</v>
      </c>
      <c r="B168" s="27" t="s">
        <v>99</v>
      </c>
      <c r="C168" s="27"/>
      <c r="D168" s="27"/>
      <c r="E168" s="27"/>
      <c r="F168" s="27" t="s">
        <v>56</v>
      </c>
      <c r="G168" s="33">
        <v>82.12</v>
      </c>
      <c r="H168" s="27" t="s">
        <v>249</v>
      </c>
      <c r="I168" s="27" t="str">
        <f>IFERROR(__xludf.DUMMYFUNCTION("IF(ISBLANK(H168), """", GOOGLETRANSLATE(H168, ""es"", ""en""))"),"Percentage of Financial Progress")</f>
        <v>Percentage of Financial Progress</v>
      </c>
      <c r="J168" s="3"/>
    </row>
    <row r="169" ht="15.75" customHeight="1">
      <c r="A169" s="3"/>
      <c r="B169" s="3"/>
      <c r="C169" s="3"/>
      <c r="D169" s="3"/>
      <c r="E169" s="3"/>
      <c r="F169" s="3"/>
      <c r="H169" s="3"/>
      <c r="I169" s="3"/>
      <c r="J169" s="3"/>
    </row>
    <row r="170" ht="15.75" customHeight="1">
      <c r="A170" s="17" t="s">
        <v>251</v>
      </c>
      <c r="B170" s="18"/>
      <c r="C170" s="18"/>
      <c r="D170" s="18"/>
      <c r="E170" s="18"/>
      <c r="F170" s="18"/>
      <c r="G170" s="18"/>
      <c r="H170" s="18"/>
      <c r="I170" s="18"/>
      <c r="J170" s="3"/>
    </row>
    <row r="171" ht="15.75" customHeight="1">
      <c r="A171" s="19" t="s">
        <v>252</v>
      </c>
      <c r="B171" s="18"/>
      <c r="C171" s="18"/>
      <c r="D171" s="18"/>
      <c r="E171" s="18"/>
      <c r="F171" s="18"/>
      <c r="G171" s="20" t="str">
        <f>IFERROR(__xludf.DUMMYFUNCTION("IF(ISBLANK(A171), """", GOOGLETRANSLATE(A171, ""es"", ""en""))"),"Monitoring of the physical progress of the project")</f>
        <v>Monitoring of the physical progress of the project</v>
      </c>
      <c r="H171" s="18"/>
      <c r="I171" s="21"/>
      <c r="J171" s="3"/>
    </row>
    <row r="172" ht="15.75" customHeight="1">
      <c r="A172" s="22" t="s">
        <v>41</v>
      </c>
      <c r="B172" s="23" t="s">
        <v>42</v>
      </c>
      <c r="C172" s="23" t="s">
        <v>43</v>
      </c>
      <c r="D172" s="23" t="s">
        <v>44</v>
      </c>
      <c r="E172" s="23" t="s">
        <v>45</v>
      </c>
      <c r="F172" s="23" t="s">
        <v>46</v>
      </c>
      <c r="G172" s="24" t="s">
        <v>47</v>
      </c>
      <c r="H172" s="24" t="s">
        <v>48</v>
      </c>
      <c r="I172" s="24" t="s">
        <v>49</v>
      </c>
      <c r="J172" s="3"/>
    </row>
    <row r="173" ht="15.75" customHeight="1">
      <c r="A173" s="26" t="s">
        <v>67</v>
      </c>
      <c r="B173" s="27" t="s">
        <v>51</v>
      </c>
      <c r="C173" s="27"/>
      <c r="D173" s="27"/>
      <c r="E173" s="27"/>
      <c r="F173" s="27" t="s">
        <v>56</v>
      </c>
      <c r="G173" s="10">
        <v>30.0</v>
      </c>
      <c r="H173" s="27" t="s">
        <v>176</v>
      </c>
      <c r="I173" s="27" t="str">
        <f>IFERROR(__xludf.DUMMYFUNCTION("IF(ISBLANK(H173), """", GOOGLETRANSLATE(H173, ""es"", ""en""))"),"Investment Project Identifier")</f>
        <v>Investment Project Identifier</v>
      </c>
      <c r="J173" s="3"/>
    </row>
    <row r="174" ht="15.75" customHeight="1">
      <c r="A174" s="27" t="s">
        <v>68</v>
      </c>
      <c r="B174" s="27" t="s">
        <v>55</v>
      </c>
      <c r="C174" s="27">
        <v>15.0</v>
      </c>
      <c r="D174" s="27"/>
      <c r="E174" s="27"/>
      <c r="F174" s="27" t="s">
        <v>56</v>
      </c>
      <c r="G174" s="10">
        <v>9089.0</v>
      </c>
      <c r="H174" s="27" t="s">
        <v>112</v>
      </c>
      <c r="I174" s="27" t="str">
        <f>IFERROR(__xludf.DUMMYFUNCTION("IF(ISBLANK(H174), """", GOOGLETRANSLATE(H174, ""es"", ""en""))"),"Unique project code in the investment system")</f>
        <v>Unique project code in the investment system</v>
      </c>
      <c r="J174" s="3"/>
    </row>
    <row r="175" ht="15.75" customHeight="1">
      <c r="A175" s="27" t="s">
        <v>253</v>
      </c>
      <c r="B175" s="27" t="s">
        <v>51</v>
      </c>
      <c r="C175" s="27"/>
      <c r="D175" s="27"/>
      <c r="E175" s="27"/>
      <c r="F175" s="27"/>
      <c r="G175" s="10">
        <v>4.0</v>
      </c>
      <c r="H175" s="27" t="s">
        <v>254</v>
      </c>
      <c r="I175" s="27" t="str">
        <f>IFERROR(__xludf.DUMMYFUNCTION("IF(ISBLANK(H175), """", GOOGLETRANSLATE(H175, ""es"", ""en""))"),"Activity status identifier")</f>
        <v>Activity status identifier</v>
      </c>
      <c r="J175" s="3"/>
    </row>
    <row r="176" ht="15.75" customHeight="1">
      <c r="A176" s="27" t="s">
        <v>255</v>
      </c>
      <c r="B176" s="27" t="s">
        <v>51</v>
      </c>
      <c r="C176" s="27"/>
      <c r="D176" s="27"/>
      <c r="E176" s="27"/>
      <c r="F176" s="27" t="s">
        <v>56</v>
      </c>
      <c r="G176" s="10">
        <v>349.0</v>
      </c>
      <c r="H176" s="27" t="s">
        <v>256</v>
      </c>
      <c r="I176" s="27" t="str">
        <f>IFERROR(__xludf.DUMMYFUNCTION("IF(ISBLANK(H176), """", GOOGLETRANSLATE(H176, ""es"", ""en""))"),"Identification of the Component or Product")</f>
        <v>Identification of the Component or Product</v>
      </c>
      <c r="J176" s="3"/>
    </row>
    <row r="177" ht="15.75" customHeight="1">
      <c r="A177" s="27" t="s">
        <v>257</v>
      </c>
      <c r="B177" s="27" t="s">
        <v>55</v>
      </c>
      <c r="C177" s="27">
        <v>250.0</v>
      </c>
      <c r="D177" s="27"/>
      <c r="E177" s="27"/>
      <c r="F177" s="27" t="s">
        <v>56</v>
      </c>
      <c r="G177" s="10" t="s">
        <v>186</v>
      </c>
      <c r="H177" s="27" t="s">
        <v>258</v>
      </c>
      <c r="I177" s="27" t="str">
        <f>IFERROR(__xludf.DUMMYFUNCTION("IF(ISBLANK(H177), """", GOOGLETRANSLATE(H177, ""es"", ""en""))"),"Description of the Component or Product")</f>
        <v>Description of the Component or Product</v>
      </c>
      <c r="J177" s="3"/>
    </row>
    <row r="178" ht="15.75" customHeight="1">
      <c r="A178" s="27" t="s">
        <v>259</v>
      </c>
      <c r="B178" s="27" t="s">
        <v>51</v>
      </c>
      <c r="C178" s="27"/>
      <c r="D178" s="27"/>
      <c r="E178" s="27"/>
      <c r="F178" s="27" t="s">
        <v>56</v>
      </c>
      <c r="G178" s="10">
        <v>687.0</v>
      </c>
      <c r="H178" s="27" t="s">
        <v>260</v>
      </c>
      <c r="I178" s="27" t="str">
        <f>IFERROR(__xludf.DUMMYFUNCTION("IF(ISBLANK(H178), """", GOOGLETRANSLATE(H178, ""es"", ""en""))"),"Activity Identifier")</f>
        <v>Activity Identifier</v>
      </c>
      <c r="J178" s="3"/>
    </row>
    <row r="179" ht="15.75" customHeight="1">
      <c r="A179" s="27" t="s">
        <v>261</v>
      </c>
      <c r="B179" s="27" t="s">
        <v>55</v>
      </c>
      <c r="C179" s="27">
        <v>250.0</v>
      </c>
      <c r="D179" s="27"/>
      <c r="E179" s="27"/>
      <c r="F179" s="27" t="s">
        <v>56</v>
      </c>
      <c r="G179" s="10" t="s">
        <v>262</v>
      </c>
      <c r="H179" s="27" t="s">
        <v>263</v>
      </c>
      <c r="I179" s="27" t="str">
        <f>IFERROR(__xludf.DUMMYFUNCTION("IF(ISBLANK(H179), """", GOOGLETRANSLATE(H179, ""es"", ""en""))"),"Description of the activity")</f>
        <v>Description of the activity</v>
      </c>
      <c r="J179" s="3"/>
    </row>
    <row r="180" ht="15.75" customHeight="1">
      <c r="A180" s="27" t="s">
        <v>264</v>
      </c>
      <c r="B180" s="27" t="s">
        <v>99</v>
      </c>
      <c r="C180" s="27"/>
      <c r="D180" s="27"/>
      <c r="E180" s="27"/>
      <c r="F180" s="27" t="s">
        <v>56</v>
      </c>
      <c r="G180" s="10">
        <v>12.0</v>
      </c>
      <c r="H180" s="27" t="s">
        <v>265</v>
      </c>
      <c r="I180" s="27" t="str">
        <f>IFERROR(__xludf.DUMMYFUNCTION("IF(ISBLANK(H180), """", GOOGLETRANSLATE(H180, ""es"", ""en""))"),"Executed goal ")</f>
        <v>Executed goal </v>
      </c>
      <c r="J180" s="3"/>
    </row>
    <row r="181" ht="15.75" customHeight="1">
      <c r="A181" s="27" t="s">
        <v>266</v>
      </c>
      <c r="B181" s="27" t="s">
        <v>99</v>
      </c>
      <c r="C181" s="27">
        <v>0.0</v>
      </c>
      <c r="D181" s="27"/>
      <c r="E181" s="27"/>
      <c r="F181" s="27" t="s">
        <v>56</v>
      </c>
      <c r="G181" s="10">
        <v>17.0</v>
      </c>
      <c r="H181" s="27" t="s">
        <v>267</v>
      </c>
      <c r="I181" s="27" t="str">
        <f>IFERROR(__xludf.DUMMYFUNCTION("IF(ISBLANK(H181), """", GOOGLETRANSLATE(H181, ""es"", ""en""))"),"Scheduled goal")</f>
        <v>Scheduled goal</v>
      </c>
      <c r="J181" s="3"/>
    </row>
    <row r="182" ht="15.75" customHeight="1">
      <c r="A182" s="27" t="s">
        <v>268</v>
      </c>
      <c r="B182" s="27" t="s">
        <v>99</v>
      </c>
      <c r="C182" s="27"/>
      <c r="D182" s="27"/>
      <c r="E182" s="27"/>
      <c r="F182" s="27" t="s">
        <v>56</v>
      </c>
      <c r="G182" s="34">
        <v>0.7058</v>
      </c>
      <c r="H182" s="27" t="s">
        <v>269</v>
      </c>
      <c r="I182" s="27" t="str">
        <f>IFERROR(__xludf.DUMMYFUNCTION("IF(ISBLANK(H182), """", GOOGLETRANSLATE(H182, ""es"", ""en""))"),"Percentage of Physical Execution")</f>
        <v>Percentage of Physical Execution</v>
      </c>
      <c r="J182" s="3"/>
    </row>
    <row r="183" ht="15.75" customHeight="1">
      <c r="A183" s="3"/>
      <c r="B183" s="3"/>
      <c r="C183" s="3"/>
      <c r="D183" s="3"/>
      <c r="E183" s="3"/>
      <c r="F183" s="3"/>
      <c r="H183" s="3"/>
      <c r="I183" s="3"/>
      <c r="J183" s="3"/>
    </row>
    <row r="184" ht="15.75" customHeight="1">
      <c r="A184" s="3"/>
      <c r="B184" s="3"/>
      <c r="C184" s="3"/>
      <c r="D184" s="3"/>
      <c r="E184" s="3"/>
      <c r="F184" s="3"/>
      <c r="G184" s="3"/>
      <c r="H184" s="3"/>
      <c r="I184" s="3"/>
      <c r="J184" s="3"/>
    </row>
    <row r="185" ht="15.75" customHeight="1">
      <c r="A185" s="17" t="s">
        <v>270</v>
      </c>
      <c r="B185" s="18"/>
      <c r="C185" s="18"/>
      <c r="D185" s="18"/>
      <c r="E185" s="18"/>
      <c r="F185" s="18"/>
      <c r="G185" s="18"/>
      <c r="H185" s="18"/>
      <c r="I185" s="18"/>
      <c r="J185" s="3"/>
    </row>
    <row r="186" ht="15.75" customHeight="1">
      <c r="A186" s="19" t="s">
        <v>271</v>
      </c>
      <c r="B186" s="18"/>
      <c r="C186" s="18"/>
      <c r="D186" s="18"/>
      <c r="E186" s="18"/>
      <c r="F186" s="18"/>
      <c r="G186" s="20" t="str">
        <f>IFERROR(__xludf.DUMMYFUNCTION("IF(ISBLANK(A186), """", GOOGLETRANSLATE(A186, ""es"", ""en""))"),"Monitoring project financing scheme")</f>
        <v>Monitoring project financing scheme</v>
      </c>
      <c r="H186" s="18"/>
      <c r="I186" s="21"/>
      <c r="J186" s="3"/>
    </row>
    <row r="187" ht="15.75" customHeight="1">
      <c r="A187" s="22" t="s">
        <v>41</v>
      </c>
      <c r="B187" s="23" t="s">
        <v>42</v>
      </c>
      <c r="C187" s="23" t="s">
        <v>43</v>
      </c>
      <c r="D187" s="23" t="s">
        <v>44</v>
      </c>
      <c r="E187" s="23" t="s">
        <v>45</v>
      </c>
      <c r="F187" s="23" t="s">
        <v>46</v>
      </c>
      <c r="G187" s="24" t="s">
        <v>47</v>
      </c>
      <c r="H187" s="24" t="s">
        <v>48</v>
      </c>
      <c r="I187" s="24" t="s">
        <v>49</v>
      </c>
      <c r="J187" s="3"/>
    </row>
    <row r="188" ht="15.75" customHeight="1">
      <c r="A188" s="26" t="s">
        <v>67</v>
      </c>
      <c r="B188" s="27" t="s">
        <v>51</v>
      </c>
      <c r="C188" s="27"/>
      <c r="D188" s="27"/>
      <c r="E188" s="27"/>
      <c r="F188" s="27" t="s">
        <v>113</v>
      </c>
      <c r="G188" s="10">
        <v>43.0</v>
      </c>
      <c r="H188" s="27" t="s">
        <v>176</v>
      </c>
      <c r="I188" s="27" t="str">
        <f>IFERROR(__xludf.DUMMYFUNCTION("IF(ISBLANK(H188), """", GOOGLETRANSLATE(H188, ""es"", ""en""))"),"Investment Project Identifier")</f>
        <v>Investment Project Identifier</v>
      </c>
      <c r="J188" s="3"/>
    </row>
    <row r="189" ht="15.75" customHeight="1">
      <c r="A189" s="27" t="s">
        <v>68</v>
      </c>
      <c r="B189" s="27" t="s">
        <v>55</v>
      </c>
      <c r="C189" s="27">
        <v>15.0</v>
      </c>
      <c r="D189" s="27"/>
      <c r="E189" s="27"/>
      <c r="F189" s="27" t="s">
        <v>56</v>
      </c>
      <c r="G189" s="10">
        <v>9421.0</v>
      </c>
      <c r="H189" s="27" t="s">
        <v>112</v>
      </c>
      <c r="I189" s="27" t="str">
        <f>IFERROR(__xludf.DUMMYFUNCTION("IF(ISBLANK(H189), """", GOOGLETRANSLATE(H189, ""es"", ""en""))"),"Unique project code in the investment system")</f>
        <v>Unique project code in the investment system</v>
      </c>
      <c r="J189" s="3"/>
    </row>
    <row r="190" ht="15.75" customHeight="1">
      <c r="A190" s="27" t="s">
        <v>272</v>
      </c>
      <c r="B190" s="27" t="s">
        <v>51</v>
      </c>
      <c r="C190" s="27"/>
      <c r="D190" s="27"/>
      <c r="E190" s="27"/>
      <c r="F190" s="27" t="s">
        <v>113</v>
      </c>
      <c r="G190" s="10">
        <v>2.0</v>
      </c>
      <c r="H190" s="27" t="s">
        <v>273</v>
      </c>
      <c r="I190" s="27" t="str">
        <f>IFERROR(__xludf.DUMMYFUNCTION("IF(ISBLANK(H190), """", GOOGLETRANSLATE(H190, ""es"", ""en""))"),"Entity type identifier")</f>
        <v>Entity type identifier</v>
      </c>
      <c r="J190" s="3"/>
    </row>
    <row r="191" ht="15.75" customHeight="1">
      <c r="A191" s="27" t="s">
        <v>131</v>
      </c>
      <c r="B191" s="27" t="s">
        <v>132</v>
      </c>
      <c r="C191" s="27">
        <v>15.0</v>
      </c>
      <c r="D191" s="27"/>
      <c r="E191" s="27"/>
      <c r="F191" s="27" t="s">
        <v>56</v>
      </c>
      <c r="G191" s="10" t="s">
        <v>133</v>
      </c>
      <c r="H191" s="27" t="s">
        <v>274</v>
      </c>
      <c r="I191" s="27" t="str">
        <f>IFERROR(__xludf.DUMMYFUNCTION("IF(ISBLANK(H191), """", GOOGLETRANSLATE(H191, ""es"", ""en""))"),"Entity type")</f>
        <v>Entity type</v>
      </c>
      <c r="J191" s="3"/>
    </row>
    <row r="192" ht="15.75" customHeight="1">
      <c r="A192" s="27" t="s">
        <v>125</v>
      </c>
      <c r="B192" s="27" t="s">
        <v>51</v>
      </c>
      <c r="C192" s="27"/>
      <c r="D192" s="27"/>
      <c r="E192" s="27"/>
      <c r="F192" s="27" t="s">
        <v>56</v>
      </c>
      <c r="G192" s="10">
        <v>48.0</v>
      </c>
      <c r="H192" s="27" t="s">
        <v>275</v>
      </c>
      <c r="I192" s="27" t="str">
        <f>IFERROR(__xludf.DUMMYFUNCTION("IF(ISBLANK(H192), """", GOOGLETRANSLATE(H192, ""es"", ""en""))"),"Entity identifier")</f>
        <v>Entity identifier</v>
      </c>
      <c r="J192" s="3"/>
    </row>
    <row r="193" ht="15.75" customHeight="1">
      <c r="A193" s="27" t="s">
        <v>85</v>
      </c>
      <c r="B193" s="27" t="s">
        <v>55</v>
      </c>
      <c r="C193" s="27">
        <v>100.0</v>
      </c>
      <c r="D193" s="27"/>
      <c r="E193" s="27"/>
      <c r="F193" s="27" t="s">
        <v>56</v>
      </c>
      <c r="G193" s="10" t="s">
        <v>276</v>
      </c>
      <c r="H193" s="27" t="s">
        <v>277</v>
      </c>
      <c r="I193" s="27" t="str">
        <f>IFERROR(__xludf.DUMMYFUNCTION("IF(ISBLANK(H193), """", GOOGLETRANSLATE(H193, ""es"", ""en""))"),"Entity name")</f>
        <v>Entity name</v>
      </c>
      <c r="J193" s="3"/>
    </row>
    <row r="194" ht="15.75" customHeight="1">
      <c r="A194" s="27" t="s">
        <v>120</v>
      </c>
      <c r="B194" s="27" t="s">
        <v>51</v>
      </c>
      <c r="C194" s="27"/>
      <c r="D194" s="27"/>
      <c r="E194" s="27"/>
      <c r="F194" s="27" t="s">
        <v>56</v>
      </c>
      <c r="G194" s="10">
        <v>1.0</v>
      </c>
      <c r="H194" s="27" t="s">
        <v>278</v>
      </c>
      <c r="I194" s="27" t="str">
        <f>IFERROR(__xludf.DUMMYFUNCTION("IF(ISBLANK(H194), """", GOOGLETRANSLATE(H194, ""es"", ""en""))"),"resource type identifier")</f>
        <v>resource type identifier</v>
      </c>
      <c r="J194" s="3"/>
    </row>
    <row r="195" ht="15.75" customHeight="1">
      <c r="A195" s="27" t="s">
        <v>122</v>
      </c>
      <c r="B195" s="27" t="s">
        <v>55</v>
      </c>
      <c r="C195" s="27">
        <v>15.0</v>
      </c>
      <c r="D195" s="27"/>
      <c r="E195" s="27"/>
      <c r="F195" s="27" t="s">
        <v>56</v>
      </c>
      <c r="G195" s="10" t="s">
        <v>279</v>
      </c>
      <c r="H195" s="27" t="s">
        <v>280</v>
      </c>
      <c r="I195" s="27" t="str">
        <f>IFERROR(__xludf.DUMMYFUNCTION("IF(ISBLANK(H195), """", GOOGLETRANSLATE(H195, ""es"", ""en""))"),"Description of the type of resource")</f>
        <v>Description of the type of resource</v>
      </c>
      <c r="J195" s="3"/>
    </row>
    <row r="196" ht="15.75" customHeight="1">
      <c r="A196" s="27" t="s">
        <v>281</v>
      </c>
      <c r="B196" s="27" t="s">
        <v>51</v>
      </c>
      <c r="C196" s="27"/>
      <c r="D196" s="27"/>
      <c r="E196" s="27"/>
      <c r="F196" s="27" t="s">
        <v>56</v>
      </c>
      <c r="G196" s="10">
        <v>2013.0</v>
      </c>
      <c r="H196" s="27" t="s">
        <v>282</v>
      </c>
      <c r="I196" s="27" t="str">
        <f>IFERROR(__xludf.DUMMYFUNCTION("IF(ISBLANK(H196), """", GOOGLETRANSLATE(H196, ""es"", ""en""))"),"Validity, year in which this financing scheme is carried out")</f>
        <v>Validity, year in which this financing scheme is carried out</v>
      </c>
      <c r="J196" s="3"/>
    </row>
    <row r="197" ht="15.75" customHeight="1">
      <c r="A197" s="27" t="s">
        <v>283</v>
      </c>
      <c r="B197" s="27" t="s">
        <v>99</v>
      </c>
      <c r="C197" s="27"/>
      <c r="D197" s="27"/>
      <c r="E197" s="27"/>
      <c r="F197" s="27" t="s">
        <v>56</v>
      </c>
      <c r="G197" s="10" t="s">
        <v>284</v>
      </c>
      <c r="H197" s="27" t="s">
        <v>285</v>
      </c>
      <c r="I197" s="27" t="str">
        <f>IFERROR(__xludf.DUMMYFUNCTION("IF(ISBLANK(H197), """", GOOGLETRANSLATE(H197, ""es"", ""en""))"),"Reported value ")</f>
        <v>Reported value </v>
      </c>
      <c r="J197" s="3"/>
    </row>
    <row r="198" ht="15.75" customHeight="1">
      <c r="A198" s="27" t="s">
        <v>286</v>
      </c>
      <c r="B198" s="27" t="s">
        <v>99</v>
      </c>
      <c r="C198" s="27"/>
      <c r="D198" s="27"/>
      <c r="E198" s="27"/>
      <c r="F198" s="27" t="s">
        <v>56</v>
      </c>
      <c r="G198" s="10" t="s">
        <v>109</v>
      </c>
      <c r="H198" s="27" t="s">
        <v>287</v>
      </c>
      <c r="I198" s="27" t="str">
        <f>IFERROR(__xludf.DUMMYFUNCTION("IF(ISBLANK(H198), """", GOOGLETRANSLATE(H198, ""es"", ""en""))"),"Current value (Approved of the project for that validity)")</f>
        <v>Current value (Approved of the project for that validity)</v>
      </c>
      <c r="J198" s="3"/>
    </row>
    <row r="199" ht="15.75" customHeight="1">
      <c r="A199" s="27" t="s">
        <v>288</v>
      </c>
      <c r="B199" s="27" t="s">
        <v>99</v>
      </c>
      <c r="C199" s="27"/>
      <c r="D199" s="27"/>
      <c r="E199" s="27"/>
      <c r="F199" s="27" t="s">
        <v>56</v>
      </c>
      <c r="G199" s="10">
        <v>422250.0</v>
      </c>
      <c r="H199" s="27" t="s">
        <v>289</v>
      </c>
      <c r="I199" s="27" t="str">
        <f>IFERROR(__xludf.DUMMYFUNCTION("IF(ISBLANK(H199), """", GOOGLETRANSLATE(H199, ""es"", ""en""))"),"Obligated Spent Value of that project")</f>
        <v>Obligated Spent Value of that project</v>
      </c>
      <c r="J199" s="3"/>
    </row>
    <row r="200" ht="15.75" customHeight="1">
      <c r="A200" s="27" t="s">
        <v>117</v>
      </c>
      <c r="B200" s="27" t="s">
        <v>99</v>
      </c>
      <c r="C200" s="27"/>
      <c r="D200" s="27"/>
      <c r="E200" s="27"/>
      <c r="F200" s="27" t="s">
        <v>56</v>
      </c>
      <c r="G200" s="35">
        <v>1.00011809565009E14</v>
      </c>
      <c r="H200" s="27" t="s">
        <v>290</v>
      </c>
      <c r="I200" s="27" t="str">
        <f>IFERROR(__xludf.DUMMYFUNCTION("IF(ISBLANK(H200), """", GOOGLETRANSLATE(H200, ""es"", ""en""))"),"The percentage paid")</f>
        <v>The percentage paid</v>
      </c>
      <c r="J200" s="3"/>
    </row>
    <row r="201" ht="15.75" customHeight="1">
      <c r="A201" s="3"/>
      <c r="B201" s="3"/>
      <c r="C201" s="3"/>
      <c r="D201" s="3"/>
      <c r="E201" s="3"/>
      <c r="F201" s="3"/>
      <c r="G201" s="3"/>
      <c r="H201" s="3"/>
      <c r="I201" s="3"/>
      <c r="J201" s="3"/>
    </row>
    <row r="202" ht="15.75" customHeight="1">
      <c r="A202" s="17" t="s">
        <v>291</v>
      </c>
      <c r="B202" s="18"/>
      <c r="C202" s="18"/>
      <c r="D202" s="18"/>
      <c r="E202" s="18"/>
      <c r="F202" s="18"/>
      <c r="G202" s="18"/>
      <c r="H202" s="18"/>
      <c r="I202" s="18"/>
      <c r="J202" s="3"/>
    </row>
    <row r="203" ht="15.75" customHeight="1">
      <c r="A203" s="19" t="s">
        <v>292</v>
      </c>
      <c r="B203" s="18"/>
      <c r="C203" s="18"/>
      <c r="D203" s="18"/>
      <c r="E203" s="18"/>
      <c r="F203" s="18"/>
      <c r="G203" s="20" t="str">
        <f>IFERROR(__xludf.DUMMYFUNCTION("IF(ISBLANK(A203), """", GOOGLETRANSLATE(A203, ""es"", ""en""))"),"Project expense information")</f>
        <v>Project expense information</v>
      </c>
      <c r="H203" s="18"/>
      <c r="I203" s="21"/>
      <c r="J203" s="3"/>
    </row>
    <row r="204" ht="15.75" customHeight="1">
      <c r="A204" s="22" t="s">
        <v>41</v>
      </c>
      <c r="B204" s="23" t="s">
        <v>42</v>
      </c>
      <c r="C204" s="23" t="s">
        <v>43</v>
      </c>
      <c r="D204" s="23" t="s">
        <v>44</v>
      </c>
      <c r="E204" s="23" t="s">
        <v>45</v>
      </c>
      <c r="F204" s="23" t="s">
        <v>46</v>
      </c>
      <c r="G204" s="24" t="s">
        <v>47</v>
      </c>
      <c r="H204" s="24" t="s">
        <v>48</v>
      </c>
      <c r="I204" s="24" t="s">
        <v>49</v>
      </c>
      <c r="J204" s="3"/>
    </row>
    <row r="205" ht="15.75" customHeight="1">
      <c r="A205" s="26" t="s">
        <v>93</v>
      </c>
      <c r="B205" s="27" t="s">
        <v>51</v>
      </c>
      <c r="C205" s="27"/>
      <c r="D205" s="27"/>
      <c r="E205" s="27"/>
      <c r="F205" s="27" t="s">
        <v>113</v>
      </c>
      <c r="G205" s="27">
        <v>30.0</v>
      </c>
      <c r="H205" s="27" t="s">
        <v>176</v>
      </c>
      <c r="I205" s="27" t="str">
        <f>IFERROR(__xludf.DUMMYFUNCTION("IF(ISBLANK(H205), """", GOOGLETRANSLATE(H205, ""es"", ""en""))"),"Investment Project Identifier")</f>
        <v>Investment Project Identifier</v>
      </c>
      <c r="J205" s="3"/>
    </row>
    <row r="206" ht="15.75" customHeight="1">
      <c r="A206" s="27" t="s">
        <v>94</v>
      </c>
      <c r="B206" s="27" t="s">
        <v>51</v>
      </c>
      <c r="C206" s="27"/>
      <c r="D206" s="27"/>
      <c r="E206" s="27"/>
      <c r="F206" s="27" t="s">
        <v>56</v>
      </c>
      <c r="G206" s="27">
        <v>61.0</v>
      </c>
      <c r="H206" s="27" t="s">
        <v>95</v>
      </c>
      <c r="I206" s="27" t="str">
        <f>IFERROR(__xludf.DUMMYFUNCTION("IF(ISBLANK(H206), """", GOOGLETRANSLATE(H206, ""es"", ""en""))"),"Entity or agency identifier")</f>
        <v>Entity or agency identifier</v>
      </c>
      <c r="J206" s="3"/>
    </row>
    <row r="207" ht="15.75" customHeight="1">
      <c r="A207" s="27" t="s">
        <v>96</v>
      </c>
      <c r="B207" s="27" t="s">
        <v>51</v>
      </c>
      <c r="C207" s="27"/>
      <c r="D207" s="27"/>
      <c r="E207" s="27"/>
      <c r="F207" s="27" t="s">
        <v>56</v>
      </c>
      <c r="G207" s="27">
        <v>2008.0</v>
      </c>
      <c r="H207" s="27" t="s">
        <v>293</v>
      </c>
      <c r="I207" s="27" t="str">
        <f>IFERROR(__xludf.DUMMYFUNCTION("IF(ISBLANK(H207), """", GOOGLETRANSLATE(H207, ""es"", ""en""))"),"Fiscal year")</f>
        <v>Fiscal year</v>
      </c>
      <c r="J207" s="3"/>
    </row>
    <row r="208" ht="15.75" customHeight="1">
      <c r="A208" s="27" t="s">
        <v>102</v>
      </c>
      <c r="B208" s="27" t="s">
        <v>99</v>
      </c>
      <c r="C208" s="27"/>
      <c r="D208" s="27"/>
      <c r="E208" s="27"/>
      <c r="F208" s="27" t="s">
        <v>56</v>
      </c>
      <c r="G208" s="27">
        <v>575944.0</v>
      </c>
      <c r="H208" s="27" t="s">
        <v>294</v>
      </c>
      <c r="I208" s="27" t="str">
        <f>IFERROR(__xludf.DUMMYFUNCTION("IF(ISBLANK(H208), """", GOOGLETRANSLATE(H208, ""es"", ""en""))"),"Expenditure value")</f>
        <v>Expenditure value</v>
      </c>
      <c r="J208" s="3"/>
    </row>
    <row r="209" ht="15.75" customHeight="1">
      <c r="A209" s="3"/>
      <c r="B209" s="3"/>
      <c r="C209" s="3"/>
      <c r="D209" s="3"/>
      <c r="E209" s="3"/>
      <c r="F209" s="3"/>
      <c r="G209" s="3"/>
      <c r="H209" s="3"/>
      <c r="I209" s="3"/>
      <c r="J209" s="3"/>
    </row>
    <row r="210" ht="15.75" customHeight="1">
      <c r="A210" s="3"/>
      <c r="B210" s="3"/>
      <c r="C210" s="3"/>
      <c r="D210" s="3"/>
      <c r="E210" s="3"/>
      <c r="F210" s="3"/>
      <c r="G210" s="3"/>
      <c r="H210" s="3"/>
      <c r="I210" s="3"/>
      <c r="J210" s="3"/>
    </row>
    <row r="211" ht="15.75" customHeight="1">
      <c r="A211" s="3"/>
      <c r="B211" s="3"/>
      <c r="C211" s="3"/>
      <c r="D211" s="3"/>
      <c r="E211" s="3"/>
      <c r="F211" s="3"/>
      <c r="G211" s="3"/>
      <c r="H211" s="3"/>
      <c r="I211" s="3"/>
      <c r="J211" s="3"/>
    </row>
    <row r="212" ht="15.75" customHeight="1">
      <c r="A212" s="3"/>
      <c r="B212" s="3"/>
      <c r="C212" s="3"/>
      <c r="D212" s="3"/>
      <c r="E212" s="3"/>
      <c r="F212" s="3"/>
      <c r="G212" s="3"/>
      <c r="H212" s="3"/>
      <c r="I212" s="3"/>
      <c r="J212" s="3"/>
    </row>
    <row r="213" ht="15.75" customHeight="1">
      <c r="A213" s="3"/>
      <c r="B213" s="3"/>
      <c r="C213" s="3"/>
      <c r="D213" s="3"/>
      <c r="E213" s="3"/>
      <c r="F213" s="3"/>
      <c r="G213" s="3"/>
      <c r="H213" s="3"/>
      <c r="I213" s="3"/>
      <c r="J213" s="3"/>
    </row>
    <row r="214" ht="15.75" customHeight="1">
      <c r="A214" s="3"/>
      <c r="B214" s="3"/>
      <c r="C214" s="3"/>
      <c r="D214" s="3"/>
      <c r="E214" s="3"/>
      <c r="F214" s="3"/>
      <c r="G214" s="3"/>
      <c r="H214" s="3"/>
      <c r="I214" s="3"/>
      <c r="J214" s="3"/>
    </row>
    <row r="215" ht="15.75" customHeight="1">
      <c r="A215" s="3"/>
      <c r="B215" s="3"/>
      <c r="C215" s="3"/>
      <c r="D215" s="3"/>
      <c r="E215" s="3"/>
      <c r="F215" s="3"/>
      <c r="G215" s="3"/>
      <c r="H215" s="3"/>
      <c r="I215" s="3"/>
      <c r="J215" s="3"/>
    </row>
    <row r="216" ht="15.75" customHeight="1">
      <c r="A216" s="3"/>
      <c r="B216" s="3"/>
      <c r="C216" s="3"/>
      <c r="D216" s="3"/>
      <c r="E216" s="3"/>
      <c r="F216" s="3"/>
      <c r="G216" s="3"/>
      <c r="H216" s="3"/>
      <c r="I216" s="3"/>
      <c r="J216" s="3"/>
    </row>
    <row r="217" ht="15.75" customHeight="1">
      <c r="A217" s="3"/>
      <c r="B217" s="3"/>
      <c r="C217" s="3"/>
      <c r="D217" s="3"/>
      <c r="E217" s="3"/>
      <c r="F217" s="3"/>
      <c r="G217" s="3"/>
      <c r="H217" s="3"/>
      <c r="I217" s="3"/>
      <c r="J217" s="3"/>
    </row>
    <row r="218" ht="15.75" customHeight="1">
      <c r="A218" s="3"/>
      <c r="B218" s="3"/>
      <c r="C218" s="3"/>
      <c r="D218" s="3"/>
      <c r="E218" s="3"/>
      <c r="F218" s="3"/>
      <c r="G218" s="3"/>
      <c r="H218" s="3"/>
      <c r="I218" s="3"/>
      <c r="J218" s="3"/>
    </row>
    <row r="219" ht="15.75" customHeight="1">
      <c r="A219" s="3"/>
      <c r="B219" s="3"/>
      <c r="C219" s="3"/>
      <c r="D219" s="3"/>
      <c r="E219" s="3"/>
      <c r="F219" s="3"/>
      <c r="G219" s="3"/>
      <c r="H219" s="3"/>
      <c r="I219" s="3"/>
      <c r="J219" s="3"/>
    </row>
    <row r="220" ht="15.75" customHeight="1">
      <c r="A220" s="3"/>
      <c r="B220" s="3"/>
      <c r="C220" s="3"/>
      <c r="D220" s="3"/>
      <c r="E220" s="3"/>
      <c r="F220" s="3"/>
      <c r="G220" s="3"/>
      <c r="H220" s="3"/>
      <c r="I220" s="3"/>
      <c r="J220" s="3"/>
    </row>
    <row r="221" ht="15.75" customHeight="1">
      <c r="A221" s="3"/>
      <c r="B221" s="3"/>
      <c r="C221" s="3"/>
      <c r="D221" s="3"/>
      <c r="E221" s="3"/>
      <c r="F221" s="3"/>
      <c r="G221" s="3"/>
      <c r="H221" s="3"/>
      <c r="I221" s="3"/>
      <c r="J221" s="3"/>
    </row>
    <row r="222" ht="15.75" customHeight="1">
      <c r="A222" s="3"/>
      <c r="B222" s="3"/>
      <c r="C222" s="3"/>
      <c r="D222" s="3"/>
      <c r="E222" s="3"/>
      <c r="F222" s="3"/>
      <c r="G222" s="3"/>
      <c r="H222" s="3"/>
      <c r="I222" s="3"/>
      <c r="J222" s="3"/>
    </row>
    <row r="223" ht="15.75" customHeight="1">
      <c r="A223" s="3"/>
      <c r="B223" s="3"/>
      <c r="C223" s="3"/>
      <c r="D223" s="3"/>
      <c r="E223" s="3"/>
      <c r="F223" s="3"/>
      <c r="G223" s="3"/>
      <c r="H223" s="3"/>
      <c r="I223" s="3"/>
      <c r="J223" s="3"/>
    </row>
    <row r="224" ht="15.75" customHeight="1">
      <c r="A224" s="3"/>
      <c r="B224" s="3"/>
      <c r="C224" s="3"/>
      <c r="D224" s="3"/>
      <c r="E224" s="3"/>
      <c r="F224" s="3"/>
      <c r="G224" s="3"/>
      <c r="H224" s="3"/>
      <c r="I224" s="3"/>
      <c r="J224" s="3"/>
    </row>
    <row r="225" ht="15.75" customHeight="1">
      <c r="A225" s="3"/>
      <c r="B225" s="3"/>
      <c r="C225" s="3"/>
      <c r="D225" s="3"/>
      <c r="E225" s="3"/>
      <c r="F225" s="3"/>
      <c r="G225" s="3"/>
      <c r="H225" s="3"/>
      <c r="I225" s="3"/>
      <c r="J225" s="3"/>
    </row>
    <row r="226" ht="15.75" customHeight="1">
      <c r="A226" s="3"/>
      <c r="B226" s="3"/>
      <c r="C226" s="3"/>
      <c r="D226" s="3"/>
      <c r="E226" s="3"/>
      <c r="F226" s="3"/>
      <c r="G226" s="3"/>
      <c r="H226" s="3"/>
      <c r="I226" s="3"/>
      <c r="J226" s="3"/>
    </row>
    <row r="227" ht="15.75" customHeight="1">
      <c r="A227" s="3"/>
      <c r="B227" s="3"/>
      <c r="C227" s="3"/>
      <c r="D227" s="3"/>
      <c r="E227" s="3"/>
      <c r="F227" s="3"/>
      <c r="G227" s="3"/>
      <c r="H227" s="3"/>
      <c r="I227" s="3"/>
      <c r="J227" s="3"/>
    </row>
    <row r="228" ht="15.75" customHeight="1">
      <c r="A228" s="3"/>
      <c r="B228" s="3"/>
      <c r="C228" s="3"/>
      <c r="D228" s="3"/>
      <c r="E228" s="3"/>
      <c r="F228" s="3"/>
      <c r="G228" s="3"/>
      <c r="H228" s="3"/>
      <c r="I228" s="3"/>
      <c r="J228" s="3"/>
    </row>
    <row r="229" ht="15.75" customHeight="1">
      <c r="A229" s="3"/>
      <c r="B229" s="3"/>
      <c r="C229" s="3"/>
      <c r="D229" s="3"/>
      <c r="E229" s="3"/>
      <c r="F229" s="3"/>
      <c r="G229" s="3"/>
      <c r="H229" s="3"/>
      <c r="I229" s="3"/>
      <c r="J229" s="3"/>
    </row>
    <row r="230" ht="15.75" customHeight="1">
      <c r="A230" s="3"/>
      <c r="B230" s="3"/>
      <c r="C230" s="3"/>
      <c r="D230" s="3"/>
      <c r="E230" s="3"/>
      <c r="F230" s="3"/>
      <c r="G230" s="3"/>
      <c r="H230" s="3"/>
      <c r="I230" s="3"/>
      <c r="J230" s="3"/>
    </row>
    <row r="231" ht="15.75" customHeight="1">
      <c r="A231" s="3"/>
      <c r="B231" s="3"/>
      <c r="C231" s="3"/>
      <c r="D231" s="3"/>
      <c r="E231" s="3"/>
      <c r="F231" s="3"/>
      <c r="G231" s="3"/>
      <c r="H231" s="3"/>
      <c r="I231" s="3"/>
      <c r="J231" s="3"/>
    </row>
    <row r="232" ht="15.75" customHeight="1">
      <c r="A232" s="3"/>
      <c r="B232" s="3"/>
      <c r="C232" s="3"/>
      <c r="D232" s="3"/>
      <c r="E232" s="3"/>
      <c r="F232" s="3"/>
      <c r="G232" s="3"/>
      <c r="H232" s="3"/>
      <c r="I232" s="3"/>
      <c r="J232" s="3"/>
    </row>
    <row r="233" ht="15.75" customHeight="1">
      <c r="A233" s="3"/>
      <c r="B233" s="3"/>
      <c r="C233" s="3"/>
      <c r="D233" s="3"/>
      <c r="E233" s="3"/>
      <c r="F233" s="3"/>
      <c r="G233" s="3"/>
      <c r="H233" s="3"/>
      <c r="I233" s="3"/>
      <c r="J233" s="3"/>
    </row>
    <row r="234" ht="15.75" customHeight="1">
      <c r="A234" s="3"/>
      <c r="B234" s="3"/>
      <c r="C234" s="3"/>
      <c r="D234" s="3"/>
      <c r="E234" s="3"/>
      <c r="F234" s="3"/>
      <c r="G234" s="3"/>
      <c r="H234" s="3"/>
      <c r="I234" s="3"/>
      <c r="J234" s="3"/>
    </row>
    <row r="235" ht="15.75" customHeight="1">
      <c r="A235" s="3"/>
      <c r="B235" s="3"/>
      <c r="C235" s="3"/>
      <c r="D235" s="3"/>
      <c r="E235" s="3"/>
      <c r="F235" s="3"/>
      <c r="G235" s="3"/>
      <c r="H235" s="3"/>
      <c r="I235" s="3"/>
      <c r="J235" s="3"/>
    </row>
    <row r="236" ht="15.75" customHeight="1">
      <c r="A236" s="3"/>
      <c r="B236" s="3"/>
      <c r="C236" s="3"/>
      <c r="D236" s="3"/>
      <c r="E236" s="3"/>
      <c r="F236" s="3"/>
      <c r="G236" s="3"/>
      <c r="H236" s="3"/>
      <c r="I236" s="3"/>
      <c r="J236" s="3"/>
    </row>
    <row r="237" ht="15.75" customHeight="1">
      <c r="A237" s="3"/>
      <c r="B237" s="3"/>
      <c r="C237" s="3"/>
      <c r="D237" s="3"/>
      <c r="E237" s="3"/>
      <c r="F237" s="3"/>
      <c r="G237" s="3"/>
      <c r="H237" s="3"/>
      <c r="I237" s="3"/>
      <c r="J237" s="3"/>
    </row>
    <row r="238" ht="15.75" customHeight="1">
      <c r="A238" s="3"/>
      <c r="B238" s="3"/>
      <c r="C238" s="3"/>
      <c r="D238" s="3"/>
      <c r="E238" s="3"/>
      <c r="F238" s="3"/>
      <c r="G238" s="3"/>
      <c r="H238" s="3"/>
      <c r="I238" s="3"/>
      <c r="J238" s="3"/>
    </row>
    <row r="239" ht="15.75" customHeight="1">
      <c r="A239" s="3"/>
      <c r="B239" s="3"/>
      <c r="C239" s="3"/>
      <c r="D239" s="3"/>
      <c r="E239" s="3"/>
      <c r="F239" s="3"/>
      <c r="G239" s="3"/>
      <c r="H239" s="3"/>
      <c r="I239" s="3"/>
      <c r="J239" s="3"/>
    </row>
    <row r="240" ht="15.75" customHeight="1">
      <c r="A240" s="3"/>
      <c r="B240" s="3"/>
      <c r="C240" s="3"/>
      <c r="D240" s="3"/>
      <c r="E240" s="3"/>
      <c r="F240" s="3"/>
      <c r="G240" s="3"/>
      <c r="H240" s="3"/>
      <c r="I240" s="3"/>
      <c r="J240" s="3"/>
    </row>
    <row r="241" ht="15.75" customHeight="1">
      <c r="A241" s="3"/>
      <c r="B241" s="3"/>
      <c r="C241" s="3"/>
      <c r="D241" s="3"/>
      <c r="E241" s="3"/>
      <c r="F241" s="3"/>
      <c r="G241" s="3"/>
      <c r="H241" s="3"/>
      <c r="I241" s="3"/>
      <c r="J241" s="3"/>
    </row>
    <row r="242" ht="15.75" customHeight="1">
      <c r="A242" s="3"/>
      <c r="B242" s="3"/>
      <c r="C242" s="3"/>
      <c r="D242" s="3"/>
      <c r="E242" s="3"/>
      <c r="F242" s="3"/>
      <c r="G242" s="3"/>
      <c r="H242" s="3"/>
      <c r="I242" s="3"/>
      <c r="J242" s="3"/>
    </row>
    <row r="243" ht="15.75" customHeight="1">
      <c r="A243" s="3"/>
      <c r="B243" s="3"/>
      <c r="C243" s="3"/>
      <c r="D243" s="3"/>
      <c r="E243" s="3"/>
      <c r="F243" s="3"/>
      <c r="G243" s="3"/>
      <c r="H243" s="3"/>
      <c r="I243" s="3"/>
      <c r="J243" s="3"/>
    </row>
    <row r="244" ht="15.75" customHeight="1">
      <c r="A244" s="3"/>
      <c r="B244" s="3"/>
      <c r="C244" s="3"/>
      <c r="D244" s="3"/>
      <c r="E244" s="3"/>
      <c r="F244" s="3"/>
      <c r="G244" s="3"/>
      <c r="H244" s="3"/>
      <c r="I244" s="3"/>
      <c r="J244" s="3"/>
    </row>
    <row r="245" ht="15.75" customHeight="1">
      <c r="A245" s="3"/>
      <c r="B245" s="3"/>
      <c r="C245" s="3"/>
      <c r="D245" s="3"/>
      <c r="E245" s="3"/>
      <c r="F245" s="3"/>
      <c r="G245" s="3"/>
      <c r="H245" s="3"/>
      <c r="I245" s="3"/>
      <c r="J245" s="3"/>
    </row>
    <row r="246" ht="15.75" customHeight="1">
      <c r="A246" s="3"/>
      <c r="B246" s="3"/>
      <c r="C246" s="3"/>
      <c r="D246" s="3"/>
      <c r="E246" s="3"/>
      <c r="F246" s="3"/>
      <c r="G246" s="3"/>
      <c r="H246" s="3"/>
      <c r="I246" s="3"/>
      <c r="J246" s="3"/>
    </row>
    <row r="247" ht="15.75" customHeight="1">
      <c r="A247" s="3"/>
      <c r="B247" s="3"/>
      <c r="C247" s="3"/>
      <c r="D247" s="3"/>
      <c r="E247" s="3"/>
      <c r="F247" s="3"/>
      <c r="G247" s="3"/>
      <c r="H247" s="3"/>
      <c r="I247" s="3"/>
      <c r="J247" s="3"/>
    </row>
    <row r="248" ht="15.75" customHeight="1">
      <c r="A248" s="3"/>
      <c r="B248" s="3"/>
      <c r="C248" s="3"/>
      <c r="D248" s="3"/>
      <c r="E248" s="3"/>
      <c r="F248" s="3"/>
      <c r="G248" s="3"/>
      <c r="H248" s="3"/>
      <c r="I248" s="3"/>
      <c r="J248" s="3"/>
    </row>
    <row r="249" ht="15.75" customHeight="1">
      <c r="A249" s="3"/>
      <c r="B249" s="3"/>
      <c r="C249" s="3"/>
      <c r="D249" s="3"/>
      <c r="E249" s="3"/>
      <c r="F249" s="3"/>
      <c r="G249" s="3"/>
      <c r="H249" s="3"/>
      <c r="I249" s="3"/>
      <c r="J249" s="3"/>
    </row>
    <row r="250" ht="15.75" customHeight="1">
      <c r="A250" s="3"/>
      <c r="B250" s="3"/>
      <c r="C250" s="3"/>
      <c r="D250" s="3"/>
      <c r="E250" s="3"/>
      <c r="F250" s="3"/>
      <c r="G250" s="3"/>
      <c r="H250" s="3"/>
      <c r="I250" s="3"/>
      <c r="J250" s="3"/>
    </row>
    <row r="251" ht="15.75" customHeight="1">
      <c r="A251" s="3"/>
      <c r="B251" s="3"/>
      <c r="C251" s="3"/>
      <c r="D251" s="3"/>
      <c r="E251" s="3"/>
      <c r="F251" s="3"/>
      <c r="G251" s="3"/>
      <c r="H251" s="3"/>
      <c r="I251" s="3"/>
      <c r="J251" s="3"/>
    </row>
    <row r="252" ht="15.75" customHeight="1">
      <c r="A252" s="3"/>
      <c r="B252" s="3"/>
      <c r="C252" s="3"/>
      <c r="D252" s="3"/>
      <c r="E252" s="3"/>
      <c r="F252" s="3"/>
      <c r="G252" s="3"/>
      <c r="H252" s="3"/>
      <c r="I252" s="3"/>
      <c r="J252" s="3"/>
    </row>
    <row r="253" ht="15.75" customHeight="1">
      <c r="A253" s="3"/>
      <c r="B253" s="3"/>
      <c r="C253" s="3"/>
      <c r="D253" s="3"/>
      <c r="E253" s="3"/>
      <c r="F253" s="3"/>
      <c r="G253" s="3"/>
      <c r="H253" s="3"/>
      <c r="I253" s="3"/>
      <c r="J253" s="3"/>
    </row>
    <row r="254" ht="15.75" customHeight="1">
      <c r="A254" s="3"/>
      <c r="B254" s="3"/>
      <c r="C254" s="3"/>
      <c r="D254" s="3"/>
      <c r="E254" s="3"/>
      <c r="F254" s="3"/>
      <c r="G254" s="3"/>
      <c r="H254" s="3"/>
      <c r="I254" s="3"/>
      <c r="J254" s="3"/>
    </row>
    <row r="255" ht="15.75" customHeight="1">
      <c r="A255" s="3"/>
      <c r="B255" s="3"/>
      <c r="C255" s="3"/>
      <c r="D255" s="3"/>
      <c r="E255" s="3"/>
      <c r="F255" s="3"/>
      <c r="G255" s="3"/>
      <c r="H255" s="3"/>
      <c r="I255" s="3"/>
      <c r="J255" s="3"/>
    </row>
    <row r="256" ht="15.75" customHeight="1">
      <c r="A256" s="3"/>
      <c r="B256" s="3"/>
      <c r="C256" s="3"/>
      <c r="D256" s="3"/>
      <c r="E256" s="3"/>
      <c r="F256" s="3"/>
      <c r="G256" s="3"/>
      <c r="H256" s="3"/>
      <c r="I256" s="3"/>
      <c r="J256" s="3"/>
    </row>
    <row r="257" ht="15.75" customHeight="1">
      <c r="A257" s="3"/>
      <c r="B257" s="3"/>
      <c r="C257" s="3"/>
      <c r="D257" s="3"/>
      <c r="E257" s="3"/>
      <c r="F257" s="3"/>
      <c r="G257" s="3"/>
      <c r="H257" s="3"/>
      <c r="I257" s="3"/>
      <c r="J257" s="3"/>
    </row>
    <row r="258" ht="15.75" customHeight="1">
      <c r="A258" s="3"/>
      <c r="B258" s="3"/>
      <c r="C258" s="3"/>
      <c r="D258" s="3"/>
      <c r="E258" s="3"/>
      <c r="F258" s="3"/>
      <c r="G258" s="3"/>
      <c r="H258" s="3"/>
      <c r="I258" s="3"/>
      <c r="J258" s="3"/>
    </row>
    <row r="259" ht="15.75" customHeight="1">
      <c r="A259" s="3"/>
      <c r="B259" s="3"/>
      <c r="C259" s="3"/>
      <c r="D259" s="3"/>
      <c r="E259" s="3"/>
      <c r="F259" s="3"/>
      <c r="G259" s="3"/>
      <c r="H259" s="3"/>
      <c r="I259" s="3"/>
      <c r="J259" s="3"/>
    </row>
    <row r="260" ht="15.75" customHeight="1">
      <c r="A260" s="3"/>
      <c r="B260" s="3"/>
      <c r="C260" s="3"/>
      <c r="D260" s="3"/>
      <c r="E260" s="3"/>
      <c r="F260" s="3"/>
      <c r="G260" s="3"/>
      <c r="H260" s="3"/>
      <c r="I260" s="3"/>
      <c r="J260" s="3"/>
    </row>
    <row r="261" ht="15.75" customHeight="1">
      <c r="A261" s="3"/>
      <c r="B261" s="3"/>
      <c r="C261" s="3"/>
      <c r="D261" s="3"/>
      <c r="E261" s="3"/>
      <c r="F261" s="3"/>
      <c r="G261" s="3"/>
      <c r="H261" s="3"/>
      <c r="I261" s="3"/>
      <c r="J261" s="3"/>
    </row>
    <row r="262" ht="15.75" customHeight="1">
      <c r="A262" s="3"/>
      <c r="B262" s="3"/>
      <c r="C262" s="3"/>
      <c r="D262" s="3"/>
      <c r="E262" s="3"/>
      <c r="F262" s="3"/>
      <c r="G262" s="3"/>
      <c r="H262" s="3"/>
      <c r="I262" s="3"/>
      <c r="J262" s="3"/>
    </row>
    <row r="263" ht="15.75" customHeight="1">
      <c r="A263" s="3"/>
      <c r="B263" s="3"/>
      <c r="C263" s="3"/>
      <c r="D263" s="3"/>
      <c r="E263" s="3"/>
      <c r="F263" s="3"/>
      <c r="G263" s="3"/>
      <c r="H263" s="3"/>
      <c r="I263" s="3"/>
      <c r="J263" s="3"/>
    </row>
    <row r="264" ht="15.75" customHeight="1">
      <c r="A264" s="3"/>
      <c r="B264" s="3"/>
      <c r="C264" s="3"/>
      <c r="D264" s="3"/>
      <c r="E264" s="3"/>
      <c r="F264" s="3"/>
      <c r="G264" s="3"/>
      <c r="H264" s="3"/>
      <c r="I264" s="3"/>
      <c r="J264" s="3"/>
    </row>
    <row r="265" ht="15.75" customHeight="1">
      <c r="A265" s="3"/>
      <c r="B265" s="3"/>
      <c r="C265" s="3"/>
      <c r="D265" s="3"/>
      <c r="E265" s="3"/>
      <c r="F265" s="3"/>
      <c r="G265" s="3"/>
      <c r="H265" s="3"/>
      <c r="I265" s="3"/>
      <c r="J265" s="3"/>
    </row>
    <row r="266" ht="15.75" customHeight="1">
      <c r="A266" s="3"/>
      <c r="B266" s="3"/>
      <c r="C266" s="3"/>
      <c r="D266" s="3"/>
      <c r="E266" s="3"/>
      <c r="F266" s="3"/>
      <c r="G266" s="3"/>
      <c r="H266" s="3"/>
      <c r="I266" s="3"/>
      <c r="J266" s="3"/>
    </row>
    <row r="267" ht="15.75" customHeight="1">
      <c r="A267" s="3"/>
      <c r="B267" s="3"/>
      <c r="C267" s="3"/>
      <c r="D267" s="3"/>
      <c r="E267" s="3"/>
      <c r="F267" s="3"/>
      <c r="G267" s="3"/>
      <c r="H267" s="3"/>
      <c r="I267" s="3"/>
      <c r="J267" s="3"/>
    </row>
    <row r="268" ht="15.75" customHeight="1">
      <c r="A268" s="3"/>
      <c r="B268" s="3"/>
      <c r="C268" s="3"/>
      <c r="D268" s="3"/>
      <c r="E268" s="3"/>
      <c r="F268" s="3"/>
      <c r="G268" s="3"/>
      <c r="H268" s="3"/>
      <c r="I268" s="3"/>
      <c r="J268" s="3"/>
    </row>
    <row r="269" ht="15.75" customHeight="1">
      <c r="A269" s="3"/>
      <c r="B269" s="3"/>
      <c r="C269" s="3"/>
      <c r="D269" s="3"/>
      <c r="E269" s="3"/>
      <c r="F269" s="3"/>
      <c r="G269" s="3"/>
      <c r="H269" s="3"/>
      <c r="I269" s="3"/>
      <c r="J269" s="3"/>
    </row>
    <row r="270" ht="15.75" customHeight="1">
      <c r="A270" s="3"/>
      <c r="B270" s="3"/>
      <c r="C270" s="3"/>
      <c r="D270" s="3"/>
      <c r="E270" s="3"/>
      <c r="F270" s="3"/>
      <c r="G270" s="3"/>
      <c r="H270" s="3"/>
      <c r="I270" s="3"/>
      <c r="J270" s="3"/>
    </row>
    <row r="271" ht="15.75" customHeight="1">
      <c r="A271" s="3"/>
      <c r="B271" s="3"/>
      <c r="C271" s="3"/>
      <c r="D271" s="3"/>
      <c r="E271" s="3"/>
      <c r="F271" s="3"/>
      <c r="G271" s="3"/>
      <c r="H271" s="3"/>
      <c r="I271" s="3"/>
      <c r="J271" s="3"/>
    </row>
    <row r="272" ht="15.75" customHeight="1">
      <c r="A272" s="3"/>
      <c r="B272" s="3"/>
      <c r="C272" s="3"/>
      <c r="D272" s="3"/>
      <c r="E272" s="3"/>
      <c r="F272" s="3"/>
      <c r="G272" s="3"/>
      <c r="H272" s="3"/>
      <c r="I272" s="3"/>
      <c r="J272" s="3"/>
    </row>
    <row r="273" ht="15.75" customHeight="1">
      <c r="A273" s="3"/>
      <c r="B273" s="3"/>
      <c r="C273" s="3"/>
      <c r="D273" s="3"/>
      <c r="E273" s="3"/>
      <c r="F273" s="3"/>
      <c r="G273" s="3"/>
      <c r="H273" s="3"/>
      <c r="I273" s="3"/>
      <c r="J273" s="3"/>
    </row>
    <row r="274" ht="15.75" customHeight="1">
      <c r="A274" s="3"/>
      <c r="B274" s="3"/>
      <c r="C274" s="3"/>
      <c r="D274" s="3"/>
      <c r="E274" s="3"/>
      <c r="F274" s="3"/>
      <c r="G274" s="3"/>
      <c r="H274" s="3"/>
      <c r="I274" s="3"/>
      <c r="J274" s="3"/>
    </row>
    <row r="275" ht="15.75" customHeight="1">
      <c r="A275" s="3"/>
      <c r="B275" s="3"/>
      <c r="C275" s="3"/>
      <c r="D275" s="3"/>
      <c r="E275" s="3"/>
      <c r="F275" s="3"/>
      <c r="G275" s="3"/>
      <c r="H275" s="3"/>
      <c r="I275" s="3"/>
      <c r="J275" s="3"/>
    </row>
    <row r="276" ht="15.75" customHeight="1">
      <c r="A276" s="3"/>
      <c r="B276" s="3"/>
      <c r="C276" s="3"/>
      <c r="D276" s="3"/>
      <c r="E276" s="3"/>
      <c r="F276" s="3"/>
      <c r="G276" s="3"/>
      <c r="H276" s="3"/>
      <c r="I276" s="3"/>
      <c r="J276" s="3"/>
    </row>
    <row r="277" ht="15.75" customHeight="1">
      <c r="A277" s="3"/>
      <c r="B277" s="3"/>
      <c r="C277" s="3"/>
      <c r="D277" s="3"/>
      <c r="E277" s="3"/>
      <c r="F277" s="3"/>
      <c r="G277" s="3"/>
      <c r="H277" s="3"/>
      <c r="I277" s="3"/>
      <c r="J277" s="3"/>
    </row>
    <row r="278" ht="15.75" customHeight="1">
      <c r="A278" s="3"/>
      <c r="B278" s="3"/>
      <c r="C278" s="3"/>
      <c r="D278" s="3"/>
      <c r="E278" s="3"/>
      <c r="F278" s="3"/>
      <c r="G278" s="3"/>
      <c r="H278" s="3"/>
      <c r="I278" s="3"/>
      <c r="J278" s="3"/>
    </row>
    <row r="279" ht="15.75" customHeight="1">
      <c r="A279" s="3"/>
      <c r="B279" s="3"/>
      <c r="C279" s="3"/>
      <c r="D279" s="3"/>
      <c r="E279" s="3"/>
      <c r="F279" s="3"/>
      <c r="G279" s="3"/>
      <c r="H279" s="3"/>
      <c r="I279" s="3"/>
      <c r="J279" s="3"/>
    </row>
    <row r="280" ht="15.75" customHeight="1">
      <c r="A280" s="3"/>
      <c r="B280" s="3"/>
      <c r="C280" s="3"/>
      <c r="D280" s="3"/>
      <c r="E280" s="3"/>
      <c r="F280" s="3"/>
      <c r="G280" s="3"/>
      <c r="H280" s="3"/>
      <c r="I280" s="3"/>
      <c r="J280" s="3"/>
    </row>
    <row r="281" ht="15.75" customHeight="1">
      <c r="A281" s="3"/>
      <c r="B281" s="3"/>
      <c r="C281" s="3"/>
      <c r="D281" s="3"/>
      <c r="E281" s="3"/>
      <c r="F281" s="3"/>
      <c r="G281" s="3"/>
      <c r="H281" s="3"/>
      <c r="I281" s="3"/>
      <c r="J281" s="3"/>
    </row>
    <row r="282" ht="15.75" customHeight="1">
      <c r="A282" s="3"/>
      <c r="B282" s="3"/>
      <c r="C282" s="3"/>
      <c r="D282" s="3"/>
      <c r="E282" s="3"/>
      <c r="F282" s="3"/>
      <c r="G282" s="3"/>
      <c r="H282" s="3"/>
      <c r="I282" s="3"/>
      <c r="J282" s="3"/>
    </row>
    <row r="283" ht="15.75" customHeight="1">
      <c r="A283" s="3"/>
      <c r="B283" s="3"/>
      <c r="C283" s="3"/>
      <c r="D283" s="3"/>
      <c r="E283" s="3"/>
      <c r="F283" s="3"/>
      <c r="G283" s="3"/>
      <c r="H283" s="3"/>
      <c r="I283" s="3"/>
      <c r="J283" s="3"/>
    </row>
    <row r="284" ht="15.75" customHeight="1">
      <c r="A284" s="3"/>
      <c r="B284" s="3"/>
      <c r="C284" s="3"/>
      <c r="D284" s="3"/>
      <c r="E284" s="3"/>
      <c r="F284" s="3"/>
      <c r="G284" s="3"/>
      <c r="H284" s="3"/>
      <c r="I284" s="3"/>
      <c r="J284" s="3"/>
    </row>
    <row r="285" ht="15.75" customHeight="1">
      <c r="A285" s="3"/>
      <c r="B285" s="3"/>
      <c r="C285" s="3"/>
      <c r="D285" s="3"/>
      <c r="E285" s="3"/>
      <c r="F285" s="3"/>
      <c r="G285" s="3"/>
      <c r="H285" s="3"/>
      <c r="I285" s="3"/>
      <c r="J285" s="3"/>
    </row>
    <row r="286" ht="15.75" customHeight="1">
      <c r="A286" s="3"/>
      <c r="B286" s="3"/>
      <c r="C286" s="3"/>
      <c r="D286" s="3"/>
      <c r="E286" s="3"/>
      <c r="F286" s="3"/>
      <c r="G286" s="3"/>
      <c r="H286" s="3"/>
      <c r="I286" s="3"/>
      <c r="J286" s="3"/>
    </row>
    <row r="287" ht="15.75" customHeight="1">
      <c r="A287" s="3"/>
      <c r="B287" s="3"/>
      <c r="C287" s="3"/>
      <c r="D287" s="3"/>
      <c r="E287" s="3"/>
      <c r="F287" s="3"/>
      <c r="G287" s="3"/>
      <c r="H287" s="3"/>
      <c r="I287" s="3"/>
      <c r="J287" s="3"/>
    </row>
    <row r="288" ht="15.75" customHeight="1">
      <c r="A288" s="3"/>
      <c r="B288" s="3"/>
      <c r="C288" s="3"/>
      <c r="D288" s="3"/>
      <c r="E288" s="3"/>
      <c r="F288" s="3"/>
      <c r="G288" s="3"/>
      <c r="H288" s="3"/>
      <c r="I288" s="3"/>
      <c r="J288" s="3"/>
    </row>
    <row r="289" ht="15.75" customHeight="1">
      <c r="A289" s="3"/>
      <c r="B289" s="3"/>
      <c r="C289" s="3"/>
      <c r="D289" s="3"/>
      <c r="E289" s="3"/>
      <c r="F289" s="3"/>
      <c r="G289" s="3"/>
      <c r="H289" s="3"/>
      <c r="I289" s="3"/>
      <c r="J289" s="3"/>
    </row>
    <row r="290" ht="15.75" customHeight="1">
      <c r="A290" s="3"/>
      <c r="B290" s="3"/>
      <c r="C290" s="3"/>
      <c r="D290" s="3"/>
      <c r="E290" s="3"/>
      <c r="F290" s="3"/>
      <c r="G290" s="3"/>
      <c r="H290" s="3"/>
      <c r="I290" s="3"/>
      <c r="J290" s="3"/>
    </row>
    <row r="291" ht="15.75" customHeight="1">
      <c r="A291" s="3"/>
      <c r="B291" s="3"/>
      <c r="C291" s="3"/>
      <c r="D291" s="3"/>
      <c r="E291" s="3"/>
      <c r="F291" s="3"/>
      <c r="G291" s="3"/>
      <c r="H291" s="3"/>
      <c r="I291" s="3"/>
      <c r="J291" s="3"/>
    </row>
    <row r="292" ht="15.75" customHeight="1">
      <c r="A292" s="3"/>
      <c r="B292" s="3"/>
      <c r="C292" s="3"/>
      <c r="D292" s="3"/>
      <c r="E292" s="3"/>
      <c r="F292" s="3"/>
      <c r="G292" s="3"/>
      <c r="H292" s="3"/>
      <c r="I292" s="3"/>
      <c r="J292" s="3"/>
    </row>
    <row r="293" ht="15.75" customHeight="1">
      <c r="A293" s="3"/>
      <c r="B293" s="3"/>
      <c r="C293" s="3"/>
      <c r="D293" s="3"/>
      <c r="E293" s="3"/>
      <c r="F293" s="3"/>
      <c r="G293" s="3"/>
      <c r="H293" s="3"/>
      <c r="I293" s="3"/>
      <c r="J293" s="3"/>
    </row>
    <row r="294" ht="15.75" customHeight="1">
      <c r="A294" s="3"/>
      <c r="B294" s="3"/>
      <c r="C294" s="3"/>
      <c r="D294" s="3"/>
      <c r="E294" s="3"/>
      <c r="F294" s="3"/>
      <c r="G294" s="3"/>
      <c r="H294" s="3"/>
      <c r="I294" s="3"/>
      <c r="J294" s="3"/>
    </row>
    <row r="295" ht="15.75" customHeight="1">
      <c r="A295" s="3"/>
      <c r="B295" s="3"/>
      <c r="C295" s="3"/>
      <c r="D295" s="3"/>
      <c r="E295" s="3"/>
      <c r="F295" s="3"/>
      <c r="G295" s="3"/>
      <c r="H295" s="3"/>
      <c r="I295" s="3"/>
      <c r="J295" s="3"/>
    </row>
    <row r="296" ht="15.75" customHeight="1">
      <c r="A296" s="3"/>
      <c r="B296" s="3"/>
      <c r="C296" s="3"/>
      <c r="D296" s="3"/>
      <c r="E296" s="3"/>
      <c r="F296" s="3"/>
      <c r="G296" s="3"/>
      <c r="H296" s="3"/>
      <c r="I296" s="3"/>
      <c r="J296" s="3"/>
    </row>
    <row r="297" ht="15.75" customHeight="1">
      <c r="A297" s="3"/>
      <c r="B297" s="3"/>
      <c r="C297" s="3"/>
      <c r="D297" s="3"/>
      <c r="E297" s="3"/>
      <c r="F297" s="3"/>
      <c r="G297" s="3"/>
      <c r="H297" s="3"/>
      <c r="I297" s="3"/>
      <c r="J297" s="3"/>
    </row>
    <row r="298" ht="15.75" customHeight="1">
      <c r="A298" s="3"/>
      <c r="B298" s="3"/>
      <c r="C298" s="3"/>
      <c r="D298" s="3"/>
      <c r="E298" s="3"/>
      <c r="F298" s="3"/>
      <c r="G298" s="3"/>
      <c r="H298" s="3"/>
      <c r="I298" s="3"/>
      <c r="J298" s="3"/>
    </row>
    <row r="299" ht="15.75" customHeight="1">
      <c r="A299" s="3"/>
      <c r="B299" s="3"/>
      <c r="C299" s="3"/>
      <c r="D299" s="3"/>
      <c r="E299" s="3"/>
      <c r="F299" s="3"/>
      <c r="G299" s="3"/>
      <c r="H299" s="3"/>
      <c r="I299" s="3"/>
      <c r="J299" s="3"/>
    </row>
    <row r="300" ht="15.75" customHeight="1">
      <c r="A300" s="3"/>
      <c r="B300" s="3"/>
      <c r="C300" s="3"/>
      <c r="D300" s="3"/>
      <c r="E300" s="3"/>
      <c r="F300" s="3"/>
      <c r="G300" s="3"/>
      <c r="H300" s="3"/>
      <c r="I300" s="3"/>
      <c r="J300" s="3"/>
    </row>
    <row r="301" ht="15.75" customHeight="1">
      <c r="A301" s="3"/>
      <c r="B301" s="3"/>
      <c r="C301" s="3"/>
      <c r="D301" s="3"/>
      <c r="E301" s="3"/>
      <c r="F301" s="3"/>
      <c r="G301" s="3"/>
      <c r="H301" s="3"/>
      <c r="I301" s="3"/>
      <c r="J301" s="3"/>
    </row>
    <row r="302" ht="15.75" customHeight="1">
      <c r="A302" s="3"/>
      <c r="B302" s="3"/>
      <c r="C302" s="3"/>
      <c r="D302" s="3"/>
      <c r="E302" s="3"/>
      <c r="F302" s="3"/>
      <c r="G302" s="3"/>
      <c r="H302" s="3"/>
      <c r="I302" s="3"/>
      <c r="J302" s="3"/>
    </row>
    <row r="303" ht="15.75" customHeight="1">
      <c r="A303" s="3"/>
      <c r="B303" s="3"/>
      <c r="C303" s="3"/>
      <c r="D303" s="3"/>
      <c r="E303" s="3"/>
      <c r="F303" s="3"/>
      <c r="G303" s="3"/>
      <c r="H303" s="3"/>
      <c r="I303" s="3"/>
      <c r="J303" s="3"/>
    </row>
    <row r="304" ht="15.75" customHeight="1">
      <c r="A304" s="3"/>
      <c r="B304" s="3"/>
      <c r="C304" s="3"/>
      <c r="D304" s="3"/>
      <c r="E304" s="3"/>
      <c r="F304" s="3"/>
      <c r="G304" s="3"/>
      <c r="H304" s="3"/>
      <c r="I304" s="3"/>
      <c r="J304" s="3"/>
    </row>
    <row r="305" ht="15.75" customHeight="1">
      <c r="A305" s="3"/>
      <c r="B305" s="3"/>
      <c r="C305" s="3"/>
      <c r="D305" s="3"/>
      <c r="E305" s="3"/>
      <c r="F305" s="3"/>
      <c r="G305" s="3"/>
      <c r="H305" s="3"/>
      <c r="I305" s="3"/>
      <c r="J305" s="3"/>
    </row>
    <row r="306" ht="15.75" customHeight="1">
      <c r="A306" s="3"/>
      <c r="B306" s="3"/>
      <c r="C306" s="3"/>
      <c r="D306" s="3"/>
      <c r="E306" s="3"/>
      <c r="F306" s="3"/>
      <c r="G306" s="3"/>
      <c r="H306" s="3"/>
      <c r="I306" s="3"/>
      <c r="J306" s="3"/>
    </row>
    <row r="307" ht="15.75" customHeight="1">
      <c r="A307" s="3"/>
      <c r="B307" s="3"/>
      <c r="C307" s="3"/>
      <c r="D307" s="3"/>
      <c r="E307" s="3"/>
      <c r="F307" s="3"/>
      <c r="G307" s="3"/>
      <c r="H307" s="3"/>
      <c r="I307" s="3"/>
      <c r="J307" s="3"/>
    </row>
    <row r="308" ht="15.75" customHeight="1">
      <c r="A308" s="3"/>
      <c r="B308" s="3"/>
      <c r="C308" s="3"/>
      <c r="D308" s="3"/>
      <c r="E308" s="3"/>
      <c r="F308" s="3"/>
      <c r="G308" s="3"/>
      <c r="H308" s="3"/>
      <c r="I308" s="3"/>
      <c r="J308" s="3"/>
    </row>
    <row r="309" ht="15.75" customHeight="1">
      <c r="A309" s="3"/>
      <c r="B309" s="3"/>
      <c r="C309" s="3"/>
      <c r="D309" s="3"/>
      <c r="E309" s="3"/>
      <c r="F309" s="3"/>
      <c r="G309" s="3"/>
      <c r="H309" s="3"/>
      <c r="I309" s="3"/>
      <c r="J309" s="3"/>
    </row>
    <row r="310" ht="15.75" customHeight="1">
      <c r="A310" s="3"/>
      <c r="B310" s="3"/>
      <c r="C310" s="3"/>
      <c r="D310" s="3"/>
      <c r="E310" s="3"/>
      <c r="F310" s="3"/>
      <c r="G310" s="3"/>
      <c r="H310" s="3"/>
      <c r="I310" s="3"/>
      <c r="J310" s="3"/>
    </row>
    <row r="311" ht="15.75" customHeight="1">
      <c r="A311" s="3"/>
      <c r="B311" s="3"/>
      <c r="C311" s="3"/>
      <c r="D311" s="3"/>
      <c r="E311" s="3"/>
      <c r="F311" s="3"/>
      <c r="G311" s="3"/>
      <c r="H311" s="3"/>
      <c r="I311" s="3"/>
      <c r="J311" s="3"/>
    </row>
    <row r="312" ht="15.75" customHeight="1">
      <c r="A312" s="3"/>
      <c r="B312" s="3"/>
      <c r="C312" s="3"/>
      <c r="D312" s="3"/>
      <c r="E312" s="3"/>
      <c r="F312" s="3"/>
      <c r="G312" s="3"/>
      <c r="H312" s="3"/>
      <c r="I312" s="3"/>
      <c r="J312" s="3"/>
    </row>
    <row r="313" ht="15.75" customHeight="1">
      <c r="A313" s="3"/>
      <c r="B313" s="3"/>
      <c r="C313" s="3"/>
      <c r="D313" s="3"/>
      <c r="E313" s="3"/>
      <c r="F313" s="3"/>
      <c r="G313" s="3"/>
      <c r="H313" s="3"/>
      <c r="I313" s="3"/>
      <c r="J313" s="3"/>
    </row>
    <row r="314" ht="15.75" customHeight="1">
      <c r="A314" s="3"/>
      <c r="B314" s="3"/>
      <c r="C314" s="3"/>
      <c r="D314" s="3"/>
      <c r="E314" s="3"/>
      <c r="F314" s="3"/>
      <c r="G314" s="3"/>
      <c r="H314" s="3"/>
      <c r="I314" s="3"/>
      <c r="J314" s="3"/>
    </row>
    <row r="315" ht="15.75" customHeight="1">
      <c r="A315" s="3"/>
      <c r="B315" s="3"/>
      <c r="C315" s="3"/>
      <c r="D315" s="3"/>
      <c r="E315" s="3"/>
      <c r="F315" s="3"/>
      <c r="G315" s="3"/>
      <c r="H315" s="3"/>
      <c r="I315" s="3"/>
      <c r="J315" s="3"/>
    </row>
    <row r="316" ht="15.75" customHeight="1">
      <c r="A316" s="3"/>
      <c r="B316" s="3"/>
      <c r="C316" s="3"/>
      <c r="D316" s="3"/>
      <c r="E316" s="3"/>
      <c r="F316" s="3"/>
      <c r="G316" s="3"/>
      <c r="H316" s="3"/>
      <c r="I316" s="3"/>
      <c r="J316" s="3"/>
    </row>
    <row r="317" ht="15.75" customHeight="1">
      <c r="A317" s="3"/>
      <c r="B317" s="3"/>
      <c r="C317" s="3"/>
      <c r="D317" s="3"/>
      <c r="E317" s="3"/>
      <c r="F317" s="3"/>
      <c r="G317" s="3"/>
      <c r="H317" s="3"/>
      <c r="I317" s="3"/>
      <c r="J317" s="3"/>
    </row>
    <row r="318" ht="15.75" customHeight="1">
      <c r="A318" s="3"/>
      <c r="B318" s="3"/>
      <c r="C318" s="3"/>
      <c r="D318" s="3"/>
      <c r="E318" s="3"/>
      <c r="F318" s="3"/>
      <c r="G318" s="3"/>
      <c r="H318" s="3"/>
      <c r="I318" s="3"/>
      <c r="J318" s="3"/>
    </row>
    <row r="319" ht="15.75" customHeight="1">
      <c r="A319" s="3"/>
      <c r="B319" s="3"/>
      <c r="C319" s="3"/>
      <c r="D319" s="3"/>
      <c r="E319" s="3"/>
      <c r="F319" s="3"/>
      <c r="G319" s="3"/>
      <c r="H319" s="3"/>
      <c r="I319" s="3"/>
      <c r="J319" s="3"/>
    </row>
    <row r="320" ht="15.75" customHeight="1">
      <c r="A320" s="3"/>
      <c r="B320" s="3"/>
      <c r="C320" s="3"/>
      <c r="D320" s="3"/>
      <c r="E320" s="3"/>
      <c r="F320" s="3"/>
      <c r="G320" s="3"/>
      <c r="H320" s="3"/>
      <c r="I320" s="3"/>
      <c r="J320" s="3"/>
    </row>
    <row r="321" ht="15.75" customHeight="1">
      <c r="A321" s="3"/>
      <c r="B321" s="3"/>
      <c r="C321" s="3"/>
      <c r="D321" s="3"/>
      <c r="E321" s="3"/>
      <c r="F321" s="3"/>
      <c r="G321" s="3"/>
      <c r="H321" s="3"/>
      <c r="I321" s="3"/>
      <c r="J321" s="3"/>
    </row>
    <row r="322" ht="15.75" customHeight="1">
      <c r="A322" s="3"/>
      <c r="B322" s="3"/>
      <c r="C322" s="3"/>
      <c r="D322" s="3"/>
      <c r="E322" s="3"/>
      <c r="F322" s="3"/>
      <c r="G322" s="3"/>
      <c r="H322" s="3"/>
      <c r="I322" s="3"/>
      <c r="J322" s="3"/>
    </row>
    <row r="323" ht="15.75" customHeight="1">
      <c r="A323" s="3"/>
      <c r="B323" s="3"/>
      <c r="C323" s="3"/>
      <c r="D323" s="3"/>
      <c r="E323" s="3"/>
      <c r="F323" s="3"/>
      <c r="G323" s="3"/>
      <c r="H323" s="3"/>
      <c r="I323" s="3"/>
      <c r="J323" s="3"/>
    </row>
    <row r="324" ht="15.75" customHeight="1">
      <c r="A324" s="3"/>
      <c r="B324" s="3"/>
      <c r="C324" s="3"/>
      <c r="D324" s="3"/>
      <c r="E324" s="3"/>
      <c r="F324" s="3"/>
      <c r="G324" s="3"/>
      <c r="H324" s="3"/>
      <c r="I324" s="3"/>
      <c r="J324" s="3"/>
    </row>
    <row r="325" ht="15.75" customHeight="1">
      <c r="A325" s="3"/>
      <c r="B325" s="3"/>
      <c r="C325" s="3"/>
      <c r="D325" s="3"/>
      <c r="E325" s="3"/>
      <c r="F325" s="3"/>
      <c r="G325" s="3"/>
      <c r="H325" s="3"/>
      <c r="I325" s="3"/>
      <c r="J325" s="3"/>
    </row>
    <row r="326" ht="15.75" customHeight="1">
      <c r="A326" s="3"/>
      <c r="B326" s="3"/>
      <c r="C326" s="3"/>
      <c r="D326" s="3"/>
      <c r="E326" s="3"/>
      <c r="F326" s="3"/>
      <c r="G326" s="3"/>
      <c r="H326" s="3"/>
      <c r="I326" s="3"/>
      <c r="J326" s="3"/>
    </row>
    <row r="327" ht="15.75" customHeight="1">
      <c r="A327" s="3"/>
      <c r="B327" s="3"/>
      <c r="C327" s="3"/>
      <c r="D327" s="3"/>
      <c r="E327" s="3"/>
      <c r="F327" s="3"/>
      <c r="G327" s="3"/>
      <c r="H327" s="3"/>
      <c r="I327" s="3"/>
      <c r="J327" s="3"/>
    </row>
    <row r="328" ht="15.75" customHeight="1">
      <c r="A328" s="3"/>
      <c r="B328" s="3"/>
      <c r="C328" s="3"/>
      <c r="D328" s="3"/>
      <c r="E328" s="3"/>
      <c r="F328" s="3"/>
      <c r="G328" s="3"/>
      <c r="H328" s="3"/>
      <c r="I328" s="3"/>
      <c r="J328" s="3"/>
    </row>
    <row r="329" ht="15.75" customHeight="1">
      <c r="A329" s="3"/>
      <c r="B329" s="3"/>
      <c r="C329" s="3"/>
      <c r="D329" s="3"/>
      <c r="E329" s="3"/>
      <c r="F329" s="3"/>
      <c r="G329" s="3"/>
      <c r="H329" s="3"/>
      <c r="I329" s="3"/>
      <c r="J329" s="3"/>
    </row>
    <row r="330" ht="15.75" customHeight="1">
      <c r="A330" s="3"/>
      <c r="B330" s="3"/>
      <c r="C330" s="3"/>
      <c r="D330" s="3"/>
      <c r="E330" s="3"/>
      <c r="F330" s="3"/>
      <c r="G330" s="3"/>
      <c r="H330" s="3"/>
      <c r="I330" s="3"/>
      <c r="J330" s="3"/>
    </row>
    <row r="331" ht="15.75" customHeight="1">
      <c r="A331" s="3"/>
      <c r="B331" s="3"/>
      <c r="C331" s="3"/>
      <c r="D331" s="3"/>
      <c r="E331" s="3"/>
      <c r="F331" s="3"/>
      <c r="G331" s="3"/>
      <c r="H331" s="3"/>
      <c r="I331" s="3"/>
      <c r="J331" s="3"/>
    </row>
    <row r="332" ht="15.75" customHeight="1">
      <c r="A332" s="3"/>
      <c r="B332" s="3"/>
      <c r="C332" s="3"/>
      <c r="D332" s="3"/>
      <c r="E332" s="3"/>
      <c r="F332" s="3"/>
      <c r="G332" s="3"/>
      <c r="H332" s="3"/>
      <c r="I332" s="3"/>
      <c r="J332" s="3"/>
    </row>
    <row r="333" ht="15.75" customHeight="1">
      <c r="A333" s="3"/>
      <c r="B333" s="3"/>
      <c r="C333" s="3"/>
      <c r="D333" s="3"/>
      <c r="E333" s="3"/>
      <c r="F333" s="3"/>
      <c r="G333" s="3"/>
      <c r="H333" s="3"/>
      <c r="I333" s="3"/>
      <c r="J333" s="3"/>
    </row>
    <row r="334" ht="15.75" customHeight="1">
      <c r="A334" s="3"/>
      <c r="B334" s="3"/>
      <c r="C334" s="3"/>
      <c r="D334" s="3"/>
      <c r="E334" s="3"/>
      <c r="F334" s="3"/>
      <c r="G334" s="3"/>
      <c r="H334" s="3"/>
      <c r="I334" s="3"/>
      <c r="J334" s="3"/>
    </row>
    <row r="335" ht="15.75" customHeight="1">
      <c r="A335" s="3"/>
      <c r="B335" s="3"/>
      <c r="C335" s="3"/>
      <c r="D335" s="3"/>
      <c r="E335" s="3"/>
      <c r="F335" s="3"/>
      <c r="G335" s="3"/>
      <c r="H335" s="3"/>
      <c r="I335" s="3"/>
      <c r="J335" s="3"/>
    </row>
    <row r="336" ht="15.75" customHeight="1">
      <c r="A336" s="3"/>
      <c r="B336" s="3"/>
      <c r="C336" s="3"/>
      <c r="D336" s="3"/>
      <c r="E336" s="3"/>
      <c r="F336" s="3"/>
      <c r="G336" s="3"/>
      <c r="H336" s="3"/>
      <c r="I336" s="3"/>
      <c r="J336" s="3"/>
    </row>
    <row r="337" ht="15.75" customHeight="1">
      <c r="A337" s="3"/>
      <c r="B337" s="3"/>
      <c r="C337" s="3"/>
      <c r="D337" s="3"/>
      <c r="E337" s="3"/>
      <c r="F337" s="3"/>
      <c r="G337" s="3"/>
      <c r="H337" s="3"/>
      <c r="I337" s="3"/>
      <c r="J337" s="3"/>
    </row>
    <row r="338" ht="15.75" customHeight="1">
      <c r="A338" s="3"/>
      <c r="B338" s="3"/>
      <c r="C338" s="3"/>
      <c r="D338" s="3"/>
      <c r="E338" s="3"/>
      <c r="F338" s="3"/>
      <c r="G338" s="3"/>
      <c r="H338" s="3"/>
      <c r="I338" s="3"/>
      <c r="J338" s="3"/>
    </row>
    <row r="339" ht="15.75" customHeight="1">
      <c r="A339" s="3"/>
      <c r="B339" s="3"/>
      <c r="C339" s="3"/>
      <c r="D339" s="3"/>
      <c r="E339" s="3"/>
      <c r="F339" s="3"/>
      <c r="G339" s="3"/>
      <c r="H339" s="3"/>
      <c r="I339" s="3"/>
      <c r="J339" s="3"/>
    </row>
    <row r="340" ht="15.75" customHeight="1">
      <c r="A340" s="3"/>
      <c r="B340" s="3"/>
      <c r="C340" s="3"/>
      <c r="D340" s="3"/>
      <c r="E340" s="3"/>
      <c r="F340" s="3"/>
      <c r="G340" s="3"/>
      <c r="H340" s="3"/>
      <c r="I340" s="3"/>
      <c r="J340" s="3"/>
    </row>
    <row r="341" ht="15.75" customHeight="1">
      <c r="A341" s="3"/>
      <c r="B341" s="3"/>
      <c r="C341" s="3"/>
      <c r="D341" s="3"/>
      <c r="E341" s="3"/>
      <c r="F341" s="3"/>
      <c r="G341" s="3"/>
      <c r="H341" s="3"/>
      <c r="I341" s="3"/>
      <c r="J341" s="3"/>
    </row>
    <row r="342" ht="15.75" customHeight="1">
      <c r="A342" s="3"/>
      <c r="B342" s="3"/>
      <c r="C342" s="3"/>
      <c r="D342" s="3"/>
      <c r="E342" s="3"/>
      <c r="F342" s="3"/>
      <c r="G342" s="3"/>
      <c r="H342" s="3"/>
      <c r="I342" s="3"/>
      <c r="J342" s="3"/>
    </row>
    <row r="343" ht="15.75" customHeight="1">
      <c r="A343" s="3"/>
      <c r="B343" s="3"/>
      <c r="C343" s="3"/>
      <c r="D343" s="3"/>
      <c r="E343" s="3"/>
      <c r="F343" s="3"/>
      <c r="G343" s="3"/>
      <c r="H343" s="3"/>
      <c r="I343" s="3"/>
      <c r="J343" s="3"/>
    </row>
    <row r="344" ht="15.75" customHeight="1">
      <c r="A344" s="3"/>
      <c r="B344" s="3"/>
      <c r="C344" s="3"/>
      <c r="D344" s="3"/>
      <c r="E344" s="3"/>
      <c r="F344" s="3"/>
      <c r="G344" s="3"/>
      <c r="H344" s="3"/>
      <c r="I344" s="3"/>
      <c r="J344" s="3"/>
    </row>
    <row r="345" ht="15.75" customHeight="1">
      <c r="A345" s="3"/>
      <c r="B345" s="3"/>
      <c r="C345" s="3"/>
      <c r="D345" s="3"/>
      <c r="E345" s="3"/>
      <c r="F345" s="3"/>
      <c r="G345" s="3"/>
      <c r="H345" s="3"/>
      <c r="I345" s="3"/>
      <c r="J345" s="3"/>
    </row>
    <row r="346" ht="15.75" customHeight="1">
      <c r="A346" s="3"/>
      <c r="B346" s="3"/>
      <c r="C346" s="3"/>
      <c r="D346" s="3"/>
      <c r="E346" s="3"/>
      <c r="F346" s="3"/>
      <c r="G346" s="3"/>
      <c r="H346" s="3"/>
      <c r="I346" s="3"/>
      <c r="J346" s="3"/>
    </row>
    <row r="347" ht="15.75" customHeight="1">
      <c r="A347" s="3"/>
      <c r="B347" s="3"/>
      <c r="C347" s="3"/>
      <c r="D347" s="3"/>
      <c r="E347" s="3"/>
      <c r="F347" s="3"/>
      <c r="G347" s="3"/>
      <c r="H347" s="3"/>
      <c r="I347" s="3"/>
      <c r="J347" s="3"/>
    </row>
    <row r="348" ht="15.75" customHeight="1">
      <c r="A348" s="3"/>
      <c r="B348" s="3"/>
      <c r="C348" s="3"/>
      <c r="D348" s="3"/>
      <c r="E348" s="3"/>
      <c r="F348" s="3"/>
      <c r="G348" s="3"/>
      <c r="H348" s="3"/>
      <c r="I348" s="3"/>
      <c r="J348" s="3"/>
    </row>
    <row r="349" ht="15.75" customHeight="1">
      <c r="A349" s="3"/>
      <c r="B349" s="3"/>
      <c r="C349" s="3"/>
      <c r="D349" s="3"/>
      <c r="E349" s="3"/>
      <c r="F349" s="3"/>
      <c r="G349" s="3"/>
      <c r="H349" s="3"/>
      <c r="I349" s="3"/>
      <c r="J349" s="3"/>
    </row>
    <row r="350" ht="15.75" customHeight="1">
      <c r="A350" s="3"/>
      <c r="B350" s="3"/>
      <c r="C350" s="3"/>
      <c r="D350" s="3"/>
      <c r="E350" s="3"/>
      <c r="F350" s="3"/>
      <c r="G350" s="3"/>
      <c r="H350" s="3"/>
      <c r="I350" s="3"/>
      <c r="J350" s="3"/>
    </row>
    <row r="351" ht="15.75" customHeight="1">
      <c r="A351" s="3"/>
      <c r="B351" s="3"/>
      <c r="C351" s="3"/>
      <c r="D351" s="3"/>
      <c r="E351" s="3"/>
      <c r="F351" s="3"/>
      <c r="G351" s="3"/>
      <c r="H351" s="3"/>
      <c r="I351" s="3"/>
      <c r="J351" s="3"/>
    </row>
    <row r="352" ht="15.75" customHeight="1">
      <c r="A352" s="3"/>
      <c r="B352" s="3"/>
      <c r="C352" s="3"/>
      <c r="D352" s="3"/>
      <c r="E352" s="3"/>
      <c r="F352" s="3"/>
      <c r="G352" s="3"/>
      <c r="H352" s="3"/>
      <c r="I352" s="3"/>
      <c r="J352" s="3"/>
    </row>
    <row r="353" ht="15.75" customHeight="1">
      <c r="A353" s="3"/>
      <c r="B353" s="3"/>
      <c r="C353" s="3"/>
      <c r="D353" s="3"/>
      <c r="E353" s="3"/>
      <c r="F353" s="3"/>
      <c r="G353" s="3"/>
      <c r="H353" s="3"/>
      <c r="I353" s="3"/>
      <c r="J353" s="3"/>
    </row>
    <row r="354" ht="15.75" customHeight="1">
      <c r="A354" s="3"/>
      <c r="B354" s="3"/>
      <c r="C354" s="3"/>
      <c r="D354" s="3"/>
      <c r="E354" s="3"/>
      <c r="F354" s="3"/>
      <c r="G354" s="3"/>
      <c r="H354" s="3"/>
      <c r="I354" s="3"/>
      <c r="J354" s="3"/>
    </row>
    <row r="355" ht="15.75" customHeight="1">
      <c r="A355" s="3"/>
      <c r="B355" s="3"/>
      <c r="C355" s="3"/>
      <c r="D355" s="3"/>
      <c r="E355" s="3"/>
      <c r="F355" s="3"/>
      <c r="G355" s="3"/>
      <c r="H355" s="3"/>
      <c r="I355" s="3"/>
      <c r="J355" s="3"/>
    </row>
    <row r="356" ht="15.75" customHeight="1">
      <c r="A356" s="3"/>
      <c r="B356" s="3"/>
      <c r="C356" s="3"/>
      <c r="D356" s="3"/>
      <c r="E356" s="3"/>
      <c r="F356" s="3"/>
      <c r="G356" s="3"/>
      <c r="H356" s="3"/>
      <c r="I356" s="3"/>
      <c r="J356" s="3"/>
    </row>
    <row r="357" ht="15.75" customHeight="1">
      <c r="A357" s="3"/>
      <c r="B357" s="3"/>
      <c r="C357" s="3"/>
      <c r="D357" s="3"/>
      <c r="E357" s="3"/>
      <c r="F357" s="3"/>
      <c r="G357" s="3"/>
      <c r="H357" s="3"/>
      <c r="I357" s="3"/>
      <c r="J357" s="3"/>
    </row>
    <row r="358" ht="15.75" customHeight="1">
      <c r="A358" s="3"/>
      <c r="B358" s="3"/>
      <c r="C358" s="3"/>
      <c r="D358" s="3"/>
      <c r="E358" s="3"/>
      <c r="F358" s="3"/>
      <c r="G358" s="3"/>
      <c r="H358" s="3"/>
      <c r="I358" s="3"/>
      <c r="J358" s="3"/>
    </row>
    <row r="359" ht="15.75" customHeight="1">
      <c r="A359" s="3"/>
      <c r="B359" s="3"/>
      <c r="C359" s="3"/>
      <c r="D359" s="3"/>
      <c r="E359" s="3"/>
      <c r="F359" s="3"/>
      <c r="G359" s="3"/>
      <c r="H359" s="3"/>
      <c r="I359" s="3"/>
      <c r="J359" s="3"/>
    </row>
    <row r="360" ht="15.75" customHeight="1">
      <c r="A360" s="3"/>
      <c r="B360" s="3"/>
      <c r="C360" s="3"/>
      <c r="D360" s="3"/>
      <c r="E360" s="3"/>
      <c r="F360" s="3"/>
      <c r="G360" s="3"/>
      <c r="H360" s="3"/>
      <c r="I360" s="3"/>
      <c r="J360" s="3"/>
    </row>
    <row r="361" ht="15.75" customHeight="1">
      <c r="A361" s="3"/>
      <c r="B361" s="3"/>
      <c r="C361" s="3"/>
      <c r="D361" s="3"/>
      <c r="E361" s="3"/>
      <c r="F361" s="3"/>
      <c r="G361" s="3"/>
      <c r="H361" s="3"/>
      <c r="I361" s="3"/>
      <c r="J361" s="3"/>
    </row>
    <row r="362" ht="15.75" customHeight="1">
      <c r="A362" s="3"/>
      <c r="B362" s="3"/>
      <c r="C362" s="3"/>
      <c r="D362" s="3"/>
      <c r="E362" s="3"/>
      <c r="F362" s="3"/>
      <c r="G362" s="3"/>
      <c r="H362" s="3"/>
      <c r="I362" s="3"/>
      <c r="J362" s="3"/>
    </row>
    <row r="363" ht="15.75" customHeight="1">
      <c r="A363" s="3"/>
      <c r="B363" s="3"/>
      <c r="C363" s="3"/>
      <c r="D363" s="3"/>
      <c r="E363" s="3"/>
      <c r="F363" s="3"/>
      <c r="G363" s="3"/>
      <c r="H363" s="3"/>
      <c r="I363" s="3"/>
      <c r="J363" s="3"/>
    </row>
    <row r="364" ht="15.75" customHeight="1">
      <c r="A364" s="3"/>
      <c r="B364" s="3"/>
      <c r="C364" s="3"/>
      <c r="D364" s="3"/>
      <c r="E364" s="3"/>
      <c r="F364" s="3"/>
      <c r="G364" s="3"/>
      <c r="H364" s="3"/>
      <c r="I364" s="3"/>
      <c r="J364" s="3"/>
    </row>
    <row r="365" ht="15.75" customHeight="1">
      <c r="A365" s="3"/>
      <c r="B365" s="3"/>
      <c r="C365" s="3"/>
      <c r="D365" s="3"/>
      <c r="E365" s="3"/>
      <c r="F365" s="3"/>
      <c r="G365" s="3"/>
      <c r="H365" s="3"/>
      <c r="I365" s="3"/>
      <c r="J365" s="3"/>
    </row>
    <row r="366" ht="15.75" customHeight="1">
      <c r="A366" s="3"/>
      <c r="B366" s="3"/>
      <c r="C366" s="3"/>
      <c r="D366" s="3"/>
      <c r="E366" s="3"/>
      <c r="F366" s="3"/>
      <c r="G366" s="3"/>
      <c r="H366" s="3"/>
      <c r="I366" s="3"/>
      <c r="J366" s="3"/>
    </row>
    <row r="367" ht="15.75" customHeight="1">
      <c r="A367" s="3"/>
      <c r="B367" s="3"/>
      <c r="C367" s="3"/>
      <c r="D367" s="3"/>
      <c r="E367" s="3"/>
      <c r="F367" s="3"/>
      <c r="G367" s="3"/>
      <c r="H367" s="3"/>
      <c r="I367" s="3"/>
      <c r="J367" s="3"/>
    </row>
    <row r="368" ht="15.75" customHeight="1">
      <c r="A368" s="3"/>
      <c r="B368" s="3"/>
      <c r="C368" s="3"/>
      <c r="D368" s="3"/>
      <c r="E368" s="3"/>
      <c r="F368" s="3"/>
      <c r="G368" s="3"/>
      <c r="H368" s="3"/>
      <c r="I368" s="3"/>
      <c r="J368" s="3"/>
    </row>
    <row r="369" ht="15.75" customHeight="1">
      <c r="A369" s="3"/>
      <c r="B369" s="3"/>
      <c r="C369" s="3"/>
      <c r="D369" s="3"/>
      <c r="E369" s="3"/>
      <c r="F369" s="3"/>
      <c r="G369" s="3"/>
      <c r="H369" s="3"/>
      <c r="I369" s="3"/>
      <c r="J369" s="3"/>
    </row>
    <row r="370" ht="15.75" customHeight="1">
      <c r="A370" s="3"/>
      <c r="B370" s="3"/>
      <c r="C370" s="3"/>
      <c r="D370" s="3"/>
      <c r="E370" s="3"/>
      <c r="F370" s="3"/>
      <c r="G370" s="3"/>
      <c r="H370" s="3"/>
      <c r="I370" s="3"/>
      <c r="J370" s="3"/>
    </row>
    <row r="371" ht="15.75" customHeight="1">
      <c r="A371" s="3"/>
      <c r="B371" s="3"/>
      <c r="C371" s="3"/>
      <c r="D371" s="3"/>
      <c r="E371" s="3"/>
      <c r="F371" s="3"/>
      <c r="G371" s="3"/>
      <c r="H371" s="3"/>
      <c r="I371" s="3"/>
      <c r="J371" s="3"/>
    </row>
    <row r="372" ht="15.75" customHeight="1">
      <c r="A372" s="3"/>
      <c r="B372" s="3"/>
      <c r="C372" s="3"/>
      <c r="D372" s="3"/>
      <c r="E372" s="3"/>
      <c r="F372" s="3"/>
      <c r="G372" s="3"/>
      <c r="H372" s="3"/>
      <c r="I372" s="3"/>
      <c r="J372" s="3"/>
    </row>
    <row r="373" ht="15.75" customHeight="1">
      <c r="A373" s="3"/>
      <c r="B373" s="3"/>
      <c r="C373" s="3"/>
      <c r="D373" s="3"/>
      <c r="E373" s="3"/>
      <c r="F373" s="3"/>
      <c r="G373" s="3"/>
      <c r="H373" s="3"/>
      <c r="I373" s="3"/>
      <c r="J373" s="3"/>
    </row>
    <row r="374" ht="15.75" customHeight="1">
      <c r="A374" s="3"/>
      <c r="B374" s="3"/>
      <c r="C374" s="3"/>
      <c r="D374" s="3"/>
      <c r="E374" s="3"/>
      <c r="F374" s="3"/>
      <c r="G374" s="3"/>
      <c r="H374" s="3"/>
      <c r="I374" s="3"/>
      <c r="J374" s="3"/>
    </row>
    <row r="375" ht="15.75" customHeight="1">
      <c r="A375" s="3"/>
      <c r="B375" s="3"/>
      <c r="C375" s="3"/>
      <c r="D375" s="3"/>
      <c r="E375" s="3"/>
      <c r="F375" s="3"/>
      <c r="G375" s="3"/>
      <c r="H375" s="3"/>
      <c r="I375" s="3"/>
      <c r="J375" s="3"/>
    </row>
    <row r="376" ht="15.75" customHeight="1">
      <c r="A376" s="3"/>
      <c r="B376" s="3"/>
      <c r="C376" s="3"/>
      <c r="D376" s="3"/>
      <c r="E376" s="3"/>
      <c r="F376" s="3"/>
      <c r="G376" s="3"/>
      <c r="H376" s="3"/>
      <c r="I376" s="3"/>
      <c r="J376" s="3"/>
    </row>
    <row r="377" ht="15.75" customHeight="1">
      <c r="A377" s="3"/>
      <c r="B377" s="3"/>
      <c r="C377" s="3"/>
      <c r="D377" s="3"/>
      <c r="E377" s="3"/>
      <c r="F377" s="3"/>
      <c r="G377" s="3"/>
      <c r="H377" s="3"/>
      <c r="I377" s="3"/>
      <c r="J377" s="3"/>
    </row>
    <row r="378" ht="15.75" customHeight="1">
      <c r="A378" s="3"/>
      <c r="B378" s="3"/>
      <c r="C378" s="3"/>
      <c r="D378" s="3"/>
      <c r="E378" s="3"/>
      <c r="F378" s="3"/>
      <c r="G378" s="3"/>
      <c r="H378" s="3"/>
      <c r="I378" s="3"/>
      <c r="J378" s="3"/>
    </row>
    <row r="379" ht="15.75" customHeight="1">
      <c r="A379" s="3"/>
      <c r="B379" s="3"/>
      <c r="C379" s="3"/>
      <c r="D379" s="3"/>
      <c r="E379" s="3"/>
      <c r="F379" s="3"/>
      <c r="G379" s="3"/>
      <c r="H379" s="3"/>
      <c r="I379" s="3"/>
      <c r="J379" s="3"/>
    </row>
    <row r="380" ht="15.75" customHeight="1">
      <c r="A380" s="3"/>
      <c r="B380" s="3"/>
      <c r="C380" s="3"/>
      <c r="D380" s="3"/>
      <c r="E380" s="3"/>
      <c r="F380" s="3"/>
      <c r="G380" s="3"/>
      <c r="H380" s="3"/>
      <c r="I380" s="3"/>
      <c r="J380" s="3"/>
    </row>
    <row r="381" ht="15.75" customHeight="1">
      <c r="A381" s="3"/>
      <c r="B381" s="3"/>
      <c r="C381" s="3"/>
      <c r="D381" s="3"/>
      <c r="E381" s="3"/>
      <c r="F381" s="3"/>
      <c r="G381" s="3"/>
      <c r="H381" s="3"/>
      <c r="I381" s="3"/>
      <c r="J381" s="3"/>
    </row>
    <row r="382" ht="15.75" customHeight="1">
      <c r="A382" s="3"/>
      <c r="B382" s="3"/>
      <c r="C382" s="3"/>
      <c r="D382" s="3"/>
      <c r="E382" s="3"/>
      <c r="F382" s="3"/>
      <c r="G382" s="3"/>
      <c r="H382" s="3"/>
      <c r="I382" s="3"/>
      <c r="J382" s="3"/>
    </row>
    <row r="383" ht="15.75" customHeight="1">
      <c r="A383" s="3"/>
      <c r="B383" s="3"/>
      <c r="C383" s="3"/>
      <c r="D383" s="3"/>
      <c r="E383" s="3"/>
      <c r="F383" s="3"/>
      <c r="G383" s="3"/>
      <c r="H383" s="3"/>
      <c r="I383" s="3"/>
      <c r="J383" s="3"/>
    </row>
    <row r="384" ht="15.75" customHeight="1">
      <c r="A384" s="3"/>
      <c r="B384" s="3"/>
      <c r="C384" s="3"/>
      <c r="D384" s="3"/>
      <c r="E384" s="3"/>
      <c r="F384" s="3"/>
      <c r="G384" s="3"/>
      <c r="H384" s="3"/>
      <c r="I384" s="3"/>
      <c r="J384" s="3"/>
    </row>
    <row r="385" ht="15.75" customHeight="1">
      <c r="A385" s="3"/>
      <c r="B385" s="3"/>
      <c r="C385" s="3"/>
      <c r="D385" s="3"/>
      <c r="E385" s="3"/>
      <c r="F385" s="3"/>
      <c r="G385" s="3"/>
      <c r="H385" s="3"/>
      <c r="I385" s="3"/>
      <c r="J385" s="3"/>
    </row>
    <row r="386" ht="15.75" customHeight="1">
      <c r="A386" s="3"/>
      <c r="B386" s="3"/>
      <c r="C386" s="3"/>
      <c r="D386" s="3"/>
      <c r="E386" s="3"/>
      <c r="F386" s="3"/>
      <c r="G386" s="3"/>
      <c r="H386" s="3"/>
      <c r="I386" s="3"/>
      <c r="J386" s="3"/>
    </row>
    <row r="387" ht="15.75" customHeight="1">
      <c r="A387" s="3"/>
      <c r="B387" s="3"/>
      <c r="C387" s="3"/>
      <c r="D387" s="3"/>
      <c r="E387" s="3"/>
      <c r="F387" s="3"/>
      <c r="G387" s="3"/>
      <c r="H387" s="3"/>
      <c r="I387" s="3"/>
      <c r="J387" s="3"/>
    </row>
    <row r="388" ht="15.75" customHeight="1">
      <c r="A388" s="3"/>
      <c r="B388" s="3"/>
      <c r="C388" s="3"/>
      <c r="D388" s="3"/>
      <c r="E388" s="3"/>
      <c r="F388" s="3"/>
      <c r="G388" s="3"/>
      <c r="H388" s="3"/>
      <c r="I388" s="3"/>
      <c r="J388" s="3"/>
    </row>
    <row r="389" ht="15.75" customHeight="1">
      <c r="A389" s="3"/>
      <c r="B389" s="3"/>
      <c r="C389" s="3"/>
      <c r="D389" s="3"/>
      <c r="E389" s="3"/>
      <c r="F389" s="3"/>
      <c r="G389" s="3"/>
      <c r="H389" s="3"/>
      <c r="I389" s="3"/>
      <c r="J389" s="3"/>
    </row>
    <row r="390" ht="15.75" customHeight="1">
      <c r="A390" s="3"/>
      <c r="B390" s="3"/>
      <c r="C390" s="3"/>
      <c r="D390" s="3"/>
      <c r="E390" s="3"/>
      <c r="F390" s="3"/>
      <c r="G390" s="3"/>
      <c r="H390" s="3"/>
      <c r="I390" s="3"/>
      <c r="J390" s="3"/>
    </row>
    <row r="391" ht="15.75" customHeight="1">
      <c r="A391" s="3"/>
      <c r="B391" s="3"/>
      <c r="C391" s="3"/>
      <c r="D391" s="3"/>
      <c r="E391" s="3"/>
      <c r="F391" s="3"/>
      <c r="G391" s="3"/>
      <c r="H391" s="3"/>
      <c r="I391" s="3"/>
      <c r="J391" s="3"/>
    </row>
    <row r="392" ht="15.75" customHeight="1">
      <c r="A392" s="3"/>
      <c r="B392" s="3"/>
      <c r="C392" s="3"/>
      <c r="D392" s="3"/>
      <c r="E392" s="3"/>
      <c r="F392" s="3"/>
      <c r="G392" s="3"/>
      <c r="H392" s="3"/>
      <c r="I392" s="3"/>
      <c r="J392" s="3"/>
    </row>
    <row r="393" ht="15.75" customHeight="1">
      <c r="A393" s="3"/>
      <c r="B393" s="3"/>
      <c r="C393" s="3"/>
      <c r="D393" s="3"/>
      <c r="E393" s="3"/>
      <c r="F393" s="3"/>
      <c r="G393" s="3"/>
      <c r="H393" s="3"/>
      <c r="I393" s="3"/>
      <c r="J393" s="3"/>
    </row>
    <row r="394" ht="15.75" customHeight="1">
      <c r="A394" s="3"/>
      <c r="B394" s="3"/>
      <c r="C394" s="3"/>
      <c r="D394" s="3"/>
      <c r="E394" s="3"/>
      <c r="F394" s="3"/>
      <c r="G394" s="3"/>
      <c r="H394" s="3"/>
      <c r="I394" s="3"/>
      <c r="J394" s="3"/>
    </row>
    <row r="395" ht="15.75" customHeight="1">
      <c r="A395" s="3"/>
      <c r="B395" s="3"/>
      <c r="C395" s="3"/>
      <c r="D395" s="3"/>
      <c r="E395" s="3"/>
      <c r="F395" s="3"/>
      <c r="G395" s="3"/>
      <c r="H395" s="3"/>
      <c r="I395" s="3"/>
      <c r="J395" s="3"/>
    </row>
    <row r="396" ht="15.75" customHeight="1">
      <c r="A396" s="3"/>
      <c r="B396" s="3"/>
      <c r="C396" s="3"/>
      <c r="D396" s="3"/>
      <c r="E396" s="3"/>
      <c r="F396" s="3"/>
      <c r="G396" s="3"/>
      <c r="H396" s="3"/>
      <c r="I396" s="3"/>
      <c r="J396" s="3"/>
    </row>
    <row r="397" ht="15.75" customHeight="1">
      <c r="A397" s="3"/>
      <c r="B397" s="3"/>
      <c r="C397" s="3"/>
      <c r="D397" s="3"/>
      <c r="E397" s="3"/>
      <c r="F397" s="3"/>
      <c r="G397" s="3"/>
      <c r="H397" s="3"/>
      <c r="I397" s="3"/>
      <c r="J397" s="3"/>
    </row>
    <row r="398" ht="15.75" customHeight="1">
      <c r="A398" s="3"/>
      <c r="B398" s="3"/>
      <c r="C398" s="3"/>
      <c r="D398" s="3"/>
      <c r="E398" s="3"/>
      <c r="F398" s="3"/>
      <c r="G398" s="3"/>
      <c r="H398" s="3"/>
      <c r="I398" s="3"/>
      <c r="J398" s="3"/>
    </row>
    <row r="399" ht="15.75" customHeight="1">
      <c r="A399" s="3"/>
      <c r="B399" s="3"/>
      <c r="C399" s="3"/>
      <c r="D399" s="3"/>
      <c r="E399" s="3"/>
      <c r="F399" s="3"/>
      <c r="G399" s="3"/>
      <c r="H399" s="3"/>
      <c r="I399" s="3"/>
      <c r="J399" s="3"/>
    </row>
    <row r="400" ht="15.75" customHeight="1">
      <c r="A400" s="3"/>
      <c r="B400" s="3"/>
      <c r="C400" s="3"/>
      <c r="D400" s="3"/>
      <c r="E400" s="3"/>
      <c r="F400" s="3"/>
      <c r="G400" s="3"/>
      <c r="H400" s="3"/>
      <c r="I400" s="3"/>
      <c r="J400" s="3"/>
    </row>
    <row r="401" ht="15.75" customHeight="1">
      <c r="A401" s="3"/>
      <c r="B401" s="3"/>
      <c r="C401" s="3"/>
      <c r="D401" s="3"/>
      <c r="E401" s="3"/>
      <c r="F401" s="3"/>
      <c r="G401" s="3"/>
      <c r="H401" s="3"/>
      <c r="I401" s="3"/>
      <c r="J401" s="3"/>
    </row>
    <row r="402" ht="15.75" customHeight="1">
      <c r="A402" s="3"/>
      <c r="B402" s="3"/>
      <c r="C402" s="3"/>
      <c r="D402" s="3"/>
      <c r="E402" s="3"/>
      <c r="F402" s="3"/>
      <c r="G402" s="3"/>
      <c r="H402" s="3"/>
      <c r="I402" s="3"/>
      <c r="J402" s="3"/>
    </row>
    <row r="403" ht="15.75" customHeight="1">
      <c r="A403" s="3"/>
      <c r="B403" s="3"/>
      <c r="C403" s="3"/>
      <c r="D403" s="3"/>
      <c r="E403" s="3"/>
      <c r="F403" s="3"/>
      <c r="G403" s="3"/>
      <c r="H403" s="3"/>
      <c r="I403" s="3"/>
      <c r="J403" s="3"/>
    </row>
    <row r="404" ht="15.75" customHeight="1">
      <c r="A404" s="3"/>
      <c r="B404" s="3"/>
      <c r="C404" s="3"/>
      <c r="D404" s="3"/>
      <c r="E404" s="3"/>
      <c r="F404" s="3"/>
      <c r="G404" s="3"/>
      <c r="H404" s="3"/>
      <c r="I404" s="3"/>
      <c r="J404" s="3"/>
    </row>
    <row r="405" ht="15.75" customHeight="1">
      <c r="A405" s="3"/>
      <c r="B405" s="3"/>
      <c r="C405" s="3"/>
      <c r="D405" s="3"/>
      <c r="E405" s="3"/>
      <c r="F405" s="3"/>
      <c r="G405" s="3"/>
      <c r="H405" s="3"/>
      <c r="I405" s="3"/>
      <c r="J405" s="3"/>
    </row>
    <row r="406" ht="15.75" customHeight="1">
      <c r="A406" s="3"/>
      <c r="B406" s="3"/>
      <c r="C406" s="3"/>
      <c r="D406" s="3"/>
      <c r="E406" s="3"/>
      <c r="F406" s="3"/>
      <c r="G406" s="3"/>
      <c r="H406" s="3"/>
      <c r="I406" s="3"/>
      <c r="J406" s="3"/>
    </row>
    <row r="407" ht="15.75" customHeight="1">
      <c r="A407" s="3"/>
      <c r="B407" s="3"/>
      <c r="C407" s="3"/>
      <c r="D407" s="3"/>
      <c r="E407" s="3"/>
      <c r="F407" s="3"/>
      <c r="G407" s="3"/>
      <c r="H407" s="3"/>
      <c r="I407" s="3"/>
      <c r="J407" s="3"/>
    </row>
    <row r="408" ht="15.75" customHeight="1">
      <c r="A408" s="3"/>
      <c r="B408" s="3"/>
      <c r="C408" s="3"/>
      <c r="D408" s="3"/>
      <c r="E408" s="3"/>
      <c r="F408" s="3"/>
      <c r="G408" s="3"/>
      <c r="H408" s="3"/>
      <c r="I408" s="3"/>
      <c r="J408" s="3"/>
    </row>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A1:B1"/>
    <mergeCell ref="C2:E2"/>
    <mergeCell ref="F2:H2"/>
    <mergeCell ref="A3:A10"/>
    <mergeCell ref="C3:E3"/>
    <mergeCell ref="F3:H3"/>
    <mergeCell ref="F4:H4"/>
    <mergeCell ref="C10:E10"/>
    <mergeCell ref="F10:H10"/>
    <mergeCell ref="C11:E11"/>
    <mergeCell ref="F11:H11"/>
    <mergeCell ref="C12:E12"/>
    <mergeCell ref="F12:H12"/>
    <mergeCell ref="F13:H13"/>
    <mergeCell ref="A22:I22"/>
    <mergeCell ref="A23:F23"/>
    <mergeCell ref="G23:I23"/>
    <mergeCell ref="A31:I31"/>
    <mergeCell ref="A32:F32"/>
    <mergeCell ref="G32:I32"/>
    <mergeCell ref="A42:I42"/>
    <mergeCell ref="A43:F43"/>
    <mergeCell ref="G43:I43"/>
    <mergeCell ref="A51:I51"/>
    <mergeCell ref="A52:F52"/>
    <mergeCell ref="G52:I52"/>
    <mergeCell ref="A61:I61"/>
    <mergeCell ref="G62:I62"/>
    <mergeCell ref="A62:F62"/>
    <mergeCell ref="A69:I69"/>
    <mergeCell ref="A70:F70"/>
    <mergeCell ref="G70:I70"/>
    <mergeCell ref="A89:I89"/>
    <mergeCell ref="A90:F90"/>
    <mergeCell ref="G90:I90"/>
    <mergeCell ref="A97:I97"/>
    <mergeCell ref="A98:F98"/>
    <mergeCell ref="G98:I98"/>
    <mergeCell ref="A111:I111"/>
    <mergeCell ref="A112:F112"/>
    <mergeCell ref="G112:I112"/>
    <mergeCell ref="A119:I119"/>
    <mergeCell ref="A120:F120"/>
    <mergeCell ref="G120:I120"/>
    <mergeCell ref="A133:I133"/>
    <mergeCell ref="A134:F134"/>
    <mergeCell ref="G134:I134"/>
    <mergeCell ref="J135:J145"/>
    <mergeCell ref="A156:I156"/>
    <mergeCell ref="A171:F171"/>
    <mergeCell ref="A185:I185"/>
    <mergeCell ref="A186:F186"/>
    <mergeCell ref="G186:I186"/>
    <mergeCell ref="A202:I202"/>
    <mergeCell ref="A203:F203"/>
    <mergeCell ref="G203:I203"/>
    <mergeCell ref="A157:F157"/>
    <mergeCell ref="G157:I157"/>
    <mergeCell ref="A162:I162"/>
    <mergeCell ref="A163:F163"/>
    <mergeCell ref="G163:I163"/>
    <mergeCell ref="A170:I170"/>
    <mergeCell ref="G171:I171"/>
    <mergeCell ref="C4:E4"/>
    <mergeCell ref="C5:E5"/>
    <mergeCell ref="F5:H5"/>
    <mergeCell ref="C6:E6"/>
    <mergeCell ref="F6:H6"/>
    <mergeCell ref="C7:E7"/>
    <mergeCell ref="F7:H7"/>
    <mergeCell ref="C8:E8"/>
    <mergeCell ref="F8:H8"/>
    <mergeCell ref="C9:E9"/>
    <mergeCell ref="F9:H9"/>
    <mergeCell ref="C13:E13"/>
    <mergeCell ref="C14:E14"/>
    <mergeCell ref="C15:E15"/>
    <mergeCell ref="C16:E16"/>
    <mergeCell ref="C17:E17"/>
    <mergeCell ref="C18:E18"/>
    <mergeCell ref="F14:H14"/>
    <mergeCell ref="F15:H15"/>
    <mergeCell ref="F16:H16"/>
    <mergeCell ref="F17:H17"/>
    <mergeCell ref="F18:H18"/>
    <mergeCell ref="F19:H19"/>
    <mergeCell ref="F20:H20"/>
  </mergeCells>
  <hyperlinks>
    <hyperlink display="Datos Sin Procesar Proyectos de Inversion / Raw Data Investment Projects" location="'RawTablas(Project Bank)'!A1" ref="A1"/>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s>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75"/>
    <col customWidth="1" min="2" max="5" width="26.13"/>
    <col customWidth="1" min="6" max="9" width="32.75"/>
    <col customWidth="1" min="10" max="12" width="40.5"/>
    <col customWidth="1" min="13" max="14" width="40.25"/>
  </cols>
  <sheetData>
    <row r="1" ht="15.75" customHeight="1">
      <c r="A1" s="3"/>
      <c r="B1" s="36"/>
      <c r="C1" s="36"/>
      <c r="D1" s="36"/>
      <c r="E1" s="36"/>
      <c r="F1" s="36"/>
      <c r="G1" s="36"/>
      <c r="H1" s="36"/>
      <c r="I1" s="30"/>
      <c r="J1" s="37" t="s">
        <v>295</v>
      </c>
      <c r="K1" s="7"/>
      <c r="L1" s="7"/>
      <c r="M1" s="7"/>
      <c r="N1" s="8"/>
      <c r="O1" s="3"/>
      <c r="P1" s="3"/>
      <c r="Q1" s="3"/>
      <c r="R1" s="3"/>
      <c r="S1" s="3"/>
      <c r="T1" s="3"/>
      <c r="U1" s="3"/>
      <c r="V1" s="3"/>
      <c r="W1" s="3"/>
      <c r="X1" s="3"/>
      <c r="Y1" s="3"/>
      <c r="Z1" s="3"/>
      <c r="AA1" s="3"/>
      <c r="AB1" s="3"/>
      <c r="AC1" s="3"/>
      <c r="AD1" s="3"/>
      <c r="AE1" s="3"/>
      <c r="AF1" s="3"/>
      <c r="AG1" s="3"/>
      <c r="AH1" s="3"/>
    </row>
    <row r="2" ht="15.75" customHeight="1">
      <c r="A2" s="38"/>
      <c r="B2" s="39" t="s">
        <v>296</v>
      </c>
      <c r="C2" s="39" t="s">
        <v>297</v>
      </c>
      <c r="D2" s="39" t="s">
        <v>298</v>
      </c>
      <c r="E2" s="39" t="s">
        <v>299</v>
      </c>
      <c r="F2" s="40" t="s">
        <v>300</v>
      </c>
      <c r="G2" s="41" t="s">
        <v>296</v>
      </c>
      <c r="H2" s="41" t="s">
        <v>297</v>
      </c>
      <c r="I2" s="41" t="s">
        <v>298</v>
      </c>
      <c r="J2" s="42" t="s">
        <v>300</v>
      </c>
      <c r="K2" s="42" t="s">
        <v>301</v>
      </c>
      <c r="L2" s="42" t="s">
        <v>47</v>
      </c>
      <c r="M2" s="43" t="s">
        <v>302</v>
      </c>
      <c r="N2" s="43" t="s">
        <v>303</v>
      </c>
      <c r="O2" s="3"/>
      <c r="P2" s="3"/>
      <c r="Q2" s="3"/>
      <c r="R2" s="3"/>
      <c r="S2" s="3"/>
      <c r="T2" s="3"/>
      <c r="U2" s="3"/>
      <c r="V2" s="3"/>
      <c r="W2" s="3"/>
      <c r="X2" s="3"/>
      <c r="Y2" s="3"/>
      <c r="Z2" s="3"/>
      <c r="AA2" s="3"/>
      <c r="AB2" s="3"/>
      <c r="AC2" s="3"/>
      <c r="AD2" s="3"/>
      <c r="AE2" s="3"/>
      <c r="AF2" s="3"/>
      <c r="AG2" s="3"/>
      <c r="AH2" s="3"/>
    </row>
    <row r="3" ht="15.75" customHeight="1">
      <c r="A3" s="38"/>
      <c r="B3" s="44"/>
      <c r="C3" s="44"/>
      <c r="D3" s="44"/>
      <c r="E3" s="44"/>
      <c r="F3" s="30"/>
      <c r="G3" s="44"/>
      <c r="H3" s="44"/>
      <c r="I3" s="44"/>
      <c r="J3" s="44"/>
      <c r="K3" s="45" t="s">
        <v>304</v>
      </c>
      <c r="L3" s="46">
        <v>76.0</v>
      </c>
      <c r="M3" s="47" t="s">
        <v>305</v>
      </c>
      <c r="N3" s="48"/>
      <c r="O3" s="3"/>
      <c r="P3" s="3"/>
      <c r="Q3" s="3"/>
      <c r="R3" s="3"/>
      <c r="S3" s="3"/>
      <c r="T3" s="3"/>
      <c r="U3" s="3"/>
      <c r="V3" s="3"/>
      <c r="W3" s="3"/>
      <c r="X3" s="3"/>
      <c r="Y3" s="3"/>
      <c r="Z3" s="3"/>
      <c r="AA3" s="3"/>
      <c r="AB3" s="3"/>
      <c r="AC3" s="3"/>
      <c r="AD3" s="3"/>
      <c r="AE3" s="3"/>
      <c r="AF3" s="3"/>
      <c r="AG3" s="3"/>
      <c r="AH3" s="3"/>
    </row>
    <row r="4" ht="15.75" customHeight="1">
      <c r="A4" s="38"/>
      <c r="B4" s="44"/>
      <c r="C4" s="44"/>
      <c r="D4" s="44"/>
      <c r="E4" s="44"/>
      <c r="F4" s="30"/>
      <c r="G4" s="44"/>
      <c r="H4" s="44"/>
      <c r="I4" s="44"/>
      <c r="J4" s="49"/>
      <c r="K4" s="50" t="s">
        <v>306</v>
      </c>
      <c r="L4" s="51">
        <v>9399.0</v>
      </c>
      <c r="M4" s="52" t="s">
        <v>307</v>
      </c>
      <c r="N4" s="53" t="str">
        <f>IFERROR(__xludf.DUMMYFUNCTION("IF(ISBLANK(M4), """", GOOGLETRANSLATE(M4, ""es"", ""en""))"),"Unique Project Identifier in the Jamaican public investment system")</f>
        <v>Unique Project Identifier in the Jamaican public investment system</v>
      </c>
      <c r="O4" s="3"/>
      <c r="P4" s="3"/>
      <c r="Q4" s="3"/>
      <c r="R4" s="3"/>
      <c r="S4" s="3"/>
      <c r="T4" s="3"/>
      <c r="U4" s="3"/>
      <c r="V4" s="3"/>
      <c r="W4" s="3"/>
      <c r="X4" s="3"/>
      <c r="Y4" s="3"/>
      <c r="Z4" s="3"/>
      <c r="AA4" s="3"/>
      <c r="AB4" s="3"/>
      <c r="AC4" s="3"/>
      <c r="AD4" s="3"/>
      <c r="AE4" s="3"/>
      <c r="AF4" s="3"/>
      <c r="AG4" s="3"/>
      <c r="AH4" s="3"/>
    </row>
    <row r="5" ht="15.75" customHeight="1">
      <c r="A5" s="38"/>
      <c r="B5" s="30"/>
      <c r="C5" s="30"/>
      <c r="D5" s="30"/>
      <c r="E5" s="30"/>
      <c r="F5" s="30"/>
      <c r="G5" s="44"/>
      <c r="H5" s="44"/>
      <c r="I5" s="44"/>
      <c r="J5" s="49"/>
      <c r="K5" s="50" t="s">
        <v>308</v>
      </c>
      <c r="L5" s="51" t="s">
        <v>138</v>
      </c>
      <c r="M5" s="54" t="s">
        <v>309</v>
      </c>
      <c r="N5" s="53" t="str">
        <f>IFERROR(__xludf.DUMMYFUNCTION("IF(ISBLANK(M5), """", GOOGLETRANSLATE(M5, ""es"", ""en""))"),"Project status")</f>
        <v>Project status</v>
      </c>
      <c r="O5" s="3"/>
      <c r="P5" s="3"/>
      <c r="Q5" s="3"/>
      <c r="R5" s="3"/>
      <c r="S5" s="3"/>
      <c r="T5" s="3"/>
      <c r="U5" s="3"/>
      <c r="V5" s="3"/>
      <c r="W5" s="3"/>
      <c r="X5" s="3"/>
      <c r="Y5" s="3"/>
      <c r="Z5" s="3"/>
      <c r="AA5" s="3"/>
      <c r="AB5" s="3"/>
      <c r="AC5" s="3"/>
      <c r="AD5" s="3"/>
      <c r="AE5" s="3"/>
      <c r="AF5" s="3"/>
      <c r="AG5" s="3"/>
      <c r="AH5" s="3"/>
    </row>
    <row r="6" ht="15.75" customHeight="1">
      <c r="A6" s="38"/>
      <c r="B6" s="44"/>
      <c r="C6" s="44"/>
      <c r="D6" s="44"/>
      <c r="E6" s="44"/>
      <c r="F6" s="30"/>
      <c r="G6" s="44"/>
      <c r="H6" s="44"/>
      <c r="I6" s="44"/>
      <c r="J6" s="49"/>
      <c r="K6" s="50" t="s">
        <v>310</v>
      </c>
      <c r="L6" s="51">
        <v>43.0</v>
      </c>
      <c r="M6" s="54" t="s">
        <v>242</v>
      </c>
      <c r="N6" s="53" t="str">
        <f>IFERROR(__xludf.DUMMYFUNCTION("IF(ISBLANK(M6), """", GOOGLETRANSLATE(M6, ""es"", ""en""))"),"Sector Identifier")</f>
        <v>Sector Identifier</v>
      </c>
      <c r="O6" s="3"/>
      <c r="P6" s="3"/>
      <c r="Q6" s="3"/>
      <c r="R6" s="3"/>
      <c r="S6" s="3"/>
      <c r="T6" s="3"/>
      <c r="U6" s="3"/>
      <c r="V6" s="3"/>
      <c r="W6" s="3"/>
      <c r="X6" s="3"/>
      <c r="Y6" s="3"/>
      <c r="Z6" s="3"/>
      <c r="AA6" s="3"/>
      <c r="AB6" s="3"/>
      <c r="AC6" s="3"/>
      <c r="AD6" s="3"/>
      <c r="AE6" s="3"/>
      <c r="AF6" s="3"/>
      <c r="AG6" s="3"/>
      <c r="AH6" s="3"/>
    </row>
    <row r="7" ht="15.75" customHeight="1">
      <c r="A7" s="38"/>
      <c r="B7" s="44"/>
      <c r="C7" s="44"/>
      <c r="D7" s="44"/>
      <c r="E7" s="44"/>
      <c r="F7" s="30"/>
      <c r="G7" s="44"/>
      <c r="H7" s="44"/>
      <c r="I7" s="44"/>
      <c r="J7" s="49"/>
      <c r="K7" s="50" t="s">
        <v>311</v>
      </c>
      <c r="L7" s="51" t="s">
        <v>312</v>
      </c>
      <c r="M7" s="54" t="s">
        <v>313</v>
      </c>
      <c r="N7" s="53" t="str">
        <f>IFERROR(__xludf.DUMMYFUNCTION("IF(ISBLANK(M7), """", GOOGLETRANSLATE(M7, ""es"", ""en""))"),"Secotres associated according to the scope of Economic Activity")</f>
        <v>Secotres associated according to the scope of Economic Activity</v>
      </c>
      <c r="O7" s="3"/>
      <c r="P7" s="3"/>
      <c r="Q7" s="3"/>
      <c r="R7" s="3"/>
      <c r="S7" s="3"/>
      <c r="T7" s="3"/>
      <c r="U7" s="3"/>
      <c r="V7" s="3"/>
      <c r="W7" s="3"/>
      <c r="X7" s="3"/>
      <c r="Y7" s="3"/>
      <c r="Z7" s="3"/>
      <c r="AA7" s="3"/>
      <c r="AB7" s="3"/>
      <c r="AC7" s="3"/>
      <c r="AD7" s="3"/>
      <c r="AE7" s="3"/>
      <c r="AF7" s="3"/>
      <c r="AG7" s="3"/>
      <c r="AH7" s="3"/>
    </row>
    <row r="8" ht="15.75" customHeight="1">
      <c r="A8" s="38"/>
      <c r="B8" s="44"/>
      <c r="C8" s="44"/>
      <c r="D8" s="55"/>
      <c r="E8" s="55"/>
      <c r="F8" s="32"/>
      <c r="G8" s="44"/>
      <c r="H8" s="44"/>
      <c r="I8" s="55"/>
      <c r="J8" s="49"/>
      <c r="K8" s="50" t="s">
        <v>314</v>
      </c>
      <c r="L8" s="56">
        <v>41213.0</v>
      </c>
      <c r="M8" s="54" t="s">
        <v>315</v>
      </c>
      <c r="N8" s="53" t="str">
        <f>IFERROR(__xludf.DUMMYFUNCTION("IF(ISBLANK(M8), """", GOOGLETRANSLATE(M8, ""es"", ""en""))"),"Estimated Project Start Date")</f>
        <v>Estimated Project Start Date</v>
      </c>
      <c r="O8" s="3"/>
      <c r="P8" s="3"/>
      <c r="Q8" s="3"/>
      <c r="R8" s="3"/>
      <c r="S8" s="3"/>
      <c r="T8" s="3"/>
      <c r="U8" s="3"/>
      <c r="V8" s="3"/>
      <c r="W8" s="3"/>
      <c r="X8" s="3"/>
      <c r="Y8" s="3"/>
      <c r="Z8" s="3"/>
      <c r="AA8" s="3"/>
      <c r="AB8" s="3"/>
      <c r="AC8" s="3"/>
      <c r="AD8" s="3"/>
      <c r="AE8" s="3"/>
      <c r="AF8" s="3"/>
      <c r="AG8" s="3"/>
      <c r="AH8" s="3"/>
    </row>
    <row r="9" ht="15.75" customHeight="1">
      <c r="A9" s="38"/>
      <c r="B9" s="44"/>
      <c r="C9" s="44"/>
      <c r="D9" s="44"/>
      <c r="E9" s="44"/>
      <c r="F9" s="32"/>
      <c r="G9" s="44"/>
      <c r="H9" s="44"/>
      <c r="I9" s="55"/>
      <c r="J9" s="49"/>
      <c r="K9" s="50" t="s">
        <v>316</v>
      </c>
      <c r="L9" s="56">
        <v>41213.0</v>
      </c>
      <c r="M9" s="54" t="s">
        <v>317</v>
      </c>
      <c r="N9" s="53" t="str">
        <f>IFERROR(__xludf.DUMMYFUNCTION("IF(ISBLANK(M9), """", GOOGLETRANSLATE(M9, ""es"", ""en""))"),"Estimated Project Completion Date")</f>
        <v>Estimated Project Completion Date</v>
      </c>
      <c r="O9" s="3"/>
      <c r="P9" s="3"/>
      <c r="Q9" s="3"/>
      <c r="R9" s="3"/>
      <c r="S9" s="3"/>
      <c r="T9" s="3"/>
      <c r="U9" s="3"/>
      <c r="V9" s="3"/>
      <c r="W9" s="3"/>
      <c r="X9" s="3"/>
      <c r="Y9" s="3"/>
      <c r="Z9" s="3"/>
      <c r="AA9" s="3"/>
      <c r="AB9" s="3"/>
      <c r="AC9" s="3"/>
      <c r="AD9" s="3"/>
      <c r="AE9" s="3"/>
      <c r="AF9" s="3"/>
      <c r="AG9" s="3"/>
      <c r="AH9" s="3"/>
    </row>
    <row r="10" ht="15.75" customHeight="1">
      <c r="A10" s="38"/>
      <c r="B10" s="30"/>
      <c r="C10" s="30"/>
      <c r="D10" s="30"/>
      <c r="E10" s="30"/>
      <c r="F10" s="30"/>
      <c r="G10" s="44"/>
      <c r="H10" s="44"/>
      <c r="I10" s="44"/>
      <c r="J10" s="49"/>
      <c r="K10" s="50" t="s">
        <v>318</v>
      </c>
      <c r="L10" s="56">
        <v>44377.0</v>
      </c>
      <c r="M10" s="54" t="s">
        <v>319</v>
      </c>
      <c r="N10" s="53" t="str">
        <f>IFERROR(__xludf.DUMMYFUNCTION("IF(ISBLANK(M10), """", GOOGLETRANSLATE(M10, ""es"", ""en""))"),"Project Extension Date (This date applies when extensions are requested at the end of the project")</f>
        <v>Project Extension Date (This date applies when extensions are requested at the end of the project</v>
      </c>
      <c r="O10" s="3"/>
      <c r="P10" s="3"/>
      <c r="Q10" s="3"/>
      <c r="R10" s="3"/>
      <c r="S10" s="3"/>
      <c r="T10" s="3"/>
      <c r="U10" s="3"/>
      <c r="V10" s="3"/>
      <c r="W10" s="3"/>
      <c r="X10" s="3"/>
      <c r="Y10" s="3"/>
      <c r="Z10" s="3"/>
      <c r="AA10" s="3"/>
      <c r="AB10" s="3"/>
      <c r="AC10" s="3"/>
      <c r="AD10" s="3"/>
      <c r="AE10" s="3"/>
      <c r="AF10" s="3"/>
      <c r="AG10" s="3"/>
      <c r="AH10" s="3"/>
    </row>
    <row r="11" ht="15.75" customHeight="1">
      <c r="A11" s="38"/>
      <c r="B11" s="44"/>
      <c r="C11" s="44"/>
      <c r="D11" s="44"/>
      <c r="E11" s="44"/>
      <c r="F11" s="30"/>
      <c r="G11" s="44"/>
      <c r="H11" s="44"/>
      <c r="I11" s="44"/>
      <c r="J11" s="49"/>
      <c r="K11" s="50" t="s">
        <v>320</v>
      </c>
      <c r="L11" s="51" t="s">
        <v>321</v>
      </c>
      <c r="M11" s="54" t="s">
        <v>322</v>
      </c>
      <c r="N11" s="53" t="str">
        <f>IFERROR(__xludf.DUMMYFUNCTION("IF(ISBLANK(M11), """", GOOGLETRANSLATE(M11, ""es"", ""en""))"),"Project's name ")</f>
        <v>Project's name </v>
      </c>
      <c r="O11" s="3"/>
      <c r="P11" s="3"/>
      <c r="Q11" s="3"/>
      <c r="R11" s="3"/>
      <c r="S11" s="3"/>
      <c r="T11" s="3"/>
      <c r="U11" s="3"/>
      <c r="V11" s="3"/>
      <c r="W11" s="3"/>
      <c r="X11" s="3"/>
      <c r="Y11" s="3"/>
      <c r="Z11" s="3"/>
      <c r="AA11" s="3"/>
      <c r="AB11" s="3"/>
      <c r="AC11" s="3"/>
      <c r="AD11" s="3"/>
      <c r="AE11" s="3"/>
      <c r="AF11" s="3"/>
      <c r="AG11" s="3"/>
      <c r="AH11" s="3"/>
    </row>
    <row r="12" ht="15.75" customHeight="1">
      <c r="A12" s="38"/>
      <c r="B12" s="44"/>
      <c r="C12" s="44"/>
      <c r="D12" s="44"/>
      <c r="E12" s="44"/>
      <c r="F12" s="32"/>
      <c r="G12" s="44"/>
      <c r="H12" s="44"/>
      <c r="I12" s="44"/>
      <c r="J12" s="49"/>
      <c r="K12" s="50" t="s">
        <v>323</v>
      </c>
      <c r="L12" s="51" t="s">
        <v>324</v>
      </c>
      <c r="M12" s="54" t="s">
        <v>325</v>
      </c>
      <c r="N12" s="53" t="str">
        <f>IFERROR(__xludf.DUMMYFUNCTION("IF(ISBLANK(M12), """", GOOGLETRANSLATE(M12, ""es"", ""en""))"),"Estimated Project Cost in Jamaican dollars in thousands")</f>
        <v>Estimated Project Cost in Jamaican dollars in thousands</v>
      </c>
      <c r="O12" s="3"/>
      <c r="P12" s="3"/>
      <c r="Q12" s="3"/>
      <c r="R12" s="3"/>
      <c r="S12" s="3"/>
      <c r="T12" s="3"/>
      <c r="U12" s="3"/>
      <c r="V12" s="3"/>
      <c r="W12" s="3"/>
      <c r="X12" s="3"/>
      <c r="Y12" s="3"/>
      <c r="Z12" s="3"/>
      <c r="AA12" s="3"/>
      <c r="AB12" s="3"/>
      <c r="AC12" s="3"/>
      <c r="AD12" s="3"/>
      <c r="AE12" s="3"/>
      <c r="AF12" s="3"/>
      <c r="AG12" s="3"/>
      <c r="AH12" s="3"/>
    </row>
    <row r="13" ht="15.75" customHeight="1">
      <c r="A13" s="38"/>
      <c r="B13" s="30"/>
      <c r="C13" s="30"/>
      <c r="D13" s="30"/>
      <c r="E13" s="30"/>
      <c r="F13" s="30"/>
      <c r="G13" s="44"/>
      <c r="H13" s="44"/>
      <c r="I13" s="55"/>
      <c r="J13" s="49"/>
      <c r="K13" s="50" t="s">
        <v>326</v>
      </c>
      <c r="L13" s="51" t="s">
        <v>327</v>
      </c>
      <c r="M13" s="54" t="s">
        <v>328</v>
      </c>
      <c r="N13" s="53" t="str">
        <f>IFERROR(__xludf.DUMMYFUNCTION("IF(ISBLANK(M13), """", GOOGLETRANSLATE(M13, ""es"", ""en""))"),"Progress or Financial Allocation (in percentage) to measure the fulfillment of the Project in economic progress")</f>
        <v>Progress or Financial Allocation (in percentage) to measure the fulfillment of the Project in economic progress</v>
      </c>
      <c r="O13" s="3"/>
      <c r="P13" s="3"/>
      <c r="Q13" s="3"/>
      <c r="R13" s="3"/>
      <c r="S13" s="3"/>
      <c r="T13" s="3"/>
      <c r="U13" s="3"/>
      <c r="V13" s="3"/>
      <c r="W13" s="3"/>
      <c r="X13" s="3"/>
      <c r="Y13" s="3"/>
      <c r="Z13" s="3"/>
      <c r="AA13" s="3"/>
      <c r="AB13" s="3"/>
      <c r="AC13" s="3"/>
      <c r="AD13" s="3"/>
      <c r="AE13" s="3"/>
      <c r="AF13" s="3"/>
      <c r="AG13" s="3"/>
      <c r="AH13" s="3"/>
    </row>
    <row r="14" ht="15.75" customHeight="1">
      <c r="A14" s="38"/>
      <c r="B14" s="44"/>
      <c r="C14" s="44"/>
      <c r="D14" s="44"/>
      <c r="E14" s="44"/>
      <c r="F14" s="30"/>
      <c r="G14" s="44"/>
      <c r="H14" s="44"/>
      <c r="I14" s="44"/>
      <c r="J14" s="49"/>
      <c r="K14" s="50" t="s">
        <v>329</v>
      </c>
      <c r="L14" s="51" t="s">
        <v>330</v>
      </c>
      <c r="M14" s="54" t="s">
        <v>331</v>
      </c>
      <c r="N14" s="53" t="str">
        <f>IFERROR(__xludf.DUMMYFUNCTION("IF(ISBLANK(M14), """", GOOGLETRANSLATE(M14, ""es"", ""en""))"),"General Summary of the Project, Explains in general terms the characteristics of the project")</f>
        <v>General Summary of the Project, Explains in general terms the characteristics of the project</v>
      </c>
      <c r="O14" s="3"/>
      <c r="P14" s="3"/>
      <c r="Q14" s="3"/>
      <c r="R14" s="3"/>
      <c r="S14" s="3"/>
      <c r="T14" s="3"/>
      <c r="U14" s="3"/>
      <c r="V14" s="3"/>
      <c r="W14" s="3"/>
      <c r="X14" s="3"/>
      <c r="Y14" s="3"/>
      <c r="Z14" s="3"/>
      <c r="AA14" s="3"/>
      <c r="AB14" s="3"/>
      <c r="AC14" s="3"/>
      <c r="AD14" s="3"/>
      <c r="AE14" s="3"/>
      <c r="AF14" s="3"/>
      <c r="AG14" s="3"/>
      <c r="AH14" s="3"/>
    </row>
    <row r="15" ht="15.75" customHeight="1">
      <c r="A15" s="38"/>
      <c r="B15" s="30"/>
      <c r="C15" s="30"/>
      <c r="D15" s="30"/>
      <c r="E15" s="30"/>
      <c r="F15" s="30"/>
      <c r="G15" s="44"/>
      <c r="H15" s="44"/>
      <c r="I15" s="55"/>
      <c r="J15" s="49"/>
      <c r="K15" s="50" t="s">
        <v>332</v>
      </c>
      <c r="L15" s="51" t="s">
        <v>333</v>
      </c>
      <c r="M15" s="54" t="s">
        <v>334</v>
      </c>
      <c r="N15" s="53" t="str">
        <f>IFERROR(__xludf.DUMMYFUNCTION("IF(ISBLANK(M15), """", GOOGLETRANSLATE(M15, ""es"", ""en""))"),"General objective of the Project. Explain the general scope of the project")</f>
        <v>General objective of the Project. Explain the general scope of the project</v>
      </c>
      <c r="O15" s="3"/>
      <c r="P15" s="3"/>
      <c r="Q15" s="3"/>
      <c r="R15" s="3"/>
      <c r="S15" s="3"/>
      <c r="T15" s="3"/>
      <c r="U15" s="3"/>
      <c r="V15" s="3"/>
      <c r="W15" s="3"/>
      <c r="X15" s="3"/>
      <c r="Y15" s="3"/>
      <c r="Z15" s="3"/>
      <c r="AA15" s="3"/>
      <c r="AB15" s="3"/>
      <c r="AC15" s="3"/>
      <c r="AD15" s="3"/>
      <c r="AE15" s="3"/>
      <c r="AF15" s="3"/>
      <c r="AG15" s="3"/>
      <c r="AH15" s="3"/>
    </row>
    <row r="16" ht="15.75" customHeight="1">
      <c r="A16" s="38"/>
      <c r="B16" s="30"/>
      <c r="C16" s="30"/>
      <c r="D16" s="30"/>
      <c r="E16" s="30"/>
      <c r="F16" s="30"/>
      <c r="G16" s="44"/>
      <c r="H16" s="44"/>
      <c r="I16" s="55"/>
      <c r="J16" s="49"/>
      <c r="K16" s="50" t="s">
        <v>335</v>
      </c>
      <c r="L16" s="51" t="s">
        <v>336</v>
      </c>
      <c r="M16" s="54" t="s">
        <v>337</v>
      </c>
      <c r="N16" s="53" t="str">
        <f>IFERROR(__xludf.DUMMYFUNCTION("IF(ISBLANK(M16), """", GOOGLETRANSLATE(M16, ""es"", ""en""))"),"Specific objectives of the Project. List the specific objectives and specific scope of the project")</f>
        <v>Specific objectives of the Project. List the specific objectives and specific scope of the project</v>
      </c>
      <c r="O16" s="3"/>
      <c r="P16" s="3"/>
      <c r="Q16" s="3"/>
      <c r="R16" s="3"/>
      <c r="S16" s="3"/>
      <c r="T16" s="3"/>
      <c r="U16" s="3"/>
      <c r="V16" s="3"/>
      <c r="W16" s="3"/>
      <c r="X16" s="3"/>
      <c r="Y16" s="3"/>
      <c r="Z16" s="3"/>
      <c r="AA16" s="3"/>
      <c r="AB16" s="3"/>
      <c r="AC16" s="3"/>
      <c r="AD16" s="3"/>
      <c r="AE16" s="3"/>
      <c r="AF16" s="3"/>
      <c r="AG16" s="3"/>
      <c r="AH16" s="3"/>
    </row>
    <row r="17" ht="15.75" customHeight="1">
      <c r="A17" s="38"/>
      <c r="B17" s="30"/>
      <c r="C17" s="30"/>
      <c r="D17" s="30"/>
      <c r="E17" s="30"/>
      <c r="F17" s="30"/>
      <c r="G17" s="44"/>
      <c r="H17" s="44"/>
      <c r="I17" s="55"/>
      <c r="J17" s="49"/>
      <c r="K17" s="50" t="s">
        <v>338</v>
      </c>
      <c r="L17" s="51">
        <v>12001.0</v>
      </c>
      <c r="M17" s="54" t="s">
        <v>339</v>
      </c>
      <c r="N17" s="53" t="str">
        <f>IFERROR(__xludf.DUMMYFUNCTION("IF(ISBLANK(M17), """", GOOGLETRANSLATE(M17, ""es"", ""en""))"),"Code and identifier of the Project Executing Entity")</f>
        <v>Code and identifier of the Project Executing Entity</v>
      </c>
      <c r="O17" s="3"/>
      <c r="P17" s="3"/>
      <c r="Q17" s="3"/>
      <c r="R17" s="3"/>
      <c r="S17" s="3"/>
      <c r="T17" s="3"/>
      <c r="U17" s="3"/>
      <c r="V17" s="3"/>
      <c r="W17" s="3"/>
      <c r="X17" s="3"/>
      <c r="Y17" s="3"/>
      <c r="Z17" s="3"/>
      <c r="AA17" s="3"/>
      <c r="AB17" s="3"/>
      <c r="AC17" s="3"/>
      <c r="AD17" s="3"/>
      <c r="AE17" s="3"/>
      <c r="AF17" s="3"/>
      <c r="AG17" s="3"/>
      <c r="AH17" s="3"/>
    </row>
    <row r="18" ht="15.75" customHeight="1">
      <c r="A18" s="38"/>
      <c r="B18" s="30"/>
      <c r="C18" s="30"/>
      <c r="D18" s="30"/>
      <c r="E18" s="30"/>
      <c r="F18" s="30"/>
      <c r="G18" s="44"/>
      <c r="H18" s="44"/>
      <c r="I18" s="55"/>
      <c r="J18" s="49"/>
      <c r="K18" s="50" t="s">
        <v>340</v>
      </c>
      <c r="L18" s="51" t="s">
        <v>276</v>
      </c>
      <c r="M18" s="54" t="s">
        <v>341</v>
      </c>
      <c r="N18" s="53"/>
      <c r="O18" s="3"/>
      <c r="P18" s="3"/>
      <c r="Q18" s="3"/>
      <c r="R18" s="3"/>
      <c r="S18" s="3"/>
      <c r="T18" s="3"/>
      <c r="U18" s="3"/>
      <c r="V18" s="3"/>
      <c r="W18" s="3"/>
      <c r="X18" s="3"/>
      <c r="Y18" s="3"/>
      <c r="Z18" s="3"/>
      <c r="AA18" s="3"/>
      <c r="AB18" s="3"/>
      <c r="AC18" s="3"/>
      <c r="AD18" s="3"/>
      <c r="AE18" s="3"/>
      <c r="AF18" s="3"/>
      <c r="AG18" s="3"/>
      <c r="AH18" s="3"/>
    </row>
    <row r="19" ht="15.75" customHeight="1">
      <c r="A19" s="38"/>
      <c r="B19" s="30"/>
      <c r="C19" s="30"/>
      <c r="D19" s="30"/>
      <c r="E19" s="30"/>
      <c r="F19" s="30"/>
      <c r="G19" s="44"/>
      <c r="H19" s="44"/>
      <c r="I19" s="55"/>
      <c r="J19" s="49"/>
      <c r="K19" s="50" t="s">
        <v>342</v>
      </c>
      <c r="L19" s="51">
        <v>99.0</v>
      </c>
      <c r="M19" s="54" t="s">
        <v>343</v>
      </c>
      <c r="N19" s="53"/>
      <c r="O19" s="3"/>
      <c r="P19" s="3"/>
      <c r="Q19" s="3"/>
      <c r="R19" s="3"/>
      <c r="S19" s="3"/>
      <c r="T19" s="3"/>
      <c r="U19" s="3"/>
      <c r="V19" s="3"/>
      <c r="W19" s="3"/>
      <c r="X19" s="3"/>
      <c r="Y19" s="3"/>
      <c r="Z19" s="3"/>
      <c r="AA19" s="3"/>
      <c r="AB19" s="3"/>
      <c r="AC19" s="3"/>
      <c r="AD19" s="3"/>
      <c r="AE19" s="3"/>
      <c r="AF19" s="3"/>
      <c r="AG19" s="3"/>
      <c r="AH19" s="3"/>
    </row>
    <row r="20" ht="15.75" customHeight="1">
      <c r="A20" s="38"/>
      <c r="B20" s="30"/>
      <c r="C20" s="30"/>
      <c r="D20" s="30"/>
      <c r="E20" s="30"/>
      <c r="F20" s="30"/>
      <c r="G20" s="44"/>
      <c r="H20" s="44"/>
      <c r="I20" s="55"/>
      <c r="J20" s="49"/>
      <c r="K20" s="50" t="s">
        <v>344</v>
      </c>
      <c r="L20" s="51" t="s">
        <v>231</v>
      </c>
      <c r="M20" s="54" t="s">
        <v>345</v>
      </c>
      <c r="N20" s="53" t="str">
        <f>IFERROR(__xludf.DUMMYFUNCTION("IF(ISBLANK(M20), """", GOOGLETRANSLATE(M20, ""es"", ""en""))"),"Agency or Entity in charge of financing the project. When there are several entities or agencies, it will be established as multiple agencies. ")</f>
        <v>Agency or Entity in charge of financing the project. When there are several entities or agencies, it will be established as multiple agencies. </v>
      </c>
      <c r="O20" s="3"/>
      <c r="P20" s="3"/>
      <c r="Q20" s="3"/>
      <c r="R20" s="3"/>
      <c r="S20" s="3"/>
      <c r="T20" s="3"/>
      <c r="U20" s="3"/>
      <c r="V20" s="3"/>
      <c r="W20" s="3"/>
      <c r="X20" s="3"/>
      <c r="Y20" s="3"/>
      <c r="Z20" s="3"/>
      <c r="AA20" s="3"/>
      <c r="AB20" s="3"/>
      <c r="AC20" s="3"/>
      <c r="AD20" s="3"/>
      <c r="AE20" s="3"/>
      <c r="AF20" s="3"/>
      <c r="AG20" s="3"/>
      <c r="AH20" s="3"/>
    </row>
    <row r="21" ht="15.75" customHeight="1">
      <c r="A21" s="38"/>
      <c r="B21" s="30"/>
      <c r="C21" s="30"/>
      <c r="D21" s="30"/>
      <c r="E21" s="30"/>
      <c r="F21" s="30"/>
      <c r="G21" s="44"/>
      <c r="H21" s="44"/>
      <c r="I21" s="55"/>
      <c r="J21" s="49"/>
      <c r="K21" s="50" t="s">
        <v>346</v>
      </c>
      <c r="L21" s="51">
        <v>1.0</v>
      </c>
      <c r="M21" s="54" t="s">
        <v>347</v>
      </c>
      <c r="N21" s="53" t="str">
        <f>IFERROR(__xludf.DUMMYFUNCTION("IF(ISBLANK(M21), """", GOOGLETRANSLATE(M21, ""es"", ""en""))"),"Identifier of the administrative territorial county division for Jamaica")</f>
        <v>Identifier of the administrative territorial county division for Jamaica</v>
      </c>
      <c r="O21" s="3"/>
      <c r="P21" s="3"/>
      <c r="Q21" s="3"/>
      <c r="R21" s="3"/>
      <c r="S21" s="3"/>
      <c r="T21" s="3"/>
      <c r="U21" s="3"/>
      <c r="V21" s="3"/>
      <c r="W21" s="3"/>
      <c r="X21" s="3"/>
      <c r="Y21" s="3"/>
      <c r="Z21" s="3"/>
      <c r="AA21" s="3"/>
      <c r="AB21" s="3"/>
      <c r="AC21" s="3"/>
      <c r="AD21" s="3"/>
      <c r="AE21" s="3"/>
      <c r="AF21" s="3"/>
      <c r="AG21" s="3"/>
      <c r="AH21" s="3"/>
    </row>
    <row r="22" ht="15.75" customHeight="1">
      <c r="A22" s="38"/>
      <c r="B22" s="30"/>
      <c r="C22" s="30"/>
      <c r="D22" s="30"/>
      <c r="E22" s="30"/>
      <c r="F22" s="30"/>
      <c r="G22" s="44"/>
      <c r="H22" s="44"/>
      <c r="I22" s="44"/>
      <c r="J22" s="49"/>
      <c r="K22" s="50" t="s">
        <v>348</v>
      </c>
      <c r="L22" s="51" t="s">
        <v>349</v>
      </c>
      <c r="M22" s="54" t="s">
        <v>350</v>
      </c>
      <c r="N22" s="53" t="str">
        <f>IFERROR(__xludf.DUMMYFUNCTION("IF(ISBLANK(M22), """", GOOGLETRANSLATE(M22, ""es"", ""en""))"),"Name of county administrative territorial division for Jamaica")</f>
        <v>Name of county administrative territorial division for Jamaica</v>
      </c>
      <c r="O22" s="3"/>
      <c r="P22" s="3"/>
      <c r="Q22" s="3"/>
      <c r="R22" s="3"/>
      <c r="S22" s="3"/>
      <c r="T22" s="3"/>
      <c r="U22" s="3"/>
      <c r="V22" s="3"/>
      <c r="W22" s="3"/>
      <c r="X22" s="3"/>
      <c r="Y22" s="3"/>
      <c r="Z22" s="3"/>
      <c r="AA22" s="3"/>
      <c r="AB22" s="3"/>
      <c r="AC22" s="3"/>
      <c r="AD22" s="3"/>
      <c r="AE22" s="3"/>
      <c r="AF22" s="3"/>
      <c r="AG22" s="3"/>
      <c r="AH22" s="3"/>
    </row>
    <row r="23" ht="15.75" customHeight="1">
      <c r="A23" s="38"/>
      <c r="B23" s="30"/>
      <c r="C23" s="30"/>
      <c r="D23" s="30"/>
      <c r="E23" s="30"/>
      <c r="F23" s="30"/>
      <c r="G23" s="44"/>
      <c r="H23" s="44"/>
      <c r="I23" s="55"/>
      <c r="J23" s="49"/>
      <c r="K23" s="50" t="s">
        <v>351</v>
      </c>
      <c r="L23" s="51">
        <v>113.0</v>
      </c>
      <c r="M23" s="54" t="s">
        <v>352</v>
      </c>
      <c r="N23" s="53" t="str">
        <f>IFERROR(__xludf.DUMMYFUNCTION("IF(ISBLANK(M23), """", GOOGLETRANSLATE(M23, ""es"", ""en""))"),"Parish identifier of the administrative territorial sub-division for Jamaica")</f>
        <v>Parish identifier of the administrative territorial sub-division for Jamaica</v>
      </c>
      <c r="O23" s="3"/>
      <c r="P23" s="3"/>
      <c r="Q23" s="3"/>
      <c r="R23" s="3"/>
      <c r="S23" s="3"/>
      <c r="T23" s="3"/>
      <c r="U23" s="3"/>
      <c r="V23" s="3"/>
      <c r="W23" s="3"/>
      <c r="X23" s="3"/>
      <c r="Y23" s="3"/>
      <c r="Z23" s="3"/>
      <c r="AA23" s="3"/>
      <c r="AB23" s="3"/>
      <c r="AC23" s="3"/>
      <c r="AD23" s="3"/>
      <c r="AE23" s="3"/>
      <c r="AF23" s="3"/>
      <c r="AG23" s="3"/>
      <c r="AH23" s="3"/>
    </row>
    <row r="24" ht="15.75" customHeight="1">
      <c r="A24" s="38"/>
      <c r="B24" s="44"/>
      <c r="C24" s="44"/>
      <c r="D24" s="44"/>
      <c r="E24" s="44"/>
      <c r="F24" s="32"/>
      <c r="G24" s="44"/>
      <c r="H24" s="44"/>
      <c r="I24" s="55"/>
      <c r="J24" s="49"/>
      <c r="K24" s="50" t="s">
        <v>353</v>
      </c>
      <c r="L24" s="51" t="s">
        <v>354</v>
      </c>
      <c r="M24" s="54" t="s">
        <v>355</v>
      </c>
      <c r="N24" s="53" t="str">
        <f>IFERROR(__xludf.DUMMYFUNCTION("IF(ISBLANK(M24), """", GOOGLETRANSLATE(M24, ""es"", ""en""))"),"Name of the Parish of the administrative territorial sub-division for Jamaica")</f>
        <v>Name of the Parish of the administrative territorial sub-division for Jamaica</v>
      </c>
      <c r="O24" s="3"/>
      <c r="P24" s="3"/>
      <c r="Q24" s="3"/>
      <c r="R24" s="3"/>
      <c r="S24" s="3"/>
      <c r="T24" s="3"/>
      <c r="U24" s="3"/>
      <c r="V24" s="3"/>
      <c r="W24" s="3"/>
      <c r="X24" s="3"/>
      <c r="Y24" s="3"/>
      <c r="Z24" s="3"/>
      <c r="AA24" s="3"/>
      <c r="AB24" s="3"/>
      <c r="AC24" s="3"/>
      <c r="AD24" s="3"/>
      <c r="AE24" s="3"/>
      <c r="AF24" s="3"/>
      <c r="AG24" s="3"/>
      <c r="AH24" s="3"/>
    </row>
    <row r="25" ht="15.75" customHeight="1">
      <c r="A25" s="38"/>
      <c r="B25" s="44"/>
      <c r="C25" s="44"/>
      <c r="D25" s="44"/>
      <c r="E25" s="44"/>
      <c r="F25" s="30"/>
      <c r="G25" s="44"/>
      <c r="H25" s="44"/>
      <c r="I25" s="55"/>
      <c r="J25" s="49"/>
      <c r="K25" s="50" t="s">
        <v>356</v>
      </c>
      <c r="L25" s="51" t="s">
        <v>357</v>
      </c>
      <c r="M25" s="54" t="s">
        <v>358</v>
      </c>
      <c r="N25" s="53" t="str">
        <f>IFERROR(__xludf.DUMMYFUNCTION("IF(ISBLANK(M25), """", GOOGLETRANSLATE(M25, ""es"", ""en""))"),"Registry Update Date in MapaInversiones")</f>
        <v>Registry Update Date in MapaInversiones</v>
      </c>
      <c r="O25" s="3"/>
      <c r="P25" s="3"/>
      <c r="Q25" s="3"/>
      <c r="R25" s="3"/>
      <c r="S25" s="3"/>
      <c r="T25" s="3"/>
      <c r="U25" s="3"/>
      <c r="V25" s="3"/>
      <c r="W25" s="3"/>
      <c r="X25" s="3"/>
      <c r="Y25" s="3"/>
      <c r="Z25" s="3"/>
      <c r="AA25" s="3"/>
      <c r="AB25" s="3"/>
      <c r="AC25" s="3"/>
      <c r="AD25" s="3"/>
      <c r="AE25" s="3"/>
      <c r="AF25" s="3"/>
      <c r="AG25" s="3"/>
      <c r="AH25" s="3"/>
    </row>
    <row r="26" ht="15.75" customHeight="1">
      <c r="A26" s="38"/>
      <c r="B26" s="44"/>
      <c r="C26" s="44"/>
      <c r="D26" s="44"/>
      <c r="E26" s="44"/>
      <c r="F26" s="30"/>
      <c r="G26" s="44"/>
      <c r="H26" s="44"/>
      <c r="I26" s="55"/>
      <c r="J26" s="49"/>
      <c r="K26" s="50" t="s">
        <v>359</v>
      </c>
      <c r="L26" s="51" t="s">
        <v>360</v>
      </c>
      <c r="M26" s="54" t="s">
        <v>361</v>
      </c>
      <c r="N26" s="53" t="str">
        <f>IFERROR(__xludf.DUMMYFUNCTION("IF(ISBLANK(M26), """", GOOGLETRANSLATE(M26, ""es"", ""en""))"),"Source of information ")</f>
        <v>Source of information </v>
      </c>
      <c r="O26" s="3"/>
      <c r="P26" s="3"/>
      <c r="Q26" s="3"/>
      <c r="R26" s="3"/>
      <c r="S26" s="3"/>
      <c r="T26" s="3"/>
      <c r="U26" s="3"/>
      <c r="V26" s="3"/>
      <c r="W26" s="3"/>
      <c r="X26" s="3"/>
      <c r="Y26" s="3"/>
      <c r="Z26" s="3"/>
      <c r="AA26" s="3"/>
      <c r="AB26" s="3"/>
      <c r="AC26" s="3"/>
      <c r="AD26" s="3"/>
      <c r="AE26" s="3"/>
      <c r="AF26" s="3"/>
      <c r="AG26" s="3"/>
      <c r="AH26" s="3"/>
    </row>
    <row r="27" ht="15.75" customHeight="1">
      <c r="A27" s="3"/>
      <c r="B27" s="3"/>
      <c r="C27" s="3"/>
      <c r="D27" s="3"/>
      <c r="E27" s="3"/>
      <c r="F27" s="3"/>
      <c r="G27" s="3"/>
      <c r="H27" s="3"/>
      <c r="I27" s="3"/>
      <c r="J27" s="57"/>
      <c r="K27" s="3"/>
      <c r="L27" s="3"/>
      <c r="M27" s="3"/>
      <c r="N27" s="3"/>
      <c r="O27" s="3"/>
      <c r="P27" s="3"/>
      <c r="Q27" s="3"/>
      <c r="R27" s="3"/>
      <c r="S27" s="3"/>
      <c r="T27" s="3"/>
      <c r="U27" s="3"/>
      <c r="V27" s="3"/>
      <c r="W27" s="3"/>
      <c r="X27" s="3"/>
      <c r="Y27" s="3"/>
      <c r="Z27" s="3"/>
      <c r="AA27" s="3"/>
      <c r="AB27" s="3"/>
      <c r="AC27" s="3"/>
      <c r="AD27" s="3"/>
      <c r="AE27" s="3"/>
      <c r="AF27" s="3"/>
      <c r="AG27" s="3"/>
      <c r="AH27" s="3"/>
    </row>
    <row r="28" ht="15.75" customHeight="1">
      <c r="A28" s="3"/>
      <c r="B28" s="3"/>
      <c r="C28" s="3"/>
      <c r="D28" s="3"/>
      <c r="E28" s="3"/>
      <c r="F28" s="3"/>
      <c r="G28" s="3"/>
      <c r="H28" s="3"/>
      <c r="I28" s="3"/>
      <c r="J28" s="57"/>
      <c r="K28" s="3"/>
      <c r="L28" s="3"/>
      <c r="M28" s="3"/>
      <c r="N28" s="3"/>
      <c r="O28" s="3"/>
      <c r="P28" s="3"/>
      <c r="Q28" s="3"/>
      <c r="R28" s="3"/>
      <c r="S28" s="3"/>
      <c r="T28" s="3"/>
      <c r="U28" s="3"/>
      <c r="V28" s="3"/>
      <c r="W28" s="3"/>
      <c r="X28" s="3"/>
      <c r="Y28" s="3"/>
      <c r="Z28" s="3"/>
      <c r="AA28" s="3"/>
      <c r="AB28" s="3"/>
      <c r="AC28" s="3"/>
      <c r="AD28" s="3"/>
      <c r="AE28" s="3"/>
      <c r="AF28" s="3"/>
      <c r="AG28" s="3"/>
      <c r="AH28" s="3"/>
    </row>
    <row r="29" ht="15.75" customHeight="1">
      <c r="A29" s="3"/>
      <c r="B29" s="3"/>
      <c r="C29" s="3"/>
      <c r="D29" s="3"/>
      <c r="E29" s="3"/>
      <c r="F29" s="3"/>
      <c r="G29" s="3"/>
      <c r="H29" s="3"/>
      <c r="I29" s="3"/>
      <c r="J29" s="57"/>
      <c r="K29" s="3"/>
      <c r="L29" s="3"/>
      <c r="M29" s="3"/>
      <c r="N29" s="3"/>
      <c r="O29" s="3"/>
      <c r="P29" s="3"/>
      <c r="Q29" s="3"/>
      <c r="R29" s="3"/>
      <c r="S29" s="3"/>
      <c r="T29" s="3"/>
      <c r="U29" s="3"/>
      <c r="V29" s="3"/>
      <c r="W29" s="3"/>
      <c r="X29" s="3"/>
      <c r="Y29" s="3"/>
      <c r="Z29" s="3"/>
      <c r="AA29" s="3"/>
      <c r="AB29" s="3"/>
      <c r="AC29" s="3"/>
      <c r="AD29" s="3"/>
      <c r="AE29" s="3"/>
      <c r="AF29" s="3"/>
      <c r="AG29" s="3"/>
      <c r="AH29" s="3"/>
    </row>
    <row r="30" ht="15.75" customHeight="1">
      <c r="A30" s="3"/>
      <c r="B30" s="3"/>
      <c r="C30" s="3"/>
      <c r="D30" s="3"/>
      <c r="E30" s="3"/>
      <c r="F30" s="3"/>
      <c r="G30" s="3"/>
      <c r="H30" s="3"/>
      <c r="I30" s="3"/>
      <c r="J30" s="57"/>
      <c r="K30" s="3"/>
      <c r="L30" s="3"/>
      <c r="M30" s="3"/>
      <c r="N30" s="3"/>
      <c r="O30" s="3"/>
      <c r="P30" s="3"/>
      <c r="Q30" s="3"/>
      <c r="R30" s="3"/>
      <c r="S30" s="3"/>
      <c r="T30" s="3"/>
      <c r="U30" s="3"/>
      <c r="V30" s="3"/>
      <c r="W30" s="3"/>
      <c r="X30" s="3"/>
      <c r="Y30" s="3"/>
      <c r="Z30" s="3"/>
      <c r="AA30" s="3"/>
      <c r="AB30" s="3"/>
      <c r="AC30" s="3"/>
      <c r="AD30" s="3"/>
      <c r="AE30" s="3"/>
      <c r="AF30" s="3"/>
      <c r="AG30" s="3"/>
      <c r="AH30" s="3"/>
    </row>
    <row r="31" ht="15.75" customHeight="1">
      <c r="A31" s="3"/>
      <c r="B31" s="3"/>
      <c r="C31" s="3"/>
      <c r="D31" s="3"/>
      <c r="E31" s="3"/>
      <c r="F31" s="3"/>
      <c r="G31" s="3"/>
      <c r="H31" s="3"/>
      <c r="I31" s="3"/>
      <c r="J31" s="57"/>
      <c r="K31" s="3"/>
      <c r="L31" s="3"/>
      <c r="M31" s="3"/>
      <c r="N31" s="3"/>
      <c r="O31" s="3"/>
      <c r="P31" s="3"/>
      <c r="Q31" s="3"/>
      <c r="R31" s="3"/>
      <c r="S31" s="3"/>
      <c r="T31" s="3"/>
      <c r="U31" s="3"/>
      <c r="V31" s="3"/>
      <c r="W31" s="3"/>
      <c r="X31" s="3"/>
      <c r="Y31" s="3"/>
      <c r="Z31" s="3"/>
      <c r="AA31" s="3"/>
      <c r="AB31" s="3"/>
      <c r="AC31" s="3"/>
      <c r="AD31" s="3"/>
      <c r="AE31" s="3"/>
      <c r="AF31" s="3"/>
      <c r="AG31" s="3"/>
      <c r="AH31" s="3"/>
    </row>
    <row r="32" ht="15.75" customHeight="1">
      <c r="A32" s="3"/>
      <c r="B32" s="3"/>
      <c r="C32" s="3"/>
      <c r="D32" s="3"/>
      <c r="E32" s="3"/>
      <c r="F32" s="3"/>
      <c r="G32" s="3"/>
      <c r="H32" s="3"/>
      <c r="I32" s="3"/>
      <c r="J32" s="57"/>
      <c r="K32" s="3"/>
      <c r="L32" s="3"/>
      <c r="M32" s="3"/>
      <c r="N32" s="3"/>
      <c r="O32" s="3"/>
      <c r="P32" s="3"/>
      <c r="Q32" s="3"/>
      <c r="R32" s="3"/>
      <c r="S32" s="3"/>
      <c r="T32" s="3"/>
      <c r="U32" s="3"/>
      <c r="V32" s="3"/>
      <c r="W32" s="3"/>
      <c r="X32" s="3"/>
      <c r="Y32" s="3"/>
      <c r="Z32" s="3"/>
      <c r="AA32" s="3"/>
      <c r="AB32" s="3"/>
      <c r="AC32" s="3"/>
      <c r="AD32" s="3"/>
      <c r="AE32" s="3"/>
      <c r="AF32" s="3"/>
      <c r="AG32" s="3"/>
      <c r="AH32" s="3"/>
    </row>
    <row r="33" ht="15.75" customHeight="1">
      <c r="A33" s="3"/>
      <c r="B33" s="3"/>
      <c r="C33" s="3"/>
      <c r="D33" s="3"/>
      <c r="E33" s="3"/>
      <c r="F33" s="3"/>
      <c r="G33" s="3"/>
      <c r="H33" s="3"/>
      <c r="I33" s="3"/>
      <c r="J33" s="57"/>
      <c r="K33" s="3"/>
      <c r="L33" s="3"/>
      <c r="M33" s="3"/>
      <c r="N33" s="3"/>
      <c r="O33" s="3"/>
      <c r="P33" s="3"/>
      <c r="Q33" s="3"/>
      <c r="R33" s="3"/>
      <c r="S33" s="3"/>
      <c r="T33" s="3"/>
      <c r="U33" s="3"/>
      <c r="V33" s="3"/>
      <c r="W33" s="3"/>
      <c r="X33" s="3"/>
      <c r="Y33" s="3"/>
      <c r="Z33" s="3"/>
      <c r="AA33" s="3"/>
      <c r="AB33" s="3"/>
      <c r="AC33" s="3"/>
      <c r="AD33" s="3"/>
      <c r="AE33" s="3"/>
      <c r="AF33" s="3"/>
      <c r="AG33" s="3"/>
      <c r="AH33" s="3"/>
    </row>
    <row r="34" ht="15.75" customHeight="1">
      <c r="A34" s="3"/>
      <c r="B34" s="3"/>
      <c r="C34" s="3"/>
      <c r="D34" s="3"/>
      <c r="E34" s="3"/>
      <c r="F34" s="3"/>
      <c r="G34" s="3"/>
      <c r="H34" s="3"/>
      <c r="I34" s="3"/>
      <c r="J34" s="57"/>
      <c r="K34" s="3"/>
      <c r="L34" s="3"/>
      <c r="M34" s="3"/>
      <c r="N34" s="3"/>
      <c r="O34" s="3"/>
      <c r="P34" s="3"/>
      <c r="Q34" s="3"/>
      <c r="R34" s="3"/>
      <c r="S34" s="3"/>
      <c r="T34" s="3"/>
      <c r="U34" s="3"/>
      <c r="V34" s="3"/>
      <c r="W34" s="3"/>
      <c r="X34" s="3"/>
      <c r="Y34" s="3"/>
      <c r="Z34" s="3"/>
      <c r="AA34" s="3"/>
      <c r="AB34" s="3"/>
      <c r="AC34" s="3"/>
      <c r="AD34" s="3"/>
      <c r="AE34" s="3"/>
      <c r="AF34" s="3"/>
      <c r="AG34" s="3"/>
      <c r="AH34" s="3"/>
    </row>
    <row r="35" ht="15.75" customHeight="1">
      <c r="A35" s="3"/>
      <c r="B35" s="3"/>
      <c r="C35" s="3"/>
      <c r="D35" s="3"/>
      <c r="E35" s="3"/>
      <c r="F35" s="3"/>
      <c r="G35" s="3"/>
      <c r="H35" s="3"/>
      <c r="I35" s="3"/>
      <c r="J35" s="57"/>
      <c r="K35" s="3"/>
      <c r="L35" s="3"/>
      <c r="M35" s="3"/>
      <c r="N35" s="3"/>
      <c r="O35" s="3"/>
      <c r="P35" s="3"/>
      <c r="Q35" s="3"/>
      <c r="R35" s="3"/>
      <c r="S35" s="3"/>
      <c r="T35" s="3"/>
      <c r="U35" s="3"/>
      <c r="V35" s="3"/>
      <c r="W35" s="3"/>
      <c r="X35" s="3"/>
      <c r="Y35" s="3"/>
      <c r="Z35" s="3"/>
      <c r="AA35" s="3"/>
      <c r="AB35" s="3"/>
      <c r="AC35" s="3"/>
      <c r="AD35" s="3"/>
      <c r="AE35" s="3"/>
      <c r="AF35" s="3"/>
      <c r="AG35" s="3"/>
      <c r="AH35" s="3"/>
    </row>
    <row r="36" ht="15.75" customHeight="1">
      <c r="A36" s="3"/>
      <c r="B36" s="3"/>
      <c r="C36" s="3"/>
      <c r="D36" s="3"/>
      <c r="E36" s="3"/>
      <c r="F36" s="3"/>
      <c r="G36" s="3"/>
      <c r="H36" s="3"/>
      <c r="I36" s="3"/>
      <c r="J36" s="57"/>
      <c r="K36" s="3"/>
      <c r="L36" s="3"/>
      <c r="M36" s="3"/>
      <c r="N36" s="3"/>
      <c r="O36" s="3"/>
      <c r="P36" s="3"/>
      <c r="Q36" s="3"/>
      <c r="R36" s="3"/>
      <c r="S36" s="3"/>
      <c r="T36" s="3"/>
      <c r="U36" s="3"/>
      <c r="V36" s="3"/>
      <c r="W36" s="3"/>
      <c r="X36" s="3"/>
      <c r="Y36" s="3"/>
      <c r="Z36" s="3"/>
      <c r="AA36" s="3"/>
      <c r="AB36" s="3"/>
      <c r="AC36" s="3"/>
      <c r="AD36" s="3"/>
      <c r="AE36" s="3"/>
      <c r="AF36" s="3"/>
      <c r="AG36" s="3"/>
      <c r="AH36" s="3"/>
    </row>
    <row r="37" ht="15.75" customHeight="1">
      <c r="A37" s="3"/>
      <c r="B37" s="3"/>
      <c r="C37" s="3"/>
      <c r="D37" s="3"/>
      <c r="E37" s="3"/>
      <c r="F37" s="3"/>
      <c r="G37" s="3"/>
      <c r="H37" s="3"/>
      <c r="I37" s="3"/>
      <c r="J37" s="57"/>
      <c r="K37" s="3"/>
      <c r="L37" s="3"/>
      <c r="M37" s="3"/>
      <c r="N37" s="3"/>
      <c r="O37" s="3"/>
      <c r="P37" s="3"/>
      <c r="Q37" s="3"/>
      <c r="R37" s="3"/>
      <c r="S37" s="3"/>
      <c r="T37" s="3"/>
      <c r="U37" s="3"/>
      <c r="V37" s="3"/>
      <c r="W37" s="3"/>
      <c r="X37" s="3"/>
      <c r="Y37" s="3"/>
      <c r="Z37" s="3"/>
      <c r="AA37" s="3"/>
      <c r="AB37" s="3"/>
      <c r="AC37" s="3"/>
      <c r="AD37" s="3"/>
      <c r="AE37" s="3"/>
      <c r="AF37" s="3"/>
      <c r="AG37" s="3"/>
      <c r="AH37" s="3"/>
    </row>
    <row r="38" ht="15.75" customHeight="1">
      <c r="A38" s="3"/>
      <c r="B38" s="3"/>
      <c r="C38" s="3"/>
      <c r="D38" s="3"/>
      <c r="E38" s="3"/>
      <c r="F38" s="3"/>
      <c r="G38" s="3"/>
      <c r="H38" s="3"/>
      <c r="I38" s="3"/>
      <c r="J38" s="57"/>
      <c r="K38" s="3"/>
      <c r="L38" s="3"/>
      <c r="M38" s="3"/>
      <c r="N38" s="3"/>
      <c r="O38" s="3"/>
      <c r="P38" s="3"/>
      <c r="Q38" s="3"/>
      <c r="R38" s="3"/>
      <c r="S38" s="3"/>
      <c r="T38" s="3"/>
      <c r="U38" s="3"/>
      <c r="V38" s="3"/>
      <c r="W38" s="3"/>
      <c r="X38" s="3"/>
      <c r="Y38" s="3"/>
      <c r="Z38" s="3"/>
      <c r="AA38" s="3"/>
      <c r="AB38" s="3"/>
      <c r="AC38" s="3"/>
      <c r="AD38" s="3"/>
      <c r="AE38" s="3"/>
      <c r="AF38" s="3"/>
      <c r="AG38" s="3"/>
      <c r="AH38" s="3"/>
    </row>
    <row r="39" ht="15.75" customHeight="1">
      <c r="A39" s="3"/>
      <c r="B39" s="3"/>
      <c r="C39" s="3"/>
      <c r="D39" s="3"/>
      <c r="E39" s="3"/>
      <c r="F39" s="3"/>
      <c r="G39" s="3"/>
      <c r="H39" s="3"/>
      <c r="I39" s="3"/>
      <c r="J39" s="57"/>
      <c r="K39" s="3"/>
      <c r="L39" s="3"/>
      <c r="M39" s="3"/>
      <c r="N39" s="3"/>
      <c r="O39" s="3"/>
      <c r="P39" s="3"/>
      <c r="Q39" s="3"/>
      <c r="R39" s="3"/>
      <c r="S39" s="3"/>
      <c r="T39" s="3"/>
      <c r="U39" s="3"/>
      <c r="V39" s="3"/>
      <c r="W39" s="3"/>
      <c r="X39" s="3"/>
      <c r="Y39" s="3"/>
      <c r="Z39" s="3"/>
      <c r="AA39" s="3"/>
      <c r="AB39" s="3"/>
      <c r="AC39" s="3"/>
      <c r="AD39" s="3"/>
      <c r="AE39" s="3"/>
      <c r="AF39" s="3"/>
      <c r="AG39" s="3"/>
      <c r="AH39" s="3"/>
    </row>
    <row r="40" ht="15.75" customHeight="1">
      <c r="A40" s="3"/>
      <c r="B40" s="3"/>
      <c r="C40" s="3"/>
      <c r="D40" s="3"/>
      <c r="E40" s="3"/>
      <c r="F40" s="3"/>
      <c r="G40" s="3"/>
      <c r="H40" s="3"/>
      <c r="I40" s="3"/>
      <c r="J40" s="57"/>
      <c r="K40" s="3"/>
      <c r="L40" s="3"/>
      <c r="M40" s="3"/>
      <c r="N40" s="3"/>
      <c r="O40" s="3"/>
      <c r="P40" s="3"/>
      <c r="Q40" s="3"/>
      <c r="R40" s="3"/>
      <c r="S40" s="3"/>
      <c r="T40" s="3"/>
      <c r="U40" s="3"/>
      <c r="V40" s="3"/>
      <c r="W40" s="3"/>
      <c r="X40" s="3"/>
      <c r="Y40" s="3"/>
      <c r="Z40" s="3"/>
      <c r="AA40" s="3"/>
      <c r="AB40" s="3"/>
      <c r="AC40" s="3"/>
      <c r="AD40" s="3"/>
      <c r="AE40" s="3"/>
      <c r="AF40" s="3"/>
      <c r="AG40" s="3"/>
      <c r="AH40" s="3"/>
    </row>
    <row r="41" ht="15.75" customHeight="1">
      <c r="A41" s="3"/>
      <c r="B41" s="3"/>
      <c r="C41" s="3"/>
      <c r="D41" s="3"/>
      <c r="E41" s="3"/>
      <c r="F41" s="3"/>
      <c r="G41" s="3"/>
      <c r="H41" s="3"/>
      <c r="I41" s="3"/>
      <c r="J41" s="57"/>
      <c r="K41" s="3"/>
      <c r="L41" s="3"/>
      <c r="M41" s="3"/>
      <c r="N41" s="3"/>
      <c r="O41" s="3"/>
      <c r="P41" s="3"/>
      <c r="Q41" s="3"/>
      <c r="R41" s="3"/>
      <c r="S41" s="3"/>
      <c r="T41" s="3"/>
      <c r="U41" s="3"/>
      <c r="V41" s="3"/>
      <c r="W41" s="3"/>
      <c r="X41" s="3"/>
      <c r="Y41" s="3"/>
      <c r="Z41" s="3"/>
      <c r="AA41" s="3"/>
      <c r="AB41" s="3"/>
      <c r="AC41" s="3"/>
      <c r="AD41" s="3"/>
      <c r="AE41" s="3"/>
      <c r="AF41" s="3"/>
      <c r="AG41" s="3"/>
      <c r="AH41" s="3"/>
    </row>
    <row r="42" ht="15.75" customHeight="1">
      <c r="A42" s="3"/>
      <c r="B42" s="3"/>
      <c r="C42" s="3"/>
      <c r="D42" s="3"/>
      <c r="E42" s="3"/>
      <c r="F42" s="3"/>
      <c r="G42" s="3"/>
      <c r="H42" s="3"/>
      <c r="I42" s="3"/>
      <c r="J42" s="57"/>
      <c r="K42" s="3"/>
      <c r="L42" s="3"/>
      <c r="M42" s="3"/>
      <c r="N42" s="3"/>
      <c r="O42" s="3"/>
      <c r="P42" s="3"/>
      <c r="Q42" s="3"/>
      <c r="R42" s="3"/>
      <c r="S42" s="3"/>
      <c r="T42" s="3"/>
      <c r="U42" s="3"/>
      <c r="V42" s="3"/>
      <c r="W42" s="3"/>
      <c r="X42" s="3"/>
      <c r="Y42" s="3"/>
      <c r="Z42" s="3"/>
      <c r="AA42" s="3"/>
      <c r="AB42" s="3"/>
      <c r="AC42" s="3"/>
      <c r="AD42" s="3"/>
      <c r="AE42" s="3"/>
      <c r="AF42" s="3"/>
      <c r="AG42" s="3"/>
      <c r="AH42" s="3"/>
    </row>
    <row r="43" ht="15.75" customHeight="1">
      <c r="A43" s="3"/>
      <c r="B43" s="3"/>
      <c r="C43" s="3"/>
      <c r="D43" s="3"/>
      <c r="E43" s="3"/>
      <c r="F43" s="3"/>
      <c r="G43" s="3"/>
      <c r="H43" s="3"/>
      <c r="I43" s="3"/>
      <c r="J43" s="57"/>
      <c r="K43" s="3"/>
      <c r="L43" s="3"/>
      <c r="M43" s="3"/>
      <c r="N43" s="3"/>
      <c r="O43" s="3"/>
      <c r="P43" s="3"/>
      <c r="Q43" s="3"/>
      <c r="R43" s="3"/>
      <c r="S43" s="3"/>
      <c r="T43" s="3"/>
      <c r="U43" s="3"/>
      <c r="V43" s="3"/>
      <c r="W43" s="3"/>
      <c r="X43" s="3"/>
      <c r="Y43" s="3"/>
      <c r="Z43" s="3"/>
      <c r="AA43" s="3"/>
      <c r="AB43" s="3"/>
      <c r="AC43" s="3"/>
      <c r="AD43" s="3"/>
      <c r="AE43" s="3"/>
      <c r="AF43" s="3"/>
      <c r="AG43" s="3"/>
      <c r="AH43" s="3"/>
    </row>
    <row r="44" ht="15.75" customHeight="1">
      <c r="A44" s="3"/>
      <c r="B44" s="3"/>
      <c r="C44" s="3"/>
      <c r="D44" s="3"/>
      <c r="E44" s="3"/>
      <c r="F44" s="3"/>
      <c r="G44" s="3"/>
      <c r="H44" s="3"/>
      <c r="I44" s="3"/>
      <c r="J44" s="57"/>
      <c r="K44" s="3"/>
      <c r="L44" s="3"/>
      <c r="M44" s="3"/>
      <c r="N44" s="3"/>
      <c r="O44" s="3"/>
      <c r="P44" s="3"/>
      <c r="Q44" s="3"/>
      <c r="R44" s="3"/>
      <c r="S44" s="3"/>
      <c r="T44" s="3"/>
      <c r="U44" s="3"/>
      <c r="V44" s="3"/>
      <c r="W44" s="3"/>
      <c r="X44" s="3"/>
      <c r="Y44" s="3"/>
      <c r="Z44" s="3"/>
      <c r="AA44" s="3"/>
      <c r="AB44" s="3"/>
      <c r="AC44" s="3"/>
      <c r="AD44" s="3"/>
      <c r="AE44" s="3"/>
      <c r="AF44" s="3"/>
      <c r="AG44" s="3"/>
      <c r="AH44" s="3"/>
    </row>
    <row r="45" ht="15.75" customHeight="1">
      <c r="A45" s="3"/>
      <c r="B45" s="3"/>
      <c r="C45" s="3"/>
      <c r="D45" s="3"/>
      <c r="E45" s="3"/>
      <c r="F45" s="3"/>
      <c r="G45" s="3"/>
      <c r="H45" s="3"/>
      <c r="I45" s="3"/>
      <c r="J45" s="57"/>
      <c r="K45" s="3"/>
      <c r="L45" s="3"/>
      <c r="M45" s="3"/>
      <c r="N45" s="3"/>
      <c r="O45" s="3"/>
      <c r="P45" s="3"/>
      <c r="Q45" s="3"/>
      <c r="R45" s="3"/>
      <c r="S45" s="3"/>
      <c r="T45" s="3"/>
      <c r="U45" s="3"/>
      <c r="V45" s="3"/>
      <c r="W45" s="3"/>
      <c r="X45" s="3"/>
      <c r="Y45" s="3"/>
      <c r="Z45" s="3"/>
      <c r="AA45" s="3"/>
      <c r="AB45" s="3"/>
      <c r="AC45" s="3"/>
      <c r="AD45" s="3"/>
      <c r="AE45" s="3"/>
      <c r="AF45" s="3"/>
      <c r="AG45" s="3"/>
      <c r="AH45" s="3"/>
    </row>
    <row r="46" ht="15.75" customHeight="1">
      <c r="A46" s="3"/>
      <c r="B46" s="3"/>
      <c r="C46" s="3"/>
      <c r="D46" s="3"/>
      <c r="E46" s="3"/>
      <c r="F46" s="3"/>
      <c r="G46" s="3"/>
      <c r="H46" s="3"/>
      <c r="I46" s="3"/>
      <c r="J46" s="57"/>
      <c r="K46" s="3"/>
      <c r="L46" s="3"/>
      <c r="M46" s="3"/>
      <c r="N46" s="3"/>
      <c r="O46" s="3"/>
      <c r="P46" s="3"/>
      <c r="Q46" s="3"/>
      <c r="R46" s="3"/>
      <c r="S46" s="3"/>
      <c r="T46" s="3"/>
      <c r="U46" s="3"/>
      <c r="V46" s="3"/>
      <c r="W46" s="3"/>
      <c r="X46" s="3"/>
      <c r="Y46" s="3"/>
      <c r="Z46" s="3"/>
      <c r="AA46" s="3"/>
      <c r="AB46" s="3"/>
      <c r="AC46" s="3"/>
      <c r="AD46" s="3"/>
      <c r="AE46" s="3"/>
      <c r="AF46" s="3"/>
      <c r="AG46" s="3"/>
      <c r="AH46" s="3"/>
    </row>
    <row r="47" ht="15.75" customHeight="1">
      <c r="A47" s="3"/>
      <c r="B47" s="3"/>
      <c r="C47" s="3"/>
      <c r="D47" s="3"/>
      <c r="E47" s="3"/>
      <c r="F47" s="3"/>
      <c r="G47" s="3"/>
      <c r="H47" s="3"/>
      <c r="I47" s="3"/>
      <c r="J47" s="57"/>
      <c r="K47" s="3"/>
      <c r="L47" s="3"/>
      <c r="M47" s="3"/>
      <c r="N47" s="3"/>
      <c r="O47" s="3"/>
      <c r="P47" s="3"/>
      <c r="Q47" s="3"/>
      <c r="R47" s="3"/>
      <c r="S47" s="3"/>
      <c r="T47" s="3"/>
      <c r="U47" s="3"/>
      <c r="V47" s="3"/>
      <c r="W47" s="3"/>
      <c r="X47" s="3"/>
      <c r="Y47" s="3"/>
      <c r="Z47" s="3"/>
      <c r="AA47" s="3"/>
      <c r="AB47" s="3"/>
      <c r="AC47" s="3"/>
      <c r="AD47" s="3"/>
      <c r="AE47" s="3"/>
      <c r="AF47" s="3"/>
      <c r="AG47" s="3"/>
      <c r="AH47" s="3"/>
    </row>
    <row r="48" ht="15.75" customHeight="1">
      <c r="A48" s="3"/>
      <c r="B48" s="3"/>
      <c r="C48" s="3"/>
      <c r="D48" s="3"/>
      <c r="E48" s="3"/>
      <c r="F48" s="3"/>
      <c r="G48" s="3"/>
      <c r="H48" s="3"/>
      <c r="I48" s="3"/>
      <c r="J48" s="57"/>
      <c r="K48" s="3"/>
      <c r="L48" s="3"/>
      <c r="M48" s="3"/>
      <c r="N48" s="3"/>
      <c r="O48" s="3"/>
      <c r="P48" s="3"/>
      <c r="Q48" s="3"/>
      <c r="R48" s="3"/>
      <c r="S48" s="3"/>
      <c r="T48" s="3"/>
      <c r="U48" s="3"/>
      <c r="V48" s="3"/>
      <c r="W48" s="3"/>
      <c r="X48" s="3"/>
      <c r="Y48" s="3"/>
      <c r="Z48" s="3"/>
      <c r="AA48" s="3"/>
      <c r="AB48" s="3"/>
      <c r="AC48" s="3"/>
      <c r="AD48" s="3"/>
      <c r="AE48" s="3"/>
      <c r="AF48" s="3"/>
      <c r="AG48" s="3"/>
      <c r="AH48" s="3"/>
    </row>
    <row r="49" ht="15.75" customHeight="1">
      <c r="A49" s="3"/>
      <c r="B49" s="3"/>
      <c r="C49" s="3"/>
      <c r="D49" s="3"/>
      <c r="E49" s="3"/>
      <c r="F49" s="3"/>
      <c r="G49" s="3"/>
      <c r="H49" s="3"/>
      <c r="I49" s="3"/>
      <c r="J49" s="57"/>
      <c r="K49" s="3"/>
      <c r="L49" s="3"/>
      <c r="M49" s="3"/>
      <c r="N49" s="3"/>
      <c r="O49" s="3"/>
      <c r="P49" s="3"/>
      <c r="Q49" s="3"/>
      <c r="R49" s="3"/>
      <c r="S49" s="3"/>
      <c r="T49" s="3"/>
      <c r="U49" s="3"/>
      <c r="V49" s="3"/>
      <c r="W49" s="3"/>
      <c r="X49" s="3"/>
      <c r="Y49" s="3"/>
      <c r="Z49" s="3"/>
      <c r="AA49" s="3"/>
      <c r="AB49" s="3"/>
      <c r="AC49" s="3"/>
      <c r="AD49" s="3"/>
      <c r="AE49" s="3"/>
      <c r="AF49" s="3"/>
      <c r="AG49" s="3"/>
      <c r="AH49" s="3"/>
    </row>
    <row r="50" ht="15.75" customHeight="1">
      <c r="A50" s="3"/>
      <c r="B50" s="3"/>
      <c r="C50" s="3"/>
      <c r="D50" s="3"/>
      <c r="E50" s="3"/>
      <c r="F50" s="3"/>
      <c r="G50" s="3"/>
      <c r="H50" s="3"/>
      <c r="I50" s="3"/>
      <c r="J50" s="57"/>
      <c r="K50" s="3"/>
      <c r="L50" s="3"/>
      <c r="M50" s="3"/>
      <c r="N50" s="3"/>
      <c r="O50" s="3"/>
      <c r="P50" s="3"/>
      <c r="Q50" s="3"/>
      <c r="R50" s="3"/>
      <c r="S50" s="3"/>
      <c r="T50" s="3"/>
      <c r="U50" s="3"/>
      <c r="V50" s="3"/>
      <c r="W50" s="3"/>
      <c r="X50" s="3"/>
      <c r="Y50" s="3"/>
      <c r="Z50" s="3"/>
      <c r="AA50" s="3"/>
      <c r="AB50" s="3"/>
      <c r="AC50" s="3"/>
      <c r="AD50" s="3"/>
      <c r="AE50" s="3"/>
      <c r="AF50" s="3"/>
      <c r="AG50" s="3"/>
      <c r="AH50" s="3"/>
    </row>
    <row r="51" ht="15.75" customHeight="1">
      <c r="A51" s="3"/>
      <c r="B51" s="3"/>
      <c r="C51" s="3"/>
      <c r="D51" s="3"/>
      <c r="E51" s="3"/>
      <c r="F51" s="3"/>
      <c r="G51" s="3"/>
      <c r="H51" s="3"/>
      <c r="I51" s="3"/>
      <c r="J51" s="57"/>
      <c r="K51" s="3"/>
      <c r="L51" s="3"/>
      <c r="M51" s="3"/>
      <c r="N51" s="3"/>
      <c r="O51" s="3"/>
      <c r="P51" s="3"/>
      <c r="Q51" s="3"/>
      <c r="R51" s="3"/>
      <c r="S51" s="3"/>
      <c r="T51" s="3"/>
      <c r="U51" s="3"/>
      <c r="V51" s="3"/>
      <c r="W51" s="3"/>
      <c r="X51" s="3"/>
      <c r="Y51" s="3"/>
      <c r="Z51" s="3"/>
      <c r="AA51" s="3"/>
      <c r="AB51" s="3"/>
      <c r="AC51" s="3"/>
      <c r="AD51" s="3"/>
      <c r="AE51" s="3"/>
      <c r="AF51" s="3"/>
      <c r="AG51" s="3"/>
      <c r="AH51" s="3"/>
    </row>
    <row r="52" ht="15.75" customHeight="1">
      <c r="A52" s="3"/>
      <c r="B52" s="3"/>
      <c r="C52" s="3"/>
      <c r="D52" s="3"/>
      <c r="E52" s="3"/>
      <c r="F52" s="3"/>
      <c r="G52" s="3"/>
      <c r="H52" s="3"/>
      <c r="I52" s="3"/>
      <c r="J52" s="57"/>
      <c r="K52" s="3"/>
      <c r="L52" s="3"/>
      <c r="M52" s="3"/>
      <c r="N52" s="3"/>
      <c r="O52" s="3"/>
      <c r="P52" s="3"/>
      <c r="Q52" s="3"/>
      <c r="R52" s="3"/>
      <c r="S52" s="3"/>
      <c r="T52" s="3"/>
      <c r="U52" s="3"/>
      <c r="V52" s="3"/>
      <c r="W52" s="3"/>
      <c r="X52" s="3"/>
      <c r="Y52" s="3"/>
      <c r="Z52" s="3"/>
      <c r="AA52" s="3"/>
      <c r="AB52" s="3"/>
      <c r="AC52" s="3"/>
      <c r="AD52" s="3"/>
      <c r="AE52" s="3"/>
      <c r="AF52" s="3"/>
      <c r="AG52" s="3"/>
      <c r="AH52" s="3"/>
    </row>
    <row r="53" ht="15.75" customHeight="1">
      <c r="A53" s="3"/>
      <c r="B53" s="3"/>
      <c r="C53" s="3"/>
      <c r="D53" s="3"/>
      <c r="E53" s="3"/>
      <c r="F53" s="3"/>
      <c r="G53" s="3"/>
      <c r="H53" s="3"/>
      <c r="I53" s="3"/>
      <c r="J53" s="57"/>
      <c r="K53" s="3"/>
      <c r="L53" s="3"/>
      <c r="M53" s="3"/>
      <c r="N53" s="3"/>
      <c r="O53" s="3"/>
      <c r="P53" s="3"/>
      <c r="Q53" s="3"/>
      <c r="R53" s="3"/>
      <c r="S53" s="3"/>
      <c r="T53" s="3"/>
      <c r="U53" s="3"/>
      <c r="V53" s="3"/>
      <c r="W53" s="3"/>
      <c r="X53" s="3"/>
      <c r="Y53" s="3"/>
      <c r="Z53" s="3"/>
      <c r="AA53" s="3"/>
      <c r="AB53" s="3"/>
      <c r="AC53" s="3"/>
      <c r="AD53" s="3"/>
      <c r="AE53" s="3"/>
      <c r="AF53" s="3"/>
      <c r="AG53" s="3"/>
      <c r="AH53" s="3"/>
    </row>
    <row r="54" ht="15.75" customHeight="1">
      <c r="A54" s="3"/>
      <c r="B54" s="3"/>
      <c r="C54" s="3"/>
      <c r="D54" s="3"/>
      <c r="E54" s="3"/>
      <c r="F54" s="3"/>
      <c r="G54" s="3"/>
      <c r="H54" s="3"/>
      <c r="I54" s="3"/>
      <c r="J54" s="57"/>
      <c r="K54" s="3"/>
      <c r="L54" s="3"/>
      <c r="M54" s="3"/>
      <c r="N54" s="3"/>
      <c r="O54" s="3"/>
      <c r="P54" s="3"/>
      <c r="Q54" s="3"/>
      <c r="R54" s="3"/>
      <c r="S54" s="3"/>
      <c r="T54" s="3"/>
      <c r="U54" s="3"/>
      <c r="V54" s="3"/>
      <c r="W54" s="3"/>
      <c r="X54" s="3"/>
      <c r="Y54" s="3"/>
      <c r="Z54" s="3"/>
      <c r="AA54" s="3"/>
      <c r="AB54" s="3"/>
      <c r="AC54" s="3"/>
      <c r="AD54" s="3"/>
      <c r="AE54" s="3"/>
      <c r="AF54" s="3"/>
      <c r="AG54" s="3"/>
      <c r="AH54" s="3"/>
    </row>
    <row r="55" ht="15.75" customHeight="1">
      <c r="A55" s="3"/>
      <c r="B55" s="3"/>
      <c r="C55" s="3"/>
      <c r="D55" s="3"/>
      <c r="E55" s="3"/>
      <c r="F55" s="3"/>
      <c r="G55" s="3"/>
      <c r="H55" s="3"/>
      <c r="I55" s="3"/>
      <c r="J55" s="57"/>
      <c r="K55" s="3"/>
      <c r="L55" s="3"/>
      <c r="M55" s="3"/>
      <c r="N55" s="3"/>
      <c r="O55" s="3"/>
      <c r="P55" s="3"/>
      <c r="Q55" s="3"/>
      <c r="R55" s="3"/>
      <c r="S55" s="3"/>
      <c r="T55" s="3"/>
      <c r="U55" s="3"/>
      <c r="V55" s="3"/>
      <c r="W55" s="3"/>
      <c r="X55" s="3"/>
      <c r="Y55" s="3"/>
      <c r="Z55" s="3"/>
      <c r="AA55" s="3"/>
      <c r="AB55" s="3"/>
      <c r="AC55" s="3"/>
      <c r="AD55" s="3"/>
      <c r="AE55" s="3"/>
      <c r="AF55" s="3"/>
      <c r="AG55" s="3"/>
      <c r="AH55" s="3"/>
    </row>
    <row r="56" ht="15.75" customHeight="1">
      <c r="A56" s="3"/>
      <c r="B56" s="3"/>
      <c r="C56" s="3"/>
      <c r="D56" s="3"/>
      <c r="E56" s="3"/>
      <c r="F56" s="3"/>
      <c r="G56" s="3"/>
      <c r="H56" s="3"/>
      <c r="I56" s="3"/>
      <c r="J56" s="57"/>
      <c r="K56" s="3"/>
      <c r="L56" s="3"/>
      <c r="M56" s="3"/>
      <c r="N56" s="3"/>
      <c r="O56" s="3"/>
      <c r="P56" s="3"/>
      <c r="Q56" s="3"/>
      <c r="R56" s="3"/>
      <c r="S56" s="3"/>
      <c r="T56" s="3"/>
      <c r="U56" s="3"/>
      <c r="V56" s="3"/>
      <c r="W56" s="3"/>
      <c r="X56" s="3"/>
      <c r="Y56" s="3"/>
      <c r="Z56" s="3"/>
      <c r="AA56" s="3"/>
      <c r="AB56" s="3"/>
      <c r="AC56" s="3"/>
      <c r="AD56" s="3"/>
      <c r="AE56" s="3"/>
      <c r="AF56" s="3"/>
      <c r="AG56" s="3"/>
      <c r="AH56" s="3"/>
    </row>
    <row r="57" ht="15.75" customHeight="1">
      <c r="A57" s="3"/>
      <c r="B57" s="3"/>
      <c r="C57" s="3"/>
      <c r="D57" s="3"/>
      <c r="E57" s="3"/>
      <c r="F57" s="3"/>
      <c r="G57" s="3"/>
      <c r="H57" s="3"/>
      <c r="I57" s="3"/>
      <c r="J57" s="57"/>
      <c r="K57" s="3"/>
      <c r="L57" s="3"/>
      <c r="M57" s="3"/>
      <c r="N57" s="3"/>
      <c r="O57" s="3"/>
      <c r="P57" s="3"/>
      <c r="Q57" s="3"/>
      <c r="R57" s="3"/>
      <c r="S57" s="3"/>
      <c r="T57" s="3"/>
      <c r="U57" s="3"/>
      <c r="V57" s="3"/>
      <c r="W57" s="3"/>
      <c r="X57" s="3"/>
      <c r="Y57" s="3"/>
      <c r="Z57" s="3"/>
      <c r="AA57" s="3"/>
      <c r="AB57" s="3"/>
      <c r="AC57" s="3"/>
      <c r="AD57" s="3"/>
      <c r="AE57" s="3"/>
      <c r="AF57" s="3"/>
      <c r="AG57" s="3"/>
      <c r="AH57" s="3"/>
    </row>
    <row r="58" ht="15.75" customHeight="1">
      <c r="A58" s="3"/>
      <c r="B58" s="3"/>
      <c r="C58" s="3"/>
      <c r="D58" s="3"/>
      <c r="E58" s="3"/>
      <c r="F58" s="3"/>
      <c r="G58" s="3"/>
      <c r="H58" s="3"/>
      <c r="I58" s="3"/>
      <c r="J58" s="57"/>
      <c r="K58" s="3"/>
      <c r="L58" s="3"/>
      <c r="M58" s="3"/>
      <c r="N58" s="3"/>
      <c r="O58" s="3"/>
      <c r="P58" s="3"/>
      <c r="Q58" s="3"/>
      <c r="R58" s="3"/>
      <c r="S58" s="3"/>
      <c r="T58" s="3"/>
      <c r="U58" s="3"/>
      <c r="V58" s="3"/>
      <c r="W58" s="3"/>
      <c r="X58" s="3"/>
      <c r="Y58" s="3"/>
      <c r="Z58" s="3"/>
      <c r="AA58" s="3"/>
      <c r="AB58" s="3"/>
      <c r="AC58" s="3"/>
      <c r="AD58" s="3"/>
      <c r="AE58" s="3"/>
      <c r="AF58" s="3"/>
      <c r="AG58" s="3"/>
      <c r="AH58" s="3"/>
    </row>
    <row r="59" ht="15.75" customHeight="1">
      <c r="A59" s="3"/>
      <c r="B59" s="3"/>
      <c r="C59" s="3"/>
      <c r="D59" s="3"/>
      <c r="E59" s="3"/>
      <c r="F59" s="3"/>
      <c r="G59" s="3"/>
      <c r="H59" s="3"/>
      <c r="I59" s="3"/>
      <c r="J59" s="57"/>
      <c r="K59" s="3"/>
      <c r="L59" s="3"/>
      <c r="M59" s="3"/>
      <c r="N59" s="3"/>
      <c r="O59" s="3"/>
      <c r="P59" s="3"/>
      <c r="Q59" s="3"/>
      <c r="R59" s="3"/>
      <c r="S59" s="3"/>
      <c r="T59" s="3"/>
      <c r="U59" s="3"/>
      <c r="V59" s="3"/>
      <c r="W59" s="3"/>
      <c r="X59" s="3"/>
      <c r="Y59" s="3"/>
      <c r="Z59" s="3"/>
      <c r="AA59" s="3"/>
      <c r="AB59" s="3"/>
      <c r="AC59" s="3"/>
      <c r="AD59" s="3"/>
      <c r="AE59" s="3"/>
      <c r="AF59" s="3"/>
      <c r="AG59" s="3"/>
      <c r="AH59" s="3"/>
    </row>
    <row r="60" ht="15.75" customHeight="1">
      <c r="A60" s="3"/>
      <c r="B60" s="3"/>
      <c r="C60" s="3"/>
      <c r="D60" s="3"/>
      <c r="E60" s="3"/>
      <c r="F60" s="3"/>
      <c r="G60" s="3"/>
      <c r="H60" s="3"/>
      <c r="I60" s="3"/>
      <c r="J60" s="57"/>
      <c r="K60" s="3"/>
      <c r="L60" s="3"/>
      <c r="M60" s="3"/>
      <c r="N60" s="3"/>
      <c r="O60" s="3"/>
      <c r="P60" s="3"/>
      <c r="Q60" s="3"/>
      <c r="R60" s="3"/>
      <c r="S60" s="3"/>
      <c r="T60" s="3"/>
      <c r="U60" s="3"/>
      <c r="V60" s="3"/>
      <c r="W60" s="3"/>
      <c r="X60" s="3"/>
      <c r="Y60" s="3"/>
      <c r="Z60" s="3"/>
      <c r="AA60" s="3"/>
      <c r="AB60" s="3"/>
      <c r="AC60" s="3"/>
      <c r="AD60" s="3"/>
      <c r="AE60" s="3"/>
      <c r="AF60" s="3"/>
      <c r="AG60" s="3"/>
      <c r="AH60" s="3"/>
    </row>
    <row r="61" ht="15.75" customHeight="1">
      <c r="A61" s="3"/>
      <c r="B61" s="3"/>
      <c r="C61" s="3"/>
      <c r="D61" s="3"/>
      <c r="E61" s="3"/>
      <c r="F61" s="3"/>
      <c r="G61" s="3"/>
      <c r="H61" s="3"/>
      <c r="I61" s="3"/>
      <c r="J61" s="57"/>
      <c r="K61" s="3"/>
      <c r="L61" s="3"/>
      <c r="M61" s="3"/>
      <c r="N61" s="3"/>
      <c r="O61" s="3"/>
      <c r="P61" s="3"/>
      <c r="Q61" s="3"/>
      <c r="R61" s="3"/>
      <c r="S61" s="3"/>
      <c r="T61" s="3"/>
      <c r="U61" s="3"/>
      <c r="V61" s="3"/>
      <c r="W61" s="3"/>
      <c r="X61" s="3"/>
      <c r="Y61" s="3"/>
      <c r="Z61" s="3"/>
      <c r="AA61" s="3"/>
      <c r="AB61" s="3"/>
      <c r="AC61" s="3"/>
      <c r="AD61" s="3"/>
      <c r="AE61" s="3"/>
      <c r="AF61" s="3"/>
      <c r="AG61" s="3"/>
      <c r="AH61" s="3"/>
    </row>
    <row r="62" ht="15.75" customHeight="1">
      <c r="A62" s="3"/>
      <c r="B62" s="3"/>
      <c r="C62" s="3"/>
      <c r="D62" s="3"/>
      <c r="E62" s="3"/>
      <c r="F62" s="3"/>
      <c r="G62" s="3"/>
      <c r="H62" s="3"/>
      <c r="I62" s="3"/>
      <c r="J62" s="57"/>
      <c r="K62" s="3"/>
      <c r="L62" s="3"/>
      <c r="M62" s="3"/>
      <c r="N62" s="3"/>
      <c r="O62" s="3"/>
      <c r="P62" s="3"/>
      <c r="Q62" s="3"/>
      <c r="R62" s="3"/>
      <c r="S62" s="3"/>
      <c r="T62" s="3"/>
      <c r="U62" s="3"/>
      <c r="V62" s="3"/>
      <c r="W62" s="3"/>
      <c r="X62" s="3"/>
      <c r="Y62" s="3"/>
      <c r="Z62" s="3"/>
      <c r="AA62" s="3"/>
      <c r="AB62" s="3"/>
      <c r="AC62" s="3"/>
      <c r="AD62" s="3"/>
      <c r="AE62" s="3"/>
      <c r="AF62" s="3"/>
      <c r="AG62" s="3"/>
      <c r="AH62" s="3"/>
    </row>
    <row r="63" ht="15.75" customHeight="1">
      <c r="A63" s="3"/>
      <c r="B63" s="3"/>
      <c r="C63" s="3"/>
      <c r="D63" s="3"/>
      <c r="E63" s="3"/>
      <c r="F63" s="3"/>
      <c r="G63" s="3"/>
      <c r="H63" s="3"/>
      <c r="I63" s="3"/>
      <c r="J63" s="57"/>
      <c r="K63" s="3"/>
      <c r="L63" s="3"/>
      <c r="M63" s="3"/>
      <c r="N63" s="3"/>
      <c r="O63" s="3"/>
      <c r="P63" s="3"/>
      <c r="Q63" s="3"/>
      <c r="R63" s="3"/>
      <c r="S63" s="3"/>
      <c r="T63" s="3"/>
      <c r="U63" s="3"/>
      <c r="V63" s="3"/>
      <c r="W63" s="3"/>
      <c r="X63" s="3"/>
      <c r="Y63" s="3"/>
      <c r="Z63" s="3"/>
      <c r="AA63" s="3"/>
      <c r="AB63" s="3"/>
      <c r="AC63" s="3"/>
      <c r="AD63" s="3"/>
      <c r="AE63" s="3"/>
      <c r="AF63" s="3"/>
      <c r="AG63" s="3"/>
      <c r="AH63" s="3"/>
    </row>
    <row r="64" ht="15.75" customHeight="1">
      <c r="A64" s="3"/>
      <c r="B64" s="3"/>
      <c r="C64" s="3"/>
      <c r="D64" s="3"/>
      <c r="E64" s="3"/>
      <c r="F64" s="3"/>
      <c r="G64" s="3"/>
      <c r="H64" s="3"/>
      <c r="I64" s="3"/>
      <c r="J64" s="57"/>
      <c r="K64" s="3"/>
      <c r="L64" s="3"/>
      <c r="M64" s="3"/>
      <c r="N64" s="3"/>
      <c r="O64" s="3"/>
      <c r="P64" s="3"/>
      <c r="Q64" s="3"/>
      <c r="R64" s="3"/>
      <c r="S64" s="3"/>
      <c r="T64" s="3"/>
      <c r="U64" s="3"/>
      <c r="V64" s="3"/>
      <c r="W64" s="3"/>
      <c r="X64" s="3"/>
      <c r="Y64" s="3"/>
      <c r="Z64" s="3"/>
      <c r="AA64" s="3"/>
      <c r="AB64" s="3"/>
      <c r="AC64" s="3"/>
      <c r="AD64" s="3"/>
      <c r="AE64" s="3"/>
      <c r="AF64" s="3"/>
      <c r="AG64" s="3"/>
      <c r="AH64" s="3"/>
    </row>
    <row r="65" ht="15.75" customHeight="1">
      <c r="A65" s="3"/>
      <c r="B65" s="3"/>
      <c r="C65" s="3"/>
      <c r="D65" s="3"/>
      <c r="E65" s="3"/>
      <c r="F65" s="3"/>
      <c r="G65" s="3"/>
      <c r="H65" s="3"/>
      <c r="I65" s="3"/>
      <c r="J65" s="57"/>
      <c r="K65" s="3"/>
      <c r="L65" s="3"/>
      <c r="M65" s="3"/>
      <c r="N65" s="3"/>
      <c r="O65" s="3"/>
      <c r="P65" s="3"/>
      <c r="Q65" s="3"/>
      <c r="R65" s="3"/>
      <c r="S65" s="3"/>
      <c r="T65" s="3"/>
      <c r="U65" s="3"/>
      <c r="V65" s="3"/>
      <c r="W65" s="3"/>
      <c r="X65" s="3"/>
      <c r="Y65" s="3"/>
      <c r="Z65" s="3"/>
      <c r="AA65" s="3"/>
      <c r="AB65" s="3"/>
      <c r="AC65" s="3"/>
      <c r="AD65" s="3"/>
      <c r="AE65" s="3"/>
      <c r="AF65" s="3"/>
      <c r="AG65" s="3"/>
      <c r="AH65" s="3"/>
    </row>
    <row r="66" ht="15.75" customHeight="1">
      <c r="A66" s="3"/>
      <c r="B66" s="3"/>
      <c r="C66" s="3"/>
      <c r="D66" s="3"/>
      <c r="E66" s="3"/>
      <c r="F66" s="3"/>
      <c r="G66" s="3"/>
      <c r="H66" s="3"/>
      <c r="I66" s="3"/>
      <c r="J66" s="57"/>
      <c r="K66" s="3"/>
      <c r="L66" s="3"/>
      <c r="M66" s="3"/>
      <c r="N66" s="3"/>
      <c r="O66" s="3"/>
      <c r="P66" s="3"/>
      <c r="Q66" s="3"/>
      <c r="R66" s="3"/>
      <c r="S66" s="3"/>
      <c r="T66" s="3"/>
      <c r="U66" s="3"/>
      <c r="V66" s="3"/>
      <c r="W66" s="3"/>
      <c r="X66" s="3"/>
      <c r="Y66" s="3"/>
      <c r="Z66" s="3"/>
      <c r="AA66" s="3"/>
      <c r="AB66" s="3"/>
      <c r="AC66" s="3"/>
      <c r="AD66" s="3"/>
      <c r="AE66" s="3"/>
      <c r="AF66" s="3"/>
      <c r="AG66" s="3"/>
      <c r="AH66" s="3"/>
    </row>
    <row r="67" ht="15.75" customHeight="1">
      <c r="A67" s="3"/>
      <c r="B67" s="3"/>
      <c r="C67" s="3"/>
      <c r="D67" s="3"/>
      <c r="E67" s="3"/>
      <c r="F67" s="3"/>
      <c r="G67" s="3"/>
      <c r="H67" s="3"/>
      <c r="I67" s="3"/>
      <c r="J67" s="57"/>
      <c r="K67" s="3"/>
      <c r="L67" s="3"/>
      <c r="M67" s="3"/>
      <c r="N67" s="3"/>
      <c r="O67" s="3"/>
      <c r="P67" s="3"/>
      <c r="Q67" s="3"/>
      <c r="R67" s="3"/>
      <c r="S67" s="3"/>
      <c r="T67" s="3"/>
      <c r="U67" s="3"/>
      <c r="V67" s="3"/>
      <c r="W67" s="3"/>
      <c r="X67" s="3"/>
      <c r="Y67" s="3"/>
      <c r="Z67" s="3"/>
      <c r="AA67" s="3"/>
      <c r="AB67" s="3"/>
      <c r="AC67" s="3"/>
      <c r="AD67" s="3"/>
      <c r="AE67" s="3"/>
      <c r="AF67" s="3"/>
      <c r="AG67" s="3"/>
      <c r="AH67" s="3"/>
    </row>
    <row r="68" ht="15.75" customHeight="1">
      <c r="A68" s="3"/>
      <c r="B68" s="3"/>
      <c r="C68" s="3"/>
      <c r="D68" s="3"/>
      <c r="E68" s="3"/>
      <c r="F68" s="3"/>
      <c r="G68" s="3"/>
      <c r="H68" s="3"/>
      <c r="I68" s="3"/>
      <c r="J68" s="57"/>
      <c r="K68" s="3"/>
      <c r="L68" s="3"/>
      <c r="M68" s="3"/>
      <c r="N68" s="3"/>
      <c r="O68" s="3"/>
      <c r="P68" s="3"/>
      <c r="Q68" s="3"/>
      <c r="R68" s="3"/>
      <c r="S68" s="3"/>
      <c r="T68" s="3"/>
      <c r="U68" s="3"/>
      <c r="V68" s="3"/>
      <c r="W68" s="3"/>
      <c r="X68" s="3"/>
      <c r="Y68" s="3"/>
      <c r="Z68" s="3"/>
      <c r="AA68" s="3"/>
      <c r="AB68" s="3"/>
      <c r="AC68" s="3"/>
      <c r="AD68" s="3"/>
      <c r="AE68" s="3"/>
      <c r="AF68" s="3"/>
      <c r="AG68" s="3"/>
      <c r="AH68" s="3"/>
    </row>
    <row r="69" ht="15.75" customHeight="1">
      <c r="A69" s="3"/>
      <c r="B69" s="3"/>
      <c r="C69" s="3"/>
      <c r="D69" s="3"/>
      <c r="E69" s="3"/>
      <c r="F69" s="3"/>
      <c r="G69" s="3"/>
      <c r="H69" s="3"/>
      <c r="I69" s="3"/>
      <c r="J69" s="57"/>
      <c r="K69" s="3"/>
      <c r="L69" s="3"/>
      <c r="M69" s="3"/>
      <c r="N69" s="3"/>
      <c r="O69" s="3"/>
      <c r="P69" s="3"/>
      <c r="Q69" s="3"/>
      <c r="R69" s="3"/>
      <c r="S69" s="3"/>
      <c r="T69" s="3"/>
      <c r="U69" s="3"/>
      <c r="V69" s="3"/>
      <c r="W69" s="3"/>
      <c r="X69" s="3"/>
      <c r="Y69" s="3"/>
      <c r="Z69" s="3"/>
      <c r="AA69" s="3"/>
      <c r="AB69" s="3"/>
      <c r="AC69" s="3"/>
      <c r="AD69" s="3"/>
      <c r="AE69" s="3"/>
      <c r="AF69" s="3"/>
      <c r="AG69" s="3"/>
      <c r="AH69" s="3"/>
    </row>
    <row r="70" ht="15.75" customHeight="1">
      <c r="A70" s="3"/>
      <c r="B70" s="3"/>
      <c r="C70" s="3"/>
      <c r="D70" s="3"/>
      <c r="E70" s="3"/>
      <c r="F70" s="3"/>
      <c r="G70" s="3"/>
      <c r="H70" s="3"/>
      <c r="I70" s="3"/>
      <c r="J70" s="57"/>
      <c r="K70" s="3"/>
      <c r="L70" s="3"/>
      <c r="M70" s="3"/>
      <c r="N70" s="3"/>
      <c r="O70" s="3"/>
      <c r="P70" s="3"/>
      <c r="Q70" s="3"/>
      <c r="R70" s="3"/>
      <c r="S70" s="3"/>
      <c r="T70" s="3"/>
      <c r="U70" s="3"/>
      <c r="V70" s="3"/>
      <c r="W70" s="3"/>
      <c r="X70" s="3"/>
      <c r="Y70" s="3"/>
      <c r="Z70" s="3"/>
      <c r="AA70" s="3"/>
      <c r="AB70" s="3"/>
      <c r="AC70" s="3"/>
      <c r="AD70" s="3"/>
      <c r="AE70" s="3"/>
      <c r="AF70" s="3"/>
      <c r="AG70" s="3"/>
      <c r="AH70" s="3"/>
    </row>
    <row r="71" ht="15.75" customHeight="1">
      <c r="A71" s="3"/>
      <c r="B71" s="3"/>
      <c r="C71" s="3"/>
      <c r="D71" s="3"/>
      <c r="E71" s="3"/>
      <c r="F71" s="3"/>
      <c r="G71" s="3"/>
      <c r="H71" s="3"/>
      <c r="I71" s="3"/>
      <c r="J71" s="57"/>
      <c r="K71" s="3"/>
      <c r="L71" s="3"/>
      <c r="M71" s="3"/>
      <c r="N71" s="3"/>
      <c r="O71" s="3"/>
      <c r="P71" s="3"/>
      <c r="Q71" s="3"/>
      <c r="R71" s="3"/>
      <c r="S71" s="3"/>
      <c r="T71" s="3"/>
      <c r="U71" s="3"/>
      <c r="V71" s="3"/>
      <c r="W71" s="3"/>
      <c r="X71" s="3"/>
      <c r="Y71" s="3"/>
      <c r="Z71" s="3"/>
      <c r="AA71" s="3"/>
      <c r="AB71" s="3"/>
      <c r="AC71" s="3"/>
      <c r="AD71" s="3"/>
      <c r="AE71" s="3"/>
      <c r="AF71" s="3"/>
      <c r="AG71" s="3"/>
      <c r="AH71" s="3"/>
    </row>
    <row r="72" ht="15.75" customHeight="1">
      <c r="A72" s="3"/>
      <c r="B72" s="3"/>
      <c r="C72" s="3"/>
      <c r="D72" s="3"/>
      <c r="E72" s="3"/>
      <c r="F72" s="3"/>
      <c r="G72" s="3"/>
      <c r="H72" s="3"/>
      <c r="I72" s="3"/>
      <c r="J72" s="57"/>
      <c r="K72" s="3"/>
      <c r="L72" s="3"/>
      <c r="M72" s="3"/>
      <c r="N72" s="3"/>
      <c r="O72" s="3"/>
      <c r="P72" s="3"/>
      <c r="Q72" s="3"/>
      <c r="R72" s="3"/>
      <c r="S72" s="3"/>
      <c r="T72" s="3"/>
      <c r="U72" s="3"/>
      <c r="V72" s="3"/>
      <c r="W72" s="3"/>
      <c r="X72" s="3"/>
      <c r="Y72" s="3"/>
      <c r="Z72" s="3"/>
      <c r="AA72" s="3"/>
      <c r="AB72" s="3"/>
      <c r="AC72" s="3"/>
      <c r="AD72" s="3"/>
      <c r="AE72" s="3"/>
      <c r="AF72" s="3"/>
      <c r="AG72" s="3"/>
      <c r="AH72" s="3"/>
    </row>
    <row r="73" ht="15.75" customHeight="1">
      <c r="A73" s="3"/>
      <c r="B73" s="3"/>
      <c r="C73" s="3"/>
      <c r="D73" s="3"/>
      <c r="E73" s="3"/>
      <c r="F73" s="3"/>
      <c r="G73" s="3"/>
      <c r="H73" s="3"/>
      <c r="I73" s="3"/>
      <c r="J73" s="57"/>
      <c r="K73" s="3"/>
      <c r="L73" s="3"/>
      <c r="M73" s="3"/>
      <c r="N73" s="3"/>
      <c r="O73" s="3"/>
      <c r="P73" s="3"/>
      <c r="Q73" s="3"/>
      <c r="R73" s="3"/>
      <c r="S73" s="3"/>
      <c r="T73" s="3"/>
      <c r="U73" s="3"/>
      <c r="V73" s="3"/>
      <c r="W73" s="3"/>
      <c r="X73" s="3"/>
      <c r="Y73" s="3"/>
      <c r="Z73" s="3"/>
      <c r="AA73" s="3"/>
      <c r="AB73" s="3"/>
      <c r="AC73" s="3"/>
      <c r="AD73" s="3"/>
      <c r="AE73" s="3"/>
      <c r="AF73" s="3"/>
      <c r="AG73" s="3"/>
      <c r="AH73" s="3"/>
    </row>
    <row r="74" ht="15.75" customHeight="1">
      <c r="A74" s="3"/>
      <c r="B74" s="3"/>
      <c r="C74" s="3"/>
      <c r="D74" s="3"/>
      <c r="E74" s="3"/>
      <c r="F74" s="3"/>
      <c r="G74" s="3"/>
      <c r="H74" s="3"/>
      <c r="I74" s="3"/>
      <c r="J74" s="57"/>
      <c r="K74" s="3"/>
      <c r="L74" s="3"/>
      <c r="M74" s="3"/>
      <c r="N74" s="3"/>
      <c r="O74" s="3"/>
      <c r="P74" s="3"/>
      <c r="Q74" s="3"/>
      <c r="R74" s="3"/>
      <c r="S74" s="3"/>
      <c r="T74" s="3"/>
      <c r="U74" s="3"/>
      <c r="V74" s="3"/>
      <c r="W74" s="3"/>
      <c r="X74" s="3"/>
      <c r="Y74" s="3"/>
      <c r="Z74" s="3"/>
      <c r="AA74" s="3"/>
      <c r="AB74" s="3"/>
      <c r="AC74" s="3"/>
      <c r="AD74" s="3"/>
      <c r="AE74" s="3"/>
      <c r="AF74" s="3"/>
      <c r="AG74" s="3"/>
      <c r="AH74" s="3"/>
    </row>
    <row r="75" ht="15.75" customHeight="1">
      <c r="A75" s="3"/>
      <c r="B75" s="3"/>
      <c r="C75" s="3"/>
      <c r="D75" s="3"/>
      <c r="E75" s="3"/>
      <c r="F75" s="3"/>
      <c r="G75" s="3"/>
      <c r="H75" s="3"/>
      <c r="I75" s="3"/>
      <c r="J75" s="57"/>
      <c r="K75" s="3"/>
      <c r="L75" s="3"/>
      <c r="M75" s="3"/>
      <c r="N75" s="3"/>
      <c r="O75" s="3"/>
      <c r="P75" s="3"/>
      <c r="Q75" s="3"/>
      <c r="R75" s="3"/>
      <c r="S75" s="3"/>
      <c r="T75" s="3"/>
      <c r="U75" s="3"/>
      <c r="V75" s="3"/>
      <c r="W75" s="3"/>
      <c r="X75" s="3"/>
      <c r="Y75" s="3"/>
      <c r="Z75" s="3"/>
      <c r="AA75" s="3"/>
      <c r="AB75" s="3"/>
      <c r="AC75" s="3"/>
      <c r="AD75" s="3"/>
      <c r="AE75" s="3"/>
      <c r="AF75" s="3"/>
      <c r="AG75" s="3"/>
      <c r="AH75" s="3"/>
    </row>
    <row r="76" ht="15.75" customHeight="1">
      <c r="A76" s="3"/>
      <c r="B76" s="3"/>
      <c r="C76" s="3"/>
      <c r="D76" s="3"/>
      <c r="E76" s="3"/>
      <c r="F76" s="3"/>
      <c r="G76" s="3"/>
      <c r="H76" s="3"/>
      <c r="I76" s="3"/>
      <c r="J76" s="57"/>
      <c r="K76" s="3"/>
      <c r="L76" s="3"/>
      <c r="M76" s="3"/>
      <c r="N76" s="3"/>
      <c r="O76" s="3"/>
      <c r="P76" s="3"/>
      <c r="Q76" s="3"/>
      <c r="R76" s="3"/>
      <c r="S76" s="3"/>
      <c r="T76" s="3"/>
      <c r="U76" s="3"/>
      <c r="V76" s="3"/>
      <c r="W76" s="3"/>
      <c r="X76" s="3"/>
      <c r="Y76" s="3"/>
      <c r="Z76" s="3"/>
      <c r="AA76" s="3"/>
      <c r="AB76" s="3"/>
      <c r="AC76" s="3"/>
      <c r="AD76" s="3"/>
      <c r="AE76" s="3"/>
      <c r="AF76" s="3"/>
      <c r="AG76" s="3"/>
      <c r="AH76" s="3"/>
    </row>
    <row r="77" ht="15.75" customHeight="1">
      <c r="A77" s="3"/>
      <c r="B77" s="3"/>
      <c r="C77" s="3"/>
      <c r="D77" s="3"/>
      <c r="E77" s="3"/>
      <c r="F77" s="3"/>
      <c r="G77" s="3"/>
      <c r="H77" s="3"/>
      <c r="I77" s="3"/>
      <c r="J77" s="57"/>
      <c r="K77" s="3"/>
      <c r="L77" s="3"/>
      <c r="M77" s="3"/>
      <c r="N77" s="3"/>
      <c r="O77" s="3"/>
      <c r="P77" s="3"/>
      <c r="Q77" s="3"/>
      <c r="R77" s="3"/>
      <c r="S77" s="3"/>
      <c r="T77" s="3"/>
      <c r="U77" s="3"/>
      <c r="V77" s="3"/>
      <c r="W77" s="3"/>
      <c r="X77" s="3"/>
      <c r="Y77" s="3"/>
      <c r="Z77" s="3"/>
      <c r="AA77" s="3"/>
      <c r="AB77" s="3"/>
      <c r="AC77" s="3"/>
      <c r="AD77" s="3"/>
      <c r="AE77" s="3"/>
      <c r="AF77" s="3"/>
      <c r="AG77" s="3"/>
      <c r="AH77" s="3"/>
    </row>
    <row r="78" ht="15.75" customHeight="1">
      <c r="A78" s="3"/>
      <c r="B78" s="3"/>
      <c r="C78" s="3"/>
      <c r="D78" s="3"/>
      <c r="E78" s="3"/>
      <c r="F78" s="3"/>
      <c r="G78" s="3"/>
      <c r="H78" s="3"/>
      <c r="I78" s="3"/>
      <c r="J78" s="57"/>
      <c r="K78" s="3"/>
      <c r="L78" s="3"/>
      <c r="M78" s="3"/>
      <c r="N78" s="3"/>
      <c r="O78" s="3"/>
      <c r="P78" s="3"/>
      <c r="Q78" s="3"/>
      <c r="R78" s="3"/>
      <c r="S78" s="3"/>
      <c r="T78" s="3"/>
      <c r="U78" s="3"/>
      <c r="V78" s="3"/>
      <c r="W78" s="3"/>
      <c r="X78" s="3"/>
      <c r="Y78" s="3"/>
      <c r="Z78" s="3"/>
      <c r="AA78" s="3"/>
      <c r="AB78" s="3"/>
      <c r="AC78" s="3"/>
      <c r="AD78" s="3"/>
      <c r="AE78" s="3"/>
      <c r="AF78" s="3"/>
      <c r="AG78" s="3"/>
      <c r="AH78" s="3"/>
    </row>
    <row r="79" ht="15.75" customHeight="1">
      <c r="A79" s="3"/>
      <c r="B79" s="3"/>
      <c r="C79" s="3"/>
      <c r="D79" s="3"/>
      <c r="E79" s="3"/>
      <c r="F79" s="3"/>
      <c r="G79" s="3"/>
      <c r="H79" s="3"/>
      <c r="I79" s="3"/>
      <c r="J79" s="57"/>
      <c r="K79" s="3"/>
      <c r="L79" s="3"/>
      <c r="M79" s="3"/>
      <c r="N79" s="3"/>
      <c r="O79" s="3"/>
      <c r="P79" s="3"/>
      <c r="Q79" s="3"/>
      <c r="R79" s="3"/>
      <c r="S79" s="3"/>
      <c r="T79" s="3"/>
      <c r="U79" s="3"/>
      <c r="V79" s="3"/>
      <c r="W79" s="3"/>
      <c r="X79" s="3"/>
      <c r="Y79" s="3"/>
      <c r="Z79" s="3"/>
      <c r="AA79" s="3"/>
      <c r="AB79" s="3"/>
      <c r="AC79" s="3"/>
      <c r="AD79" s="3"/>
      <c r="AE79" s="3"/>
      <c r="AF79" s="3"/>
      <c r="AG79" s="3"/>
      <c r="AH79" s="3"/>
    </row>
    <row r="80" ht="15.75" customHeight="1">
      <c r="A80" s="3"/>
      <c r="B80" s="3"/>
      <c r="C80" s="3"/>
      <c r="D80" s="3"/>
      <c r="E80" s="3"/>
      <c r="F80" s="3"/>
      <c r="G80" s="3"/>
      <c r="H80" s="3"/>
      <c r="I80" s="3"/>
      <c r="J80" s="57"/>
      <c r="K80" s="3"/>
      <c r="L80" s="3"/>
      <c r="M80" s="3"/>
      <c r="N80" s="3"/>
      <c r="O80" s="3"/>
      <c r="P80" s="3"/>
      <c r="Q80" s="3"/>
      <c r="R80" s="3"/>
      <c r="S80" s="3"/>
      <c r="T80" s="3"/>
      <c r="U80" s="3"/>
      <c r="V80" s="3"/>
      <c r="W80" s="3"/>
      <c r="X80" s="3"/>
      <c r="Y80" s="3"/>
      <c r="Z80" s="3"/>
      <c r="AA80" s="3"/>
      <c r="AB80" s="3"/>
      <c r="AC80" s="3"/>
      <c r="AD80" s="3"/>
      <c r="AE80" s="3"/>
      <c r="AF80" s="3"/>
      <c r="AG80" s="3"/>
      <c r="AH80" s="3"/>
    </row>
    <row r="81" ht="15.75" customHeight="1">
      <c r="A81" s="3"/>
      <c r="B81" s="3"/>
      <c r="C81" s="3"/>
      <c r="D81" s="3"/>
      <c r="E81" s="3"/>
      <c r="F81" s="3"/>
      <c r="G81" s="3"/>
      <c r="H81" s="3"/>
      <c r="I81" s="3"/>
      <c r="J81" s="57"/>
      <c r="K81" s="3"/>
      <c r="L81" s="3"/>
      <c r="M81" s="3"/>
      <c r="N81" s="3"/>
      <c r="O81" s="3"/>
      <c r="P81" s="3"/>
      <c r="Q81" s="3"/>
      <c r="R81" s="3"/>
      <c r="S81" s="3"/>
      <c r="T81" s="3"/>
      <c r="U81" s="3"/>
      <c r="V81" s="3"/>
      <c r="W81" s="3"/>
      <c r="X81" s="3"/>
      <c r="Y81" s="3"/>
      <c r="Z81" s="3"/>
      <c r="AA81" s="3"/>
      <c r="AB81" s="3"/>
      <c r="AC81" s="3"/>
      <c r="AD81" s="3"/>
      <c r="AE81" s="3"/>
      <c r="AF81" s="3"/>
      <c r="AG81" s="3"/>
      <c r="AH81" s="3"/>
    </row>
    <row r="82" ht="15.75" customHeight="1">
      <c r="A82" s="3"/>
      <c r="B82" s="3"/>
      <c r="C82" s="3"/>
      <c r="D82" s="3"/>
      <c r="E82" s="3"/>
      <c r="F82" s="3"/>
      <c r="G82" s="3"/>
      <c r="H82" s="3"/>
      <c r="I82" s="3"/>
      <c r="J82" s="57"/>
      <c r="K82" s="3"/>
      <c r="L82" s="3"/>
      <c r="M82" s="3"/>
      <c r="N82" s="3"/>
      <c r="O82" s="3"/>
      <c r="P82" s="3"/>
      <c r="Q82" s="3"/>
      <c r="R82" s="3"/>
      <c r="S82" s="3"/>
      <c r="T82" s="3"/>
      <c r="U82" s="3"/>
      <c r="V82" s="3"/>
      <c r="W82" s="3"/>
      <c r="X82" s="3"/>
      <c r="Y82" s="3"/>
      <c r="Z82" s="3"/>
      <c r="AA82" s="3"/>
      <c r="AB82" s="3"/>
      <c r="AC82" s="3"/>
      <c r="AD82" s="3"/>
      <c r="AE82" s="3"/>
      <c r="AF82" s="3"/>
      <c r="AG82" s="3"/>
      <c r="AH82" s="3"/>
    </row>
    <row r="83" ht="15.75" customHeight="1">
      <c r="A83" s="3"/>
      <c r="B83" s="3"/>
      <c r="C83" s="3"/>
      <c r="D83" s="3"/>
      <c r="E83" s="3"/>
      <c r="F83" s="3"/>
      <c r="G83" s="3"/>
      <c r="H83" s="3"/>
      <c r="I83" s="3"/>
      <c r="J83" s="57"/>
      <c r="K83" s="3"/>
      <c r="L83" s="3"/>
      <c r="M83" s="3"/>
      <c r="N83" s="3"/>
      <c r="O83" s="3"/>
      <c r="P83" s="3"/>
      <c r="Q83" s="3"/>
      <c r="R83" s="3"/>
      <c r="S83" s="3"/>
      <c r="T83" s="3"/>
      <c r="U83" s="3"/>
      <c r="V83" s="3"/>
      <c r="W83" s="3"/>
      <c r="X83" s="3"/>
      <c r="Y83" s="3"/>
      <c r="Z83" s="3"/>
      <c r="AA83" s="3"/>
      <c r="AB83" s="3"/>
      <c r="AC83" s="3"/>
      <c r="AD83" s="3"/>
      <c r="AE83" s="3"/>
      <c r="AF83" s="3"/>
      <c r="AG83" s="3"/>
      <c r="AH83" s="3"/>
    </row>
    <row r="84" ht="15.75" customHeight="1">
      <c r="A84" s="3"/>
      <c r="B84" s="3"/>
      <c r="C84" s="3"/>
      <c r="D84" s="3"/>
      <c r="E84" s="3"/>
      <c r="F84" s="3"/>
      <c r="G84" s="3"/>
      <c r="H84" s="3"/>
      <c r="I84" s="3"/>
      <c r="J84" s="57"/>
      <c r="K84" s="3"/>
      <c r="L84" s="3"/>
      <c r="M84" s="3"/>
      <c r="N84" s="3"/>
      <c r="O84" s="3"/>
      <c r="P84" s="3"/>
      <c r="Q84" s="3"/>
      <c r="R84" s="3"/>
      <c r="S84" s="3"/>
      <c r="T84" s="3"/>
      <c r="U84" s="3"/>
      <c r="V84" s="3"/>
      <c r="W84" s="3"/>
      <c r="X84" s="3"/>
      <c r="Y84" s="3"/>
      <c r="Z84" s="3"/>
      <c r="AA84" s="3"/>
      <c r="AB84" s="3"/>
      <c r="AC84" s="3"/>
      <c r="AD84" s="3"/>
      <c r="AE84" s="3"/>
      <c r="AF84" s="3"/>
      <c r="AG84" s="3"/>
      <c r="AH84" s="3"/>
    </row>
    <row r="85" ht="15.75" customHeight="1">
      <c r="A85" s="3"/>
      <c r="B85" s="3"/>
      <c r="C85" s="3"/>
      <c r="D85" s="3"/>
      <c r="E85" s="3"/>
      <c r="F85" s="3"/>
      <c r="G85" s="3"/>
      <c r="H85" s="3"/>
      <c r="I85" s="3"/>
      <c r="J85" s="57"/>
      <c r="K85" s="3"/>
      <c r="L85" s="3"/>
      <c r="M85" s="3"/>
      <c r="N85" s="3"/>
      <c r="O85" s="3"/>
      <c r="P85" s="3"/>
      <c r="Q85" s="3"/>
      <c r="R85" s="3"/>
      <c r="S85" s="3"/>
      <c r="T85" s="3"/>
      <c r="U85" s="3"/>
      <c r="V85" s="3"/>
      <c r="W85" s="3"/>
      <c r="X85" s="3"/>
      <c r="Y85" s="3"/>
      <c r="Z85" s="3"/>
      <c r="AA85" s="3"/>
      <c r="AB85" s="3"/>
      <c r="AC85" s="3"/>
      <c r="AD85" s="3"/>
      <c r="AE85" s="3"/>
      <c r="AF85" s="3"/>
      <c r="AG85" s="3"/>
      <c r="AH85" s="3"/>
    </row>
    <row r="86" ht="15.75" customHeight="1">
      <c r="A86" s="3"/>
      <c r="B86" s="3"/>
      <c r="C86" s="3"/>
      <c r="D86" s="3"/>
      <c r="E86" s="3"/>
      <c r="F86" s="3"/>
      <c r="G86" s="3"/>
      <c r="H86" s="3"/>
      <c r="I86" s="3"/>
      <c r="J86" s="57"/>
      <c r="K86" s="3"/>
      <c r="L86" s="3"/>
      <c r="M86" s="3"/>
      <c r="N86" s="3"/>
      <c r="O86" s="3"/>
      <c r="P86" s="3"/>
      <c r="Q86" s="3"/>
      <c r="R86" s="3"/>
      <c r="S86" s="3"/>
      <c r="T86" s="3"/>
      <c r="U86" s="3"/>
      <c r="V86" s="3"/>
      <c r="W86" s="3"/>
      <c r="X86" s="3"/>
      <c r="Y86" s="3"/>
      <c r="Z86" s="3"/>
      <c r="AA86" s="3"/>
      <c r="AB86" s="3"/>
      <c r="AC86" s="3"/>
      <c r="AD86" s="3"/>
      <c r="AE86" s="3"/>
      <c r="AF86" s="3"/>
      <c r="AG86" s="3"/>
      <c r="AH86" s="3"/>
    </row>
    <row r="87" ht="15.75" customHeight="1">
      <c r="A87" s="3"/>
      <c r="B87" s="3"/>
      <c r="C87" s="3"/>
      <c r="D87" s="3"/>
      <c r="E87" s="3"/>
      <c r="F87" s="3"/>
      <c r="G87" s="3"/>
      <c r="H87" s="3"/>
      <c r="I87" s="3"/>
      <c r="J87" s="57"/>
      <c r="K87" s="3"/>
      <c r="L87" s="3"/>
      <c r="M87" s="3"/>
      <c r="N87" s="3"/>
      <c r="O87" s="3"/>
      <c r="P87" s="3"/>
      <c r="Q87" s="3"/>
      <c r="R87" s="3"/>
      <c r="S87" s="3"/>
      <c r="T87" s="3"/>
      <c r="U87" s="3"/>
      <c r="V87" s="3"/>
      <c r="W87" s="3"/>
      <c r="X87" s="3"/>
      <c r="Y87" s="3"/>
      <c r="Z87" s="3"/>
      <c r="AA87" s="3"/>
      <c r="AB87" s="3"/>
      <c r="AC87" s="3"/>
      <c r="AD87" s="3"/>
      <c r="AE87" s="3"/>
      <c r="AF87" s="3"/>
      <c r="AG87" s="3"/>
      <c r="AH87" s="3"/>
    </row>
    <row r="88" ht="15.75" customHeight="1">
      <c r="A88" s="3"/>
      <c r="B88" s="3"/>
      <c r="C88" s="3"/>
      <c r="D88" s="3"/>
      <c r="E88" s="3"/>
      <c r="F88" s="3"/>
      <c r="G88" s="3"/>
      <c r="H88" s="3"/>
      <c r="I88" s="3"/>
      <c r="J88" s="57"/>
      <c r="K88" s="3"/>
      <c r="L88" s="3"/>
      <c r="M88" s="3"/>
      <c r="N88" s="3"/>
      <c r="O88" s="3"/>
      <c r="P88" s="3"/>
      <c r="Q88" s="3"/>
      <c r="R88" s="3"/>
      <c r="S88" s="3"/>
      <c r="T88" s="3"/>
      <c r="U88" s="3"/>
      <c r="V88" s="3"/>
      <c r="W88" s="3"/>
      <c r="X88" s="3"/>
      <c r="Y88" s="3"/>
      <c r="Z88" s="3"/>
      <c r="AA88" s="3"/>
      <c r="AB88" s="3"/>
      <c r="AC88" s="3"/>
      <c r="AD88" s="3"/>
      <c r="AE88" s="3"/>
      <c r="AF88" s="3"/>
      <c r="AG88" s="3"/>
      <c r="AH88" s="3"/>
    </row>
    <row r="89" ht="15.75" customHeight="1">
      <c r="A89" s="3"/>
      <c r="B89" s="3"/>
      <c r="C89" s="3"/>
      <c r="D89" s="3"/>
      <c r="E89" s="3"/>
      <c r="F89" s="3"/>
      <c r="G89" s="3"/>
      <c r="H89" s="3"/>
      <c r="I89" s="3"/>
      <c r="J89" s="57"/>
      <c r="K89" s="3"/>
      <c r="L89" s="3"/>
      <c r="M89" s="3"/>
      <c r="N89" s="3"/>
      <c r="O89" s="3"/>
      <c r="P89" s="3"/>
      <c r="Q89" s="3"/>
      <c r="R89" s="3"/>
      <c r="S89" s="3"/>
      <c r="T89" s="3"/>
      <c r="U89" s="3"/>
      <c r="V89" s="3"/>
      <c r="W89" s="3"/>
      <c r="X89" s="3"/>
      <c r="Y89" s="3"/>
      <c r="Z89" s="3"/>
      <c r="AA89" s="3"/>
      <c r="AB89" s="3"/>
      <c r="AC89" s="3"/>
      <c r="AD89" s="3"/>
      <c r="AE89" s="3"/>
      <c r="AF89" s="3"/>
      <c r="AG89" s="3"/>
      <c r="AH89" s="3"/>
    </row>
    <row r="90" ht="15.75" customHeight="1">
      <c r="A90" s="3"/>
      <c r="B90" s="3"/>
      <c r="C90" s="3"/>
      <c r="D90" s="3"/>
      <c r="E90" s="3"/>
      <c r="F90" s="3"/>
      <c r="G90" s="3"/>
      <c r="H90" s="3"/>
      <c r="I90" s="3"/>
      <c r="J90" s="57"/>
      <c r="K90" s="3"/>
      <c r="L90" s="3"/>
      <c r="M90" s="3"/>
      <c r="N90" s="3"/>
      <c r="O90" s="3"/>
      <c r="P90" s="3"/>
      <c r="Q90" s="3"/>
      <c r="R90" s="3"/>
      <c r="S90" s="3"/>
      <c r="T90" s="3"/>
      <c r="U90" s="3"/>
      <c r="V90" s="3"/>
      <c r="W90" s="3"/>
      <c r="X90" s="3"/>
      <c r="Y90" s="3"/>
      <c r="Z90" s="3"/>
      <c r="AA90" s="3"/>
      <c r="AB90" s="3"/>
      <c r="AC90" s="3"/>
      <c r="AD90" s="3"/>
      <c r="AE90" s="3"/>
      <c r="AF90" s="3"/>
      <c r="AG90" s="3"/>
      <c r="AH90" s="3"/>
    </row>
    <row r="91" ht="15.75" customHeight="1">
      <c r="A91" s="3"/>
      <c r="B91" s="3"/>
      <c r="C91" s="3"/>
      <c r="D91" s="3"/>
      <c r="E91" s="3"/>
      <c r="F91" s="3"/>
      <c r="G91" s="3"/>
      <c r="H91" s="3"/>
      <c r="I91" s="3"/>
      <c r="J91" s="57"/>
      <c r="K91" s="3"/>
      <c r="L91" s="3"/>
      <c r="M91" s="3"/>
      <c r="N91" s="3"/>
      <c r="O91" s="3"/>
      <c r="P91" s="3"/>
      <c r="Q91" s="3"/>
      <c r="R91" s="3"/>
      <c r="S91" s="3"/>
      <c r="T91" s="3"/>
      <c r="U91" s="3"/>
      <c r="V91" s="3"/>
      <c r="W91" s="3"/>
      <c r="X91" s="3"/>
      <c r="Y91" s="3"/>
      <c r="Z91" s="3"/>
      <c r="AA91" s="3"/>
      <c r="AB91" s="3"/>
      <c r="AC91" s="3"/>
      <c r="AD91" s="3"/>
      <c r="AE91" s="3"/>
      <c r="AF91" s="3"/>
      <c r="AG91" s="3"/>
      <c r="AH91" s="3"/>
    </row>
    <row r="92" ht="15.75" customHeight="1">
      <c r="A92" s="3"/>
      <c r="B92" s="3"/>
      <c r="C92" s="3"/>
      <c r="D92" s="3"/>
      <c r="E92" s="3"/>
      <c r="F92" s="3"/>
      <c r="G92" s="3"/>
      <c r="H92" s="3"/>
      <c r="I92" s="3"/>
      <c r="J92" s="57"/>
      <c r="K92" s="3"/>
      <c r="L92" s="3"/>
      <c r="M92" s="3"/>
      <c r="N92" s="3"/>
      <c r="O92" s="3"/>
      <c r="P92" s="3"/>
      <c r="Q92" s="3"/>
      <c r="R92" s="3"/>
      <c r="S92" s="3"/>
      <c r="T92" s="3"/>
      <c r="U92" s="3"/>
      <c r="V92" s="3"/>
      <c r="W92" s="3"/>
      <c r="X92" s="3"/>
      <c r="Y92" s="3"/>
      <c r="Z92" s="3"/>
      <c r="AA92" s="3"/>
      <c r="AB92" s="3"/>
      <c r="AC92" s="3"/>
      <c r="AD92" s="3"/>
      <c r="AE92" s="3"/>
      <c r="AF92" s="3"/>
      <c r="AG92" s="3"/>
      <c r="AH92" s="3"/>
    </row>
    <row r="93" ht="15.75" customHeight="1">
      <c r="A93" s="3"/>
      <c r="B93" s="3"/>
      <c r="C93" s="3"/>
      <c r="D93" s="3"/>
      <c r="E93" s="3"/>
      <c r="F93" s="3"/>
      <c r="G93" s="3"/>
      <c r="H93" s="3"/>
      <c r="I93" s="3"/>
      <c r="J93" s="57"/>
      <c r="K93" s="3"/>
      <c r="L93" s="3"/>
      <c r="M93" s="3"/>
      <c r="N93" s="3"/>
      <c r="O93" s="3"/>
      <c r="P93" s="3"/>
      <c r="Q93" s="3"/>
      <c r="R93" s="3"/>
      <c r="S93" s="3"/>
      <c r="T93" s="3"/>
      <c r="U93" s="3"/>
      <c r="V93" s="3"/>
      <c r="W93" s="3"/>
      <c r="X93" s="3"/>
      <c r="Y93" s="3"/>
      <c r="Z93" s="3"/>
      <c r="AA93" s="3"/>
      <c r="AB93" s="3"/>
      <c r="AC93" s="3"/>
      <c r="AD93" s="3"/>
      <c r="AE93" s="3"/>
      <c r="AF93" s="3"/>
      <c r="AG93" s="3"/>
      <c r="AH93" s="3"/>
    </row>
    <row r="94" ht="15.75" customHeight="1">
      <c r="A94" s="3"/>
      <c r="B94" s="3"/>
      <c r="C94" s="3"/>
      <c r="D94" s="3"/>
      <c r="E94" s="3"/>
      <c r="F94" s="3"/>
      <c r="G94" s="3"/>
      <c r="H94" s="3"/>
      <c r="I94" s="3"/>
      <c r="J94" s="57"/>
      <c r="K94" s="3"/>
      <c r="L94" s="3"/>
      <c r="M94" s="3"/>
      <c r="N94" s="3"/>
      <c r="O94" s="3"/>
      <c r="P94" s="3"/>
      <c r="Q94" s="3"/>
      <c r="R94" s="3"/>
      <c r="S94" s="3"/>
      <c r="T94" s="3"/>
      <c r="U94" s="3"/>
      <c r="V94" s="3"/>
      <c r="W94" s="3"/>
      <c r="X94" s="3"/>
      <c r="Y94" s="3"/>
      <c r="Z94" s="3"/>
      <c r="AA94" s="3"/>
      <c r="AB94" s="3"/>
      <c r="AC94" s="3"/>
      <c r="AD94" s="3"/>
      <c r="AE94" s="3"/>
      <c r="AF94" s="3"/>
      <c r="AG94" s="3"/>
      <c r="AH94" s="3"/>
    </row>
    <row r="95" ht="15.75" customHeight="1">
      <c r="A95" s="3"/>
      <c r="B95" s="3"/>
      <c r="C95" s="3"/>
      <c r="D95" s="3"/>
      <c r="E95" s="3"/>
      <c r="F95" s="3"/>
      <c r="G95" s="3"/>
      <c r="H95" s="3"/>
      <c r="I95" s="3"/>
      <c r="J95" s="57"/>
      <c r="K95" s="3"/>
      <c r="L95" s="3"/>
      <c r="M95" s="3"/>
      <c r="N95" s="3"/>
      <c r="O95" s="3"/>
      <c r="P95" s="3"/>
      <c r="Q95" s="3"/>
      <c r="R95" s="3"/>
      <c r="S95" s="3"/>
      <c r="T95" s="3"/>
      <c r="U95" s="3"/>
      <c r="V95" s="3"/>
      <c r="W95" s="3"/>
      <c r="X95" s="3"/>
      <c r="Y95" s="3"/>
      <c r="Z95" s="3"/>
      <c r="AA95" s="3"/>
      <c r="AB95" s="3"/>
      <c r="AC95" s="3"/>
      <c r="AD95" s="3"/>
      <c r="AE95" s="3"/>
      <c r="AF95" s="3"/>
      <c r="AG95" s="3"/>
      <c r="AH95" s="3"/>
    </row>
    <row r="96" ht="15.75" customHeight="1">
      <c r="A96" s="3"/>
      <c r="B96" s="3"/>
      <c r="C96" s="3"/>
      <c r="D96" s="3"/>
      <c r="E96" s="3"/>
      <c r="F96" s="3"/>
      <c r="G96" s="3"/>
      <c r="H96" s="3"/>
      <c r="I96" s="3"/>
      <c r="J96" s="57"/>
      <c r="K96" s="3"/>
      <c r="L96" s="3"/>
      <c r="M96" s="3"/>
      <c r="N96" s="3"/>
      <c r="O96" s="3"/>
      <c r="P96" s="3"/>
      <c r="Q96" s="3"/>
      <c r="R96" s="3"/>
      <c r="S96" s="3"/>
      <c r="T96" s="3"/>
      <c r="U96" s="3"/>
      <c r="V96" s="3"/>
      <c r="W96" s="3"/>
      <c r="X96" s="3"/>
      <c r="Y96" s="3"/>
      <c r="Z96" s="3"/>
      <c r="AA96" s="3"/>
      <c r="AB96" s="3"/>
      <c r="AC96" s="3"/>
      <c r="AD96" s="3"/>
      <c r="AE96" s="3"/>
      <c r="AF96" s="3"/>
      <c r="AG96" s="3"/>
      <c r="AH96" s="3"/>
    </row>
    <row r="97" ht="15.75" customHeight="1">
      <c r="A97" s="3"/>
      <c r="B97" s="3"/>
      <c r="C97" s="3"/>
      <c r="D97" s="3"/>
      <c r="E97" s="3"/>
      <c r="F97" s="3"/>
      <c r="G97" s="3"/>
      <c r="H97" s="3"/>
      <c r="I97" s="3"/>
      <c r="J97" s="57"/>
      <c r="K97" s="3"/>
      <c r="L97" s="3"/>
      <c r="M97" s="3"/>
      <c r="N97" s="3"/>
      <c r="O97" s="3"/>
      <c r="P97" s="3"/>
      <c r="Q97" s="3"/>
      <c r="R97" s="3"/>
      <c r="S97" s="3"/>
      <c r="T97" s="3"/>
      <c r="U97" s="3"/>
      <c r="V97" s="3"/>
      <c r="W97" s="3"/>
      <c r="X97" s="3"/>
      <c r="Y97" s="3"/>
      <c r="Z97" s="3"/>
      <c r="AA97" s="3"/>
      <c r="AB97" s="3"/>
      <c r="AC97" s="3"/>
      <c r="AD97" s="3"/>
      <c r="AE97" s="3"/>
      <c r="AF97" s="3"/>
      <c r="AG97" s="3"/>
      <c r="AH97" s="3"/>
    </row>
    <row r="98" ht="15.75" customHeight="1">
      <c r="A98" s="3"/>
      <c r="B98" s="3"/>
      <c r="C98" s="3"/>
      <c r="D98" s="3"/>
      <c r="E98" s="3"/>
      <c r="F98" s="3"/>
      <c r="G98" s="3"/>
      <c r="H98" s="3"/>
      <c r="I98" s="3"/>
      <c r="J98" s="57"/>
      <c r="K98" s="3"/>
      <c r="L98" s="3"/>
      <c r="M98" s="3"/>
      <c r="N98" s="3"/>
      <c r="O98" s="3"/>
      <c r="P98" s="3"/>
      <c r="Q98" s="3"/>
      <c r="R98" s="3"/>
      <c r="S98" s="3"/>
      <c r="T98" s="3"/>
      <c r="U98" s="3"/>
      <c r="V98" s="3"/>
      <c r="W98" s="3"/>
      <c r="X98" s="3"/>
      <c r="Y98" s="3"/>
      <c r="Z98" s="3"/>
      <c r="AA98" s="3"/>
      <c r="AB98" s="3"/>
      <c r="AC98" s="3"/>
      <c r="AD98" s="3"/>
      <c r="AE98" s="3"/>
      <c r="AF98" s="3"/>
      <c r="AG98" s="3"/>
      <c r="AH98" s="3"/>
    </row>
    <row r="99" ht="15.75" customHeight="1">
      <c r="A99" s="3"/>
      <c r="B99" s="3"/>
      <c r="C99" s="3"/>
      <c r="D99" s="3"/>
      <c r="E99" s="3"/>
      <c r="F99" s="3"/>
      <c r="G99" s="3"/>
      <c r="H99" s="3"/>
      <c r="I99" s="3"/>
      <c r="J99" s="57"/>
      <c r="K99" s="3"/>
      <c r="L99" s="3"/>
      <c r="M99" s="3"/>
      <c r="N99" s="3"/>
      <c r="O99" s="3"/>
      <c r="P99" s="3"/>
      <c r="Q99" s="3"/>
      <c r="R99" s="3"/>
      <c r="S99" s="3"/>
      <c r="T99" s="3"/>
      <c r="U99" s="3"/>
      <c r="V99" s="3"/>
      <c r="W99" s="3"/>
      <c r="X99" s="3"/>
      <c r="Y99" s="3"/>
      <c r="Z99" s="3"/>
      <c r="AA99" s="3"/>
      <c r="AB99" s="3"/>
      <c r="AC99" s="3"/>
      <c r="AD99" s="3"/>
      <c r="AE99" s="3"/>
      <c r="AF99" s="3"/>
      <c r="AG99" s="3"/>
      <c r="AH99" s="3"/>
    </row>
    <row r="100" ht="15.75" customHeight="1">
      <c r="A100" s="3"/>
      <c r="B100" s="3"/>
      <c r="C100" s="3"/>
      <c r="D100" s="3"/>
      <c r="E100" s="3"/>
      <c r="F100" s="3"/>
      <c r="G100" s="3"/>
      <c r="H100" s="3"/>
      <c r="I100" s="3"/>
      <c r="J100" s="57"/>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5.75" customHeight="1">
      <c r="A101" s="3"/>
      <c r="B101" s="3"/>
      <c r="C101" s="3"/>
      <c r="D101" s="3"/>
      <c r="E101" s="3"/>
      <c r="F101" s="3"/>
      <c r="G101" s="3"/>
      <c r="H101" s="3"/>
      <c r="I101" s="3"/>
      <c r="J101" s="57"/>
      <c r="K101" s="3"/>
      <c r="L101" s="3"/>
      <c r="M101" s="3"/>
      <c r="N101" s="3"/>
      <c r="O101" s="3"/>
      <c r="P101" s="3"/>
      <c r="Q101" s="3"/>
      <c r="R101" s="3"/>
      <c r="S101" s="3"/>
      <c r="T101" s="3"/>
      <c r="U101" s="3"/>
      <c r="V101" s="3"/>
      <c r="W101" s="3"/>
      <c r="X101" s="3"/>
      <c r="Y101" s="3"/>
      <c r="Z101" s="3"/>
      <c r="AA101" s="3"/>
      <c r="AB101" s="3"/>
      <c r="AC101" s="3"/>
      <c r="AD101" s="3"/>
      <c r="AE101" s="3"/>
      <c r="AF101" s="3"/>
      <c r="AG101" s="3"/>
      <c r="AH101" s="3"/>
    </row>
    <row r="102" ht="15.75" customHeight="1">
      <c r="A102" s="3"/>
      <c r="B102" s="3"/>
      <c r="C102" s="3"/>
      <c r="D102" s="3"/>
      <c r="E102" s="3"/>
      <c r="F102" s="3"/>
      <c r="G102" s="3"/>
      <c r="H102" s="3"/>
      <c r="I102" s="3"/>
      <c r="J102" s="57"/>
      <c r="K102" s="3"/>
      <c r="L102" s="3"/>
      <c r="M102" s="3"/>
      <c r="N102" s="3"/>
      <c r="O102" s="3"/>
      <c r="P102" s="3"/>
      <c r="Q102" s="3"/>
      <c r="R102" s="3"/>
      <c r="S102" s="3"/>
      <c r="T102" s="3"/>
      <c r="U102" s="3"/>
      <c r="V102" s="3"/>
      <c r="W102" s="3"/>
      <c r="X102" s="3"/>
      <c r="Y102" s="3"/>
      <c r="Z102" s="3"/>
      <c r="AA102" s="3"/>
      <c r="AB102" s="3"/>
      <c r="AC102" s="3"/>
      <c r="AD102" s="3"/>
      <c r="AE102" s="3"/>
      <c r="AF102" s="3"/>
      <c r="AG102" s="3"/>
      <c r="AH102" s="3"/>
    </row>
    <row r="103" ht="15.75" customHeight="1">
      <c r="A103" s="3"/>
      <c r="B103" s="3"/>
      <c r="C103" s="3"/>
      <c r="D103" s="3"/>
      <c r="E103" s="3"/>
      <c r="F103" s="3"/>
      <c r="G103" s="3"/>
      <c r="H103" s="3"/>
      <c r="I103" s="3"/>
      <c r="J103" s="57"/>
      <c r="K103" s="3"/>
      <c r="L103" s="3"/>
      <c r="M103" s="3"/>
      <c r="N103" s="3"/>
      <c r="O103" s="3"/>
      <c r="P103" s="3"/>
      <c r="Q103" s="3"/>
      <c r="R103" s="3"/>
      <c r="S103" s="3"/>
      <c r="T103" s="3"/>
      <c r="U103" s="3"/>
      <c r="V103" s="3"/>
      <c r="W103" s="3"/>
      <c r="X103" s="3"/>
      <c r="Y103" s="3"/>
      <c r="Z103" s="3"/>
      <c r="AA103" s="3"/>
      <c r="AB103" s="3"/>
      <c r="AC103" s="3"/>
      <c r="AD103" s="3"/>
      <c r="AE103" s="3"/>
      <c r="AF103" s="3"/>
      <c r="AG103" s="3"/>
      <c r="AH103" s="3"/>
    </row>
    <row r="104" ht="15.75" customHeight="1">
      <c r="A104" s="3"/>
      <c r="B104" s="3"/>
      <c r="C104" s="3"/>
      <c r="D104" s="3"/>
      <c r="E104" s="3"/>
      <c r="F104" s="3"/>
      <c r="G104" s="3"/>
      <c r="H104" s="3"/>
      <c r="I104" s="3"/>
      <c r="J104" s="57"/>
      <c r="K104" s="3"/>
      <c r="L104" s="3"/>
      <c r="M104" s="3"/>
      <c r="N104" s="3"/>
      <c r="O104" s="3"/>
      <c r="P104" s="3"/>
      <c r="Q104" s="3"/>
      <c r="R104" s="3"/>
      <c r="S104" s="3"/>
      <c r="T104" s="3"/>
      <c r="U104" s="3"/>
      <c r="V104" s="3"/>
      <c r="W104" s="3"/>
      <c r="X104" s="3"/>
      <c r="Y104" s="3"/>
      <c r="Z104" s="3"/>
      <c r="AA104" s="3"/>
      <c r="AB104" s="3"/>
      <c r="AC104" s="3"/>
      <c r="AD104" s="3"/>
      <c r="AE104" s="3"/>
      <c r="AF104" s="3"/>
      <c r="AG104" s="3"/>
      <c r="AH104" s="3"/>
    </row>
    <row r="105" ht="15.75" customHeight="1">
      <c r="A105" s="3"/>
      <c r="B105" s="3"/>
      <c r="C105" s="3"/>
      <c r="D105" s="3"/>
      <c r="E105" s="3"/>
      <c r="F105" s="3"/>
      <c r="G105" s="3"/>
      <c r="H105" s="3"/>
      <c r="I105" s="3"/>
      <c r="J105" s="57"/>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ht="15.75" customHeight="1">
      <c r="A106" s="3"/>
      <c r="B106" s="3"/>
      <c r="C106" s="3"/>
      <c r="D106" s="3"/>
      <c r="E106" s="3"/>
      <c r="F106" s="3"/>
      <c r="G106" s="3"/>
      <c r="H106" s="3"/>
      <c r="I106" s="3"/>
      <c r="J106" s="57"/>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5.75" customHeight="1">
      <c r="A107" s="3"/>
      <c r="B107" s="3"/>
      <c r="C107" s="3"/>
      <c r="D107" s="3"/>
      <c r="E107" s="3"/>
      <c r="F107" s="3"/>
      <c r="G107" s="3"/>
      <c r="H107" s="3"/>
      <c r="I107" s="3"/>
      <c r="J107" s="57"/>
      <c r="K107" s="3"/>
      <c r="L107" s="3"/>
      <c r="M107" s="3"/>
      <c r="N107" s="3"/>
      <c r="O107" s="3"/>
      <c r="P107" s="3"/>
      <c r="Q107" s="3"/>
      <c r="R107" s="3"/>
      <c r="S107" s="3"/>
      <c r="T107" s="3"/>
      <c r="U107" s="3"/>
      <c r="V107" s="3"/>
      <c r="W107" s="3"/>
      <c r="X107" s="3"/>
      <c r="Y107" s="3"/>
      <c r="Z107" s="3"/>
      <c r="AA107" s="3"/>
      <c r="AB107" s="3"/>
      <c r="AC107" s="3"/>
      <c r="AD107" s="3"/>
      <c r="AE107" s="3"/>
      <c r="AF107" s="3"/>
      <c r="AG107" s="3"/>
      <c r="AH107" s="3"/>
    </row>
    <row r="108" ht="15.75" customHeight="1">
      <c r="A108" s="3"/>
      <c r="B108" s="3"/>
      <c r="C108" s="3"/>
      <c r="D108" s="3"/>
      <c r="E108" s="3"/>
      <c r="F108" s="3"/>
      <c r="G108" s="3"/>
      <c r="H108" s="3"/>
      <c r="I108" s="3"/>
      <c r="J108" s="57"/>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5.75" customHeight="1">
      <c r="A109" s="3"/>
      <c r="B109" s="3"/>
      <c r="C109" s="3"/>
      <c r="D109" s="3"/>
      <c r="E109" s="3"/>
      <c r="F109" s="3"/>
      <c r="G109" s="3"/>
      <c r="H109" s="3"/>
      <c r="I109" s="3"/>
      <c r="J109" s="57"/>
      <c r="K109" s="3"/>
      <c r="L109" s="3"/>
      <c r="M109" s="3"/>
      <c r="N109" s="3"/>
      <c r="O109" s="3"/>
      <c r="P109" s="3"/>
      <c r="Q109" s="3"/>
      <c r="R109" s="3"/>
      <c r="S109" s="3"/>
      <c r="T109" s="3"/>
      <c r="U109" s="3"/>
      <c r="V109" s="3"/>
      <c r="W109" s="3"/>
      <c r="X109" s="3"/>
      <c r="Y109" s="3"/>
      <c r="Z109" s="3"/>
      <c r="AA109" s="3"/>
      <c r="AB109" s="3"/>
      <c r="AC109" s="3"/>
      <c r="AD109" s="3"/>
      <c r="AE109" s="3"/>
      <c r="AF109" s="3"/>
      <c r="AG109" s="3"/>
      <c r="AH109" s="3"/>
    </row>
    <row r="110" ht="15.75" customHeight="1">
      <c r="A110" s="3"/>
      <c r="B110" s="3"/>
      <c r="C110" s="3"/>
      <c r="D110" s="3"/>
      <c r="E110" s="3"/>
      <c r="F110" s="3"/>
      <c r="G110" s="3"/>
      <c r="H110" s="3"/>
      <c r="I110" s="3"/>
      <c r="J110" s="57"/>
      <c r="K110" s="3"/>
      <c r="L110" s="3"/>
      <c r="M110" s="3"/>
      <c r="N110" s="3"/>
      <c r="O110" s="3"/>
      <c r="P110" s="3"/>
      <c r="Q110" s="3"/>
      <c r="R110" s="3"/>
      <c r="S110" s="3"/>
      <c r="T110" s="3"/>
      <c r="U110" s="3"/>
      <c r="V110" s="3"/>
      <c r="W110" s="3"/>
      <c r="X110" s="3"/>
      <c r="Y110" s="3"/>
      <c r="Z110" s="3"/>
      <c r="AA110" s="3"/>
      <c r="AB110" s="3"/>
      <c r="AC110" s="3"/>
      <c r="AD110" s="3"/>
      <c r="AE110" s="3"/>
      <c r="AF110" s="3"/>
      <c r="AG110" s="3"/>
      <c r="AH110" s="3"/>
    </row>
    <row r="111" ht="15.75" customHeight="1">
      <c r="A111" s="3"/>
      <c r="B111" s="3"/>
      <c r="C111" s="3"/>
      <c r="D111" s="3"/>
      <c r="E111" s="3"/>
      <c r="F111" s="3"/>
      <c r="G111" s="3"/>
      <c r="H111" s="3"/>
      <c r="I111" s="3"/>
      <c r="J111" s="57"/>
      <c r="K111" s="3"/>
      <c r="L111" s="3"/>
      <c r="M111" s="3"/>
      <c r="N111" s="3"/>
      <c r="O111" s="3"/>
      <c r="P111" s="3"/>
      <c r="Q111" s="3"/>
      <c r="R111" s="3"/>
      <c r="S111" s="3"/>
      <c r="T111" s="3"/>
      <c r="U111" s="3"/>
      <c r="V111" s="3"/>
      <c r="W111" s="3"/>
      <c r="X111" s="3"/>
      <c r="Y111" s="3"/>
      <c r="Z111" s="3"/>
      <c r="AA111" s="3"/>
      <c r="AB111" s="3"/>
      <c r="AC111" s="3"/>
      <c r="AD111" s="3"/>
      <c r="AE111" s="3"/>
      <c r="AF111" s="3"/>
      <c r="AG111" s="3"/>
      <c r="AH111" s="3"/>
    </row>
    <row r="112" ht="15.75" customHeight="1">
      <c r="A112" s="3"/>
      <c r="B112" s="3"/>
      <c r="C112" s="3"/>
      <c r="D112" s="3"/>
      <c r="E112" s="3"/>
      <c r="F112" s="3"/>
      <c r="G112" s="3"/>
      <c r="H112" s="3"/>
      <c r="I112" s="3"/>
      <c r="J112" s="57"/>
      <c r="K112" s="3"/>
      <c r="L112" s="3"/>
      <c r="M112" s="3"/>
      <c r="N112" s="3"/>
      <c r="O112" s="3"/>
      <c r="P112" s="3"/>
      <c r="Q112" s="3"/>
      <c r="R112" s="3"/>
      <c r="S112" s="3"/>
      <c r="T112" s="3"/>
      <c r="U112" s="3"/>
      <c r="V112" s="3"/>
      <c r="W112" s="3"/>
      <c r="X112" s="3"/>
      <c r="Y112" s="3"/>
      <c r="Z112" s="3"/>
      <c r="AA112" s="3"/>
      <c r="AB112" s="3"/>
      <c r="AC112" s="3"/>
      <c r="AD112" s="3"/>
      <c r="AE112" s="3"/>
      <c r="AF112" s="3"/>
      <c r="AG112" s="3"/>
      <c r="AH112" s="3"/>
    </row>
    <row r="113" ht="15.75" customHeight="1">
      <c r="A113" s="3"/>
      <c r="B113" s="3"/>
      <c r="C113" s="3"/>
      <c r="D113" s="3"/>
      <c r="E113" s="3"/>
      <c r="F113" s="3"/>
      <c r="G113" s="3"/>
      <c r="H113" s="3"/>
      <c r="I113" s="3"/>
      <c r="J113" s="57"/>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5.75" customHeight="1">
      <c r="A114" s="3"/>
      <c r="B114" s="3"/>
      <c r="C114" s="3"/>
      <c r="D114" s="3"/>
      <c r="E114" s="3"/>
      <c r="F114" s="3"/>
      <c r="G114" s="3"/>
      <c r="H114" s="3"/>
      <c r="I114" s="3"/>
      <c r="J114" s="57"/>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5.75" customHeight="1">
      <c r="A115" s="3"/>
      <c r="B115" s="3"/>
      <c r="C115" s="3"/>
      <c r="D115" s="3"/>
      <c r="E115" s="3"/>
      <c r="F115" s="3"/>
      <c r="G115" s="3"/>
      <c r="H115" s="3"/>
      <c r="I115" s="3"/>
      <c r="J115" s="57"/>
      <c r="K115" s="3"/>
      <c r="L115" s="3"/>
      <c r="M115" s="3"/>
      <c r="N115" s="3"/>
      <c r="O115" s="3"/>
      <c r="P115" s="3"/>
      <c r="Q115" s="3"/>
      <c r="R115" s="3"/>
      <c r="S115" s="3"/>
      <c r="T115" s="3"/>
      <c r="U115" s="3"/>
      <c r="V115" s="3"/>
      <c r="W115" s="3"/>
      <c r="X115" s="3"/>
      <c r="Y115" s="3"/>
      <c r="Z115" s="3"/>
      <c r="AA115" s="3"/>
      <c r="AB115" s="3"/>
      <c r="AC115" s="3"/>
      <c r="AD115" s="3"/>
      <c r="AE115" s="3"/>
      <c r="AF115" s="3"/>
      <c r="AG115" s="3"/>
      <c r="AH115" s="3"/>
    </row>
    <row r="116" ht="15.75" customHeight="1">
      <c r="A116" s="3"/>
      <c r="B116" s="3"/>
      <c r="C116" s="3"/>
      <c r="D116" s="3"/>
      <c r="E116" s="3"/>
      <c r="F116" s="3"/>
      <c r="G116" s="3"/>
      <c r="H116" s="3"/>
      <c r="I116" s="3"/>
      <c r="J116" s="57"/>
      <c r="K116" s="3"/>
      <c r="L116" s="3"/>
      <c r="M116" s="3"/>
      <c r="N116" s="3"/>
      <c r="O116" s="3"/>
      <c r="P116" s="3"/>
      <c r="Q116" s="3"/>
      <c r="R116" s="3"/>
      <c r="S116" s="3"/>
      <c r="T116" s="3"/>
      <c r="U116" s="3"/>
      <c r="V116" s="3"/>
      <c r="W116" s="3"/>
      <c r="X116" s="3"/>
      <c r="Y116" s="3"/>
      <c r="Z116" s="3"/>
      <c r="AA116" s="3"/>
      <c r="AB116" s="3"/>
      <c r="AC116" s="3"/>
      <c r="AD116" s="3"/>
      <c r="AE116" s="3"/>
      <c r="AF116" s="3"/>
      <c r="AG116" s="3"/>
      <c r="AH116" s="3"/>
    </row>
    <row r="117" ht="15.75" customHeight="1">
      <c r="A117" s="3"/>
      <c r="B117" s="3"/>
      <c r="C117" s="3"/>
      <c r="D117" s="3"/>
      <c r="E117" s="3"/>
      <c r="F117" s="3"/>
      <c r="G117" s="3"/>
      <c r="H117" s="3"/>
      <c r="I117" s="3"/>
      <c r="J117" s="57"/>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5.75" customHeight="1">
      <c r="A118" s="3"/>
      <c r="B118" s="3"/>
      <c r="C118" s="3"/>
      <c r="D118" s="3"/>
      <c r="E118" s="3"/>
      <c r="F118" s="3"/>
      <c r="G118" s="3"/>
      <c r="H118" s="3"/>
      <c r="I118" s="3"/>
      <c r="J118" s="57"/>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5.75" customHeight="1">
      <c r="A119" s="3"/>
      <c r="B119" s="3"/>
      <c r="C119" s="3"/>
      <c r="D119" s="3"/>
      <c r="E119" s="3"/>
      <c r="F119" s="3"/>
      <c r="G119" s="3"/>
      <c r="H119" s="3"/>
      <c r="I119" s="3"/>
      <c r="J119" s="57"/>
      <c r="K119" s="3"/>
      <c r="L119" s="3"/>
      <c r="M119" s="3"/>
      <c r="N119" s="3"/>
      <c r="O119" s="3"/>
      <c r="P119" s="3"/>
      <c r="Q119" s="3"/>
      <c r="R119" s="3"/>
      <c r="S119" s="3"/>
      <c r="T119" s="3"/>
      <c r="U119" s="3"/>
      <c r="V119" s="3"/>
      <c r="W119" s="3"/>
      <c r="X119" s="3"/>
      <c r="Y119" s="3"/>
      <c r="Z119" s="3"/>
      <c r="AA119" s="3"/>
      <c r="AB119" s="3"/>
      <c r="AC119" s="3"/>
      <c r="AD119" s="3"/>
      <c r="AE119" s="3"/>
      <c r="AF119" s="3"/>
      <c r="AG119" s="3"/>
      <c r="AH119" s="3"/>
    </row>
    <row r="120" ht="15.75" customHeight="1">
      <c r="A120" s="3"/>
      <c r="B120" s="3"/>
      <c r="C120" s="3"/>
      <c r="D120" s="3"/>
      <c r="E120" s="3"/>
      <c r="F120" s="3"/>
      <c r="G120" s="3"/>
      <c r="H120" s="3"/>
      <c r="I120" s="3"/>
      <c r="J120" s="57"/>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5.75" customHeight="1">
      <c r="A121" s="3"/>
      <c r="B121" s="3"/>
      <c r="C121" s="3"/>
      <c r="D121" s="3"/>
      <c r="E121" s="3"/>
      <c r="F121" s="3"/>
      <c r="G121" s="3"/>
      <c r="H121" s="3"/>
      <c r="I121" s="3"/>
      <c r="J121" s="57"/>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5.75" customHeight="1">
      <c r="A122" s="3"/>
      <c r="B122" s="3"/>
      <c r="C122" s="3"/>
      <c r="D122" s="3"/>
      <c r="E122" s="3"/>
      <c r="F122" s="3"/>
      <c r="G122" s="3"/>
      <c r="H122" s="3"/>
      <c r="I122" s="3"/>
      <c r="J122" s="57"/>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5.75" customHeight="1">
      <c r="A123" s="3"/>
      <c r="B123" s="3"/>
      <c r="C123" s="3"/>
      <c r="D123" s="3"/>
      <c r="E123" s="3"/>
      <c r="F123" s="3"/>
      <c r="G123" s="3"/>
      <c r="H123" s="3"/>
      <c r="I123" s="3"/>
      <c r="J123" s="57"/>
      <c r="K123" s="3"/>
      <c r="L123" s="3"/>
      <c r="M123" s="3"/>
      <c r="N123" s="3"/>
      <c r="O123" s="3"/>
      <c r="P123" s="3"/>
      <c r="Q123" s="3"/>
      <c r="R123" s="3"/>
      <c r="S123" s="3"/>
      <c r="T123" s="3"/>
      <c r="U123" s="3"/>
      <c r="V123" s="3"/>
      <c r="W123" s="3"/>
      <c r="X123" s="3"/>
      <c r="Y123" s="3"/>
      <c r="Z123" s="3"/>
      <c r="AA123" s="3"/>
      <c r="AB123" s="3"/>
      <c r="AC123" s="3"/>
      <c r="AD123" s="3"/>
      <c r="AE123" s="3"/>
      <c r="AF123" s="3"/>
      <c r="AG123" s="3"/>
      <c r="AH123" s="3"/>
    </row>
    <row r="124" ht="15.75" customHeight="1">
      <c r="A124" s="3"/>
      <c r="B124" s="3"/>
      <c r="C124" s="3"/>
      <c r="D124" s="3"/>
      <c r="E124" s="3"/>
      <c r="F124" s="3"/>
      <c r="G124" s="3"/>
      <c r="H124" s="3"/>
      <c r="I124" s="3"/>
      <c r="J124" s="57"/>
      <c r="K124" s="3"/>
      <c r="L124" s="3"/>
      <c r="M124" s="3"/>
      <c r="N124" s="3"/>
      <c r="O124" s="3"/>
      <c r="P124" s="3"/>
      <c r="Q124" s="3"/>
      <c r="R124" s="3"/>
      <c r="S124" s="3"/>
      <c r="T124" s="3"/>
      <c r="U124" s="3"/>
      <c r="V124" s="3"/>
      <c r="W124" s="3"/>
      <c r="X124" s="3"/>
      <c r="Y124" s="3"/>
      <c r="Z124" s="3"/>
      <c r="AA124" s="3"/>
      <c r="AB124" s="3"/>
      <c r="AC124" s="3"/>
      <c r="AD124" s="3"/>
      <c r="AE124" s="3"/>
      <c r="AF124" s="3"/>
      <c r="AG124" s="3"/>
      <c r="AH124" s="3"/>
    </row>
    <row r="125" ht="15.75" customHeight="1">
      <c r="A125" s="3"/>
      <c r="B125" s="3"/>
      <c r="C125" s="3"/>
      <c r="D125" s="3"/>
      <c r="E125" s="3"/>
      <c r="F125" s="3"/>
      <c r="G125" s="3"/>
      <c r="H125" s="3"/>
      <c r="I125" s="3"/>
      <c r="J125" s="57"/>
      <c r="K125" s="3"/>
      <c r="L125" s="3"/>
      <c r="M125" s="3"/>
      <c r="N125" s="3"/>
      <c r="O125" s="3"/>
      <c r="P125" s="3"/>
      <c r="Q125" s="3"/>
      <c r="R125" s="3"/>
      <c r="S125" s="3"/>
      <c r="T125" s="3"/>
      <c r="U125" s="3"/>
      <c r="V125" s="3"/>
      <c r="W125" s="3"/>
      <c r="X125" s="3"/>
      <c r="Y125" s="3"/>
      <c r="Z125" s="3"/>
      <c r="AA125" s="3"/>
      <c r="AB125" s="3"/>
      <c r="AC125" s="3"/>
      <c r="AD125" s="3"/>
      <c r="AE125" s="3"/>
      <c r="AF125" s="3"/>
      <c r="AG125" s="3"/>
      <c r="AH125" s="3"/>
    </row>
    <row r="126" ht="15.75" customHeight="1">
      <c r="A126" s="3"/>
      <c r="B126" s="3"/>
      <c r="C126" s="3"/>
      <c r="D126" s="3"/>
      <c r="E126" s="3"/>
      <c r="F126" s="3"/>
      <c r="G126" s="3"/>
      <c r="H126" s="3"/>
      <c r="I126" s="3"/>
      <c r="J126" s="57"/>
      <c r="K126" s="3"/>
      <c r="L126" s="3"/>
      <c r="M126" s="3"/>
      <c r="N126" s="3"/>
      <c r="O126" s="3"/>
      <c r="P126" s="3"/>
      <c r="Q126" s="3"/>
      <c r="R126" s="3"/>
      <c r="S126" s="3"/>
      <c r="T126" s="3"/>
      <c r="U126" s="3"/>
      <c r="V126" s="3"/>
      <c r="W126" s="3"/>
      <c r="X126" s="3"/>
      <c r="Y126" s="3"/>
      <c r="Z126" s="3"/>
      <c r="AA126" s="3"/>
      <c r="AB126" s="3"/>
      <c r="AC126" s="3"/>
      <c r="AD126" s="3"/>
      <c r="AE126" s="3"/>
      <c r="AF126" s="3"/>
      <c r="AG126" s="3"/>
      <c r="AH126" s="3"/>
    </row>
    <row r="127" ht="15.75" customHeight="1">
      <c r="A127" s="3"/>
      <c r="B127" s="3"/>
      <c r="C127" s="3"/>
      <c r="D127" s="3"/>
      <c r="E127" s="3"/>
      <c r="F127" s="3"/>
      <c r="G127" s="3"/>
      <c r="H127" s="3"/>
      <c r="I127" s="3"/>
      <c r="J127" s="57"/>
      <c r="K127" s="3"/>
      <c r="L127" s="3"/>
      <c r="M127" s="3"/>
      <c r="N127" s="3"/>
      <c r="O127" s="3"/>
      <c r="P127" s="3"/>
      <c r="Q127" s="3"/>
      <c r="R127" s="3"/>
      <c r="S127" s="3"/>
      <c r="T127" s="3"/>
      <c r="U127" s="3"/>
      <c r="V127" s="3"/>
      <c r="W127" s="3"/>
      <c r="X127" s="3"/>
      <c r="Y127" s="3"/>
      <c r="Z127" s="3"/>
      <c r="AA127" s="3"/>
      <c r="AB127" s="3"/>
      <c r="AC127" s="3"/>
      <c r="AD127" s="3"/>
      <c r="AE127" s="3"/>
      <c r="AF127" s="3"/>
      <c r="AG127" s="3"/>
      <c r="AH127" s="3"/>
    </row>
    <row r="128" ht="15.75" customHeight="1">
      <c r="A128" s="3"/>
      <c r="B128" s="3"/>
      <c r="C128" s="3"/>
      <c r="D128" s="3"/>
      <c r="E128" s="3"/>
      <c r="F128" s="3"/>
      <c r="G128" s="3"/>
      <c r="H128" s="3"/>
      <c r="I128" s="3"/>
      <c r="J128" s="57"/>
      <c r="K128" s="3"/>
      <c r="L128" s="3"/>
      <c r="M128" s="3"/>
      <c r="N128" s="3"/>
      <c r="O128" s="3"/>
      <c r="P128" s="3"/>
      <c r="Q128" s="3"/>
      <c r="R128" s="3"/>
      <c r="S128" s="3"/>
      <c r="T128" s="3"/>
      <c r="U128" s="3"/>
      <c r="V128" s="3"/>
      <c r="W128" s="3"/>
      <c r="X128" s="3"/>
      <c r="Y128" s="3"/>
      <c r="Z128" s="3"/>
      <c r="AA128" s="3"/>
      <c r="AB128" s="3"/>
      <c r="AC128" s="3"/>
      <c r="AD128" s="3"/>
      <c r="AE128" s="3"/>
      <c r="AF128" s="3"/>
      <c r="AG128" s="3"/>
      <c r="AH128" s="3"/>
    </row>
    <row r="129" ht="15.75" customHeight="1">
      <c r="A129" s="3"/>
      <c r="B129" s="3"/>
      <c r="C129" s="3"/>
      <c r="D129" s="3"/>
      <c r="E129" s="3"/>
      <c r="F129" s="3"/>
      <c r="G129" s="3"/>
      <c r="H129" s="3"/>
      <c r="I129" s="3"/>
      <c r="J129" s="57"/>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5.75" customHeight="1">
      <c r="A130" s="3"/>
      <c r="B130" s="3"/>
      <c r="C130" s="3"/>
      <c r="D130" s="3"/>
      <c r="E130" s="3"/>
      <c r="F130" s="3"/>
      <c r="G130" s="3"/>
      <c r="H130" s="3"/>
      <c r="I130" s="3"/>
      <c r="J130" s="57"/>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5.75" customHeight="1">
      <c r="A131" s="3"/>
      <c r="B131" s="3"/>
      <c r="C131" s="3"/>
      <c r="D131" s="3"/>
      <c r="E131" s="3"/>
      <c r="F131" s="3"/>
      <c r="G131" s="3"/>
      <c r="H131" s="3"/>
      <c r="I131" s="3"/>
      <c r="J131" s="57"/>
      <c r="K131" s="3"/>
      <c r="L131" s="3"/>
      <c r="M131" s="3"/>
      <c r="N131" s="3"/>
      <c r="O131" s="3"/>
      <c r="P131" s="3"/>
      <c r="Q131" s="3"/>
      <c r="R131" s="3"/>
      <c r="S131" s="3"/>
      <c r="T131" s="3"/>
      <c r="U131" s="3"/>
      <c r="V131" s="3"/>
      <c r="W131" s="3"/>
      <c r="X131" s="3"/>
      <c r="Y131" s="3"/>
      <c r="Z131" s="3"/>
      <c r="AA131" s="3"/>
      <c r="AB131" s="3"/>
      <c r="AC131" s="3"/>
      <c r="AD131" s="3"/>
      <c r="AE131" s="3"/>
      <c r="AF131" s="3"/>
      <c r="AG131" s="3"/>
      <c r="AH131" s="3"/>
    </row>
    <row r="132" ht="15.75" customHeight="1">
      <c r="A132" s="3"/>
      <c r="B132" s="3"/>
      <c r="C132" s="3"/>
      <c r="D132" s="3"/>
      <c r="E132" s="3"/>
      <c r="F132" s="3"/>
      <c r="G132" s="3"/>
      <c r="H132" s="3"/>
      <c r="I132" s="3"/>
      <c r="J132" s="57"/>
      <c r="K132" s="3"/>
      <c r="L132" s="3"/>
      <c r="M132" s="3"/>
      <c r="N132" s="3"/>
      <c r="O132" s="3"/>
      <c r="P132" s="3"/>
      <c r="Q132" s="3"/>
      <c r="R132" s="3"/>
      <c r="S132" s="3"/>
      <c r="T132" s="3"/>
      <c r="U132" s="3"/>
      <c r="V132" s="3"/>
      <c r="W132" s="3"/>
      <c r="X132" s="3"/>
      <c r="Y132" s="3"/>
      <c r="Z132" s="3"/>
      <c r="AA132" s="3"/>
      <c r="AB132" s="3"/>
      <c r="AC132" s="3"/>
      <c r="AD132" s="3"/>
      <c r="AE132" s="3"/>
      <c r="AF132" s="3"/>
      <c r="AG132" s="3"/>
      <c r="AH132" s="3"/>
    </row>
    <row r="133" ht="15.75" customHeight="1">
      <c r="A133" s="3"/>
      <c r="B133" s="3"/>
      <c r="C133" s="3"/>
      <c r="D133" s="3"/>
      <c r="E133" s="3"/>
      <c r="F133" s="3"/>
      <c r="G133" s="3"/>
      <c r="H133" s="3"/>
      <c r="I133" s="3"/>
      <c r="J133" s="57"/>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5.75" customHeight="1">
      <c r="A134" s="3"/>
      <c r="B134" s="3"/>
      <c r="C134" s="3"/>
      <c r="D134" s="3"/>
      <c r="E134" s="3"/>
      <c r="F134" s="3"/>
      <c r="G134" s="3"/>
      <c r="H134" s="3"/>
      <c r="I134" s="3"/>
      <c r="J134" s="57"/>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5.75" customHeight="1">
      <c r="A135" s="3"/>
      <c r="B135" s="3"/>
      <c r="C135" s="3"/>
      <c r="D135" s="3"/>
      <c r="E135" s="3"/>
      <c r="F135" s="3"/>
      <c r="G135" s="3"/>
      <c r="H135" s="3"/>
      <c r="I135" s="3"/>
      <c r="J135" s="57"/>
      <c r="K135" s="3"/>
      <c r="L135" s="3"/>
      <c r="M135" s="3"/>
      <c r="N135" s="3"/>
      <c r="O135" s="3"/>
      <c r="P135" s="3"/>
      <c r="Q135" s="3"/>
      <c r="R135" s="3"/>
      <c r="S135" s="3"/>
      <c r="T135" s="3"/>
      <c r="U135" s="3"/>
      <c r="V135" s="3"/>
      <c r="W135" s="3"/>
      <c r="X135" s="3"/>
      <c r="Y135" s="3"/>
      <c r="Z135" s="3"/>
      <c r="AA135" s="3"/>
      <c r="AB135" s="3"/>
      <c r="AC135" s="3"/>
      <c r="AD135" s="3"/>
      <c r="AE135" s="3"/>
      <c r="AF135" s="3"/>
      <c r="AG135" s="3"/>
      <c r="AH135" s="3"/>
    </row>
    <row r="136" ht="15.75" customHeight="1">
      <c r="A136" s="3"/>
      <c r="B136" s="3"/>
      <c r="C136" s="3"/>
      <c r="D136" s="3"/>
      <c r="E136" s="3"/>
      <c r="F136" s="3"/>
      <c r="G136" s="3"/>
      <c r="H136" s="3"/>
      <c r="I136" s="3"/>
      <c r="J136" s="57"/>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ht="15.75" customHeight="1">
      <c r="A137" s="3"/>
      <c r="B137" s="3"/>
      <c r="C137" s="3"/>
      <c r="D137" s="3"/>
      <c r="E137" s="3"/>
      <c r="F137" s="3"/>
      <c r="G137" s="3"/>
      <c r="H137" s="3"/>
      <c r="I137" s="3"/>
      <c r="J137" s="57"/>
      <c r="K137" s="3"/>
      <c r="L137" s="3"/>
      <c r="M137" s="3"/>
      <c r="N137" s="3"/>
      <c r="O137" s="3"/>
      <c r="P137" s="3"/>
      <c r="Q137" s="3"/>
      <c r="R137" s="3"/>
      <c r="S137" s="3"/>
      <c r="T137" s="3"/>
      <c r="U137" s="3"/>
      <c r="V137" s="3"/>
      <c r="W137" s="3"/>
      <c r="X137" s="3"/>
      <c r="Y137" s="3"/>
      <c r="Z137" s="3"/>
      <c r="AA137" s="3"/>
      <c r="AB137" s="3"/>
      <c r="AC137" s="3"/>
      <c r="AD137" s="3"/>
      <c r="AE137" s="3"/>
      <c r="AF137" s="3"/>
      <c r="AG137" s="3"/>
      <c r="AH137" s="3"/>
    </row>
    <row r="138" ht="15.75" customHeight="1">
      <c r="A138" s="3"/>
      <c r="B138" s="3"/>
      <c r="C138" s="3"/>
      <c r="D138" s="3"/>
      <c r="E138" s="3"/>
      <c r="F138" s="3"/>
      <c r="G138" s="3"/>
      <c r="H138" s="3"/>
      <c r="I138" s="3"/>
      <c r="J138" s="57"/>
      <c r="K138" s="3"/>
      <c r="L138" s="3"/>
      <c r="M138" s="3"/>
      <c r="N138" s="3"/>
      <c r="O138" s="3"/>
      <c r="P138" s="3"/>
      <c r="Q138" s="3"/>
      <c r="R138" s="3"/>
      <c r="S138" s="3"/>
      <c r="T138" s="3"/>
      <c r="U138" s="3"/>
      <c r="V138" s="3"/>
      <c r="W138" s="3"/>
      <c r="X138" s="3"/>
      <c r="Y138" s="3"/>
      <c r="Z138" s="3"/>
      <c r="AA138" s="3"/>
      <c r="AB138" s="3"/>
      <c r="AC138" s="3"/>
      <c r="AD138" s="3"/>
      <c r="AE138" s="3"/>
      <c r="AF138" s="3"/>
      <c r="AG138" s="3"/>
      <c r="AH138" s="3"/>
    </row>
    <row r="139" ht="15.75" customHeight="1">
      <c r="A139" s="3"/>
      <c r="B139" s="3"/>
      <c r="C139" s="3"/>
      <c r="D139" s="3"/>
      <c r="E139" s="3"/>
      <c r="F139" s="3"/>
      <c r="G139" s="3"/>
      <c r="H139" s="3"/>
      <c r="I139" s="3"/>
      <c r="J139" s="57"/>
      <c r="K139" s="3"/>
      <c r="L139" s="3"/>
      <c r="M139" s="3"/>
      <c r="N139" s="3"/>
      <c r="O139" s="3"/>
      <c r="P139" s="3"/>
      <c r="Q139" s="3"/>
      <c r="R139" s="3"/>
      <c r="S139" s="3"/>
      <c r="T139" s="3"/>
      <c r="U139" s="3"/>
      <c r="V139" s="3"/>
      <c r="W139" s="3"/>
      <c r="X139" s="3"/>
      <c r="Y139" s="3"/>
      <c r="Z139" s="3"/>
      <c r="AA139" s="3"/>
      <c r="AB139" s="3"/>
      <c r="AC139" s="3"/>
      <c r="AD139" s="3"/>
      <c r="AE139" s="3"/>
      <c r="AF139" s="3"/>
      <c r="AG139" s="3"/>
      <c r="AH139" s="3"/>
    </row>
    <row r="140" ht="15.75" customHeight="1">
      <c r="A140" s="3"/>
      <c r="B140" s="3"/>
      <c r="C140" s="3"/>
      <c r="D140" s="3"/>
      <c r="E140" s="3"/>
      <c r="F140" s="3"/>
      <c r="G140" s="3"/>
      <c r="H140" s="3"/>
      <c r="I140" s="3"/>
      <c r="J140" s="57"/>
      <c r="K140" s="3"/>
      <c r="L140" s="3"/>
      <c r="M140" s="3"/>
      <c r="N140" s="3"/>
      <c r="O140" s="3"/>
      <c r="P140" s="3"/>
      <c r="Q140" s="3"/>
      <c r="R140" s="3"/>
      <c r="S140" s="3"/>
      <c r="T140" s="3"/>
      <c r="U140" s="3"/>
      <c r="V140" s="3"/>
      <c r="W140" s="3"/>
      <c r="X140" s="3"/>
      <c r="Y140" s="3"/>
      <c r="Z140" s="3"/>
      <c r="AA140" s="3"/>
      <c r="AB140" s="3"/>
      <c r="AC140" s="3"/>
      <c r="AD140" s="3"/>
      <c r="AE140" s="3"/>
      <c r="AF140" s="3"/>
      <c r="AG140" s="3"/>
      <c r="AH140" s="3"/>
    </row>
    <row r="141" ht="15.75" customHeight="1">
      <c r="A141" s="3"/>
      <c r="B141" s="3"/>
      <c r="C141" s="3"/>
      <c r="D141" s="3"/>
      <c r="E141" s="3"/>
      <c r="F141" s="3"/>
      <c r="G141" s="3"/>
      <c r="H141" s="3"/>
      <c r="I141" s="3"/>
      <c r="J141" s="57"/>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5.75" customHeight="1">
      <c r="A142" s="3"/>
      <c r="B142" s="3"/>
      <c r="C142" s="3"/>
      <c r="D142" s="3"/>
      <c r="E142" s="3"/>
      <c r="F142" s="3"/>
      <c r="G142" s="3"/>
      <c r="H142" s="3"/>
      <c r="I142" s="3"/>
      <c r="J142" s="57"/>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5.75" customHeight="1">
      <c r="A143" s="3"/>
      <c r="B143" s="3"/>
      <c r="C143" s="3"/>
      <c r="D143" s="3"/>
      <c r="E143" s="3"/>
      <c r="F143" s="3"/>
      <c r="G143" s="3"/>
      <c r="H143" s="3"/>
      <c r="I143" s="3"/>
      <c r="J143" s="57"/>
      <c r="K143" s="3"/>
      <c r="L143" s="3"/>
      <c r="M143" s="3"/>
      <c r="N143" s="3"/>
      <c r="O143" s="3"/>
      <c r="P143" s="3"/>
      <c r="Q143" s="3"/>
      <c r="R143" s="3"/>
      <c r="S143" s="3"/>
      <c r="T143" s="3"/>
      <c r="U143" s="3"/>
      <c r="V143" s="3"/>
      <c r="W143" s="3"/>
      <c r="X143" s="3"/>
      <c r="Y143" s="3"/>
      <c r="Z143" s="3"/>
      <c r="AA143" s="3"/>
      <c r="AB143" s="3"/>
      <c r="AC143" s="3"/>
      <c r="AD143" s="3"/>
      <c r="AE143" s="3"/>
      <c r="AF143" s="3"/>
      <c r="AG143" s="3"/>
      <c r="AH143" s="3"/>
    </row>
    <row r="144" ht="15.75" customHeight="1">
      <c r="A144" s="3"/>
      <c r="B144" s="3"/>
      <c r="C144" s="3"/>
      <c r="D144" s="3"/>
      <c r="E144" s="3"/>
      <c r="F144" s="3"/>
      <c r="G144" s="3"/>
      <c r="H144" s="3"/>
      <c r="I144" s="3"/>
      <c r="J144" s="57"/>
      <c r="K144" s="3"/>
      <c r="L144" s="3"/>
      <c r="M144" s="3"/>
      <c r="N144" s="3"/>
      <c r="O144" s="3"/>
      <c r="P144" s="3"/>
      <c r="Q144" s="3"/>
      <c r="R144" s="3"/>
      <c r="S144" s="3"/>
      <c r="T144" s="3"/>
      <c r="U144" s="3"/>
      <c r="V144" s="3"/>
      <c r="W144" s="3"/>
      <c r="X144" s="3"/>
      <c r="Y144" s="3"/>
      <c r="Z144" s="3"/>
      <c r="AA144" s="3"/>
      <c r="AB144" s="3"/>
      <c r="AC144" s="3"/>
      <c r="AD144" s="3"/>
      <c r="AE144" s="3"/>
      <c r="AF144" s="3"/>
      <c r="AG144" s="3"/>
      <c r="AH144" s="3"/>
    </row>
    <row r="145" ht="15.75" customHeight="1">
      <c r="A145" s="3"/>
      <c r="B145" s="3"/>
      <c r="C145" s="3"/>
      <c r="D145" s="3"/>
      <c r="E145" s="3"/>
      <c r="F145" s="3"/>
      <c r="G145" s="3"/>
      <c r="H145" s="3"/>
      <c r="I145" s="3"/>
      <c r="J145" s="57"/>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5.75" customHeight="1">
      <c r="A146" s="3"/>
      <c r="B146" s="3"/>
      <c r="C146" s="3"/>
      <c r="D146" s="3"/>
      <c r="E146" s="3"/>
      <c r="F146" s="3"/>
      <c r="G146" s="3"/>
      <c r="H146" s="3"/>
      <c r="I146" s="3"/>
      <c r="J146" s="57"/>
      <c r="K146" s="3"/>
      <c r="L146" s="3"/>
      <c r="M146" s="3"/>
      <c r="N146" s="3"/>
      <c r="O146" s="3"/>
      <c r="P146" s="3"/>
      <c r="Q146" s="3"/>
      <c r="R146" s="3"/>
      <c r="S146" s="3"/>
      <c r="T146" s="3"/>
      <c r="U146" s="3"/>
      <c r="V146" s="3"/>
      <c r="W146" s="3"/>
      <c r="X146" s="3"/>
      <c r="Y146" s="3"/>
      <c r="Z146" s="3"/>
      <c r="AA146" s="3"/>
      <c r="AB146" s="3"/>
      <c r="AC146" s="3"/>
      <c r="AD146" s="3"/>
      <c r="AE146" s="3"/>
      <c r="AF146" s="3"/>
      <c r="AG146" s="3"/>
      <c r="AH146" s="3"/>
    </row>
    <row r="147" ht="15.75" customHeight="1">
      <c r="A147" s="3"/>
      <c r="B147" s="3"/>
      <c r="C147" s="3"/>
      <c r="D147" s="3"/>
      <c r="E147" s="3"/>
      <c r="F147" s="3"/>
      <c r="G147" s="3"/>
      <c r="H147" s="3"/>
      <c r="I147" s="3"/>
      <c r="J147" s="57"/>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5.75" customHeight="1">
      <c r="A148" s="3"/>
      <c r="B148" s="3"/>
      <c r="C148" s="3"/>
      <c r="D148" s="3"/>
      <c r="E148" s="3"/>
      <c r="F148" s="3"/>
      <c r="G148" s="3"/>
      <c r="H148" s="3"/>
      <c r="I148" s="3"/>
      <c r="J148" s="57"/>
      <c r="K148" s="3"/>
      <c r="L148" s="3"/>
      <c r="M148" s="3"/>
      <c r="N148" s="3"/>
      <c r="O148" s="3"/>
      <c r="P148" s="3"/>
      <c r="Q148" s="3"/>
      <c r="R148" s="3"/>
      <c r="S148" s="3"/>
      <c r="T148" s="3"/>
      <c r="U148" s="3"/>
      <c r="V148" s="3"/>
      <c r="W148" s="3"/>
      <c r="X148" s="3"/>
      <c r="Y148" s="3"/>
      <c r="Z148" s="3"/>
      <c r="AA148" s="3"/>
      <c r="AB148" s="3"/>
      <c r="AC148" s="3"/>
      <c r="AD148" s="3"/>
      <c r="AE148" s="3"/>
      <c r="AF148" s="3"/>
      <c r="AG148" s="3"/>
      <c r="AH148" s="3"/>
    </row>
    <row r="149" ht="15.75" customHeight="1">
      <c r="A149" s="3"/>
      <c r="B149" s="3"/>
      <c r="C149" s="3"/>
      <c r="D149" s="3"/>
      <c r="E149" s="3"/>
      <c r="F149" s="3"/>
      <c r="G149" s="3"/>
      <c r="H149" s="3"/>
      <c r="I149" s="3"/>
      <c r="J149" s="57"/>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5.75" customHeight="1">
      <c r="A150" s="3"/>
      <c r="B150" s="3"/>
      <c r="C150" s="3"/>
      <c r="D150" s="3"/>
      <c r="E150" s="3"/>
      <c r="F150" s="3"/>
      <c r="G150" s="3"/>
      <c r="H150" s="3"/>
      <c r="I150" s="3"/>
      <c r="J150" s="57"/>
      <c r="K150" s="3"/>
      <c r="L150" s="3"/>
      <c r="M150" s="3"/>
      <c r="N150" s="3"/>
      <c r="O150" s="3"/>
      <c r="P150" s="3"/>
      <c r="Q150" s="3"/>
      <c r="R150" s="3"/>
      <c r="S150" s="3"/>
      <c r="T150" s="3"/>
      <c r="U150" s="3"/>
      <c r="V150" s="3"/>
      <c r="W150" s="3"/>
      <c r="X150" s="3"/>
      <c r="Y150" s="3"/>
      <c r="Z150" s="3"/>
      <c r="AA150" s="3"/>
      <c r="AB150" s="3"/>
      <c r="AC150" s="3"/>
      <c r="AD150" s="3"/>
      <c r="AE150" s="3"/>
      <c r="AF150" s="3"/>
      <c r="AG150" s="3"/>
      <c r="AH150" s="3"/>
    </row>
    <row r="151" ht="15.75" customHeight="1">
      <c r="A151" s="3"/>
      <c r="B151" s="3"/>
      <c r="C151" s="3"/>
      <c r="D151" s="3"/>
      <c r="E151" s="3"/>
      <c r="F151" s="3"/>
      <c r="G151" s="3"/>
      <c r="H151" s="3"/>
      <c r="I151" s="3"/>
      <c r="J151" s="57"/>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5.75" customHeight="1">
      <c r="A152" s="3"/>
      <c r="B152" s="3"/>
      <c r="C152" s="3"/>
      <c r="D152" s="3"/>
      <c r="E152" s="3"/>
      <c r="F152" s="3"/>
      <c r="G152" s="3"/>
      <c r="H152" s="3"/>
      <c r="I152" s="3"/>
      <c r="J152" s="57"/>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5.75" customHeight="1">
      <c r="A153" s="3"/>
      <c r="B153" s="3"/>
      <c r="C153" s="3"/>
      <c r="D153" s="3"/>
      <c r="E153" s="3"/>
      <c r="F153" s="3"/>
      <c r="G153" s="3"/>
      <c r="H153" s="3"/>
      <c r="I153" s="3"/>
      <c r="J153" s="57"/>
      <c r="K153" s="3"/>
      <c r="L153" s="3"/>
      <c r="M153" s="3"/>
      <c r="N153" s="3"/>
      <c r="O153" s="3"/>
      <c r="P153" s="3"/>
      <c r="Q153" s="3"/>
      <c r="R153" s="3"/>
      <c r="S153" s="3"/>
      <c r="T153" s="3"/>
      <c r="U153" s="3"/>
      <c r="V153" s="3"/>
      <c r="W153" s="3"/>
      <c r="X153" s="3"/>
      <c r="Y153" s="3"/>
      <c r="Z153" s="3"/>
      <c r="AA153" s="3"/>
      <c r="AB153" s="3"/>
      <c r="AC153" s="3"/>
      <c r="AD153" s="3"/>
      <c r="AE153" s="3"/>
      <c r="AF153" s="3"/>
      <c r="AG153" s="3"/>
      <c r="AH153" s="3"/>
    </row>
    <row r="154" ht="15.75" customHeight="1">
      <c r="A154" s="3"/>
      <c r="B154" s="3"/>
      <c r="C154" s="3"/>
      <c r="D154" s="3"/>
      <c r="E154" s="3"/>
      <c r="F154" s="3"/>
      <c r="G154" s="3"/>
      <c r="H154" s="3"/>
      <c r="I154" s="3"/>
      <c r="J154" s="57"/>
      <c r="K154" s="3"/>
      <c r="L154" s="3"/>
      <c r="M154" s="3"/>
      <c r="N154" s="3"/>
      <c r="O154" s="3"/>
      <c r="P154" s="3"/>
      <c r="Q154" s="3"/>
      <c r="R154" s="3"/>
      <c r="S154" s="3"/>
      <c r="T154" s="3"/>
      <c r="U154" s="3"/>
      <c r="V154" s="3"/>
      <c r="W154" s="3"/>
      <c r="X154" s="3"/>
      <c r="Y154" s="3"/>
      <c r="Z154" s="3"/>
      <c r="AA154" s="3"/>
      <c r="AB154" s="3"/>
      <c r="AC154" s="3"/>
      <c r="AD154" s="3"/>
      <c r="AE154" s="3"/>
      <c r="AF154" s="3"/>
      <c r="AG154" s="3"/>
      <c r="AH154" s="3"/>
    </row>
    <row r="155" ht="15.75" customHeight="1">
      <c r="A155" s="3"/>
      <c r="B155" s="3"/>
      <c r="C155" s="3"/>
      <c r="D155" s="3"/>
      <c r="E155" s="3"/>
      <c r="F155" s="3"/>
      <c r="G155" s="3"/>
      <c r="H155" s="3"/>
      <c r="I155" s="3"/>
      <c r="J155" s="57"/>
      <c r="K155" s="3"/>
      <c r="L155" s="3"/>
      <c r="M155" s="3"/>
      <c r="N155" s="3"/>
      <c r="O155" s="3"/>
      <c r="P155" s="3"/>
      <c r="Q155" s="3"/>
      <c r="R155" s="3"/>
      <c r="S155" s="3"/>
      <c r="T155" s="3"/>
      <c r="U155" s="3"/>
      <c r="V155" s="3"/>
      <c r="W155" s="3"/>
      <c r="X155" s="3"/>
      <c r="Y155" s="3"/>
      <c r="Z155" s="3"/>
      <c r="AA155" s="3"/>
      <c r="AB155" s="3"/>
      <c r="AC155" s="3"/>
      <c r="AD155" s="3"/>
      <c r="AE155" s="3"/>
      <c r="AF155" s="3"/>
      <c r="AG155" s="3"/>
      <c r="AH155" s="3"/>
    </row>
    <row r="156" ht="15.75" customHeight="1">
      <c r="A156" s="3"/>
      <c r="B156" s="3"/>
      <c r="C156" s="3"/>
      <c r="D156" s="3"/>
      <c r="E156" s="3"/>
      <c r="F156" s="3"/>
      <c r="G156" s="3"/>
      <c r="H156" s="3"/>
      <c r="I156" s="3"/>
      <c r="J156" s="57"/>
      <c r="K156" s="3"/>
      <c r="L156" s="3"/>
      <c r="M156" s="3"/>
      <c r="N156" s="3"/>
      <c r="O156" s="3"/>
      <c r="P156" s="3"/>
      <c r="Q156" s="3"/>
      <c r="R156" s="3"/>
      <c r="S156" s="3"/>
      <c r="T156" s="3"/>
      <c r="U156" s="3"/>
      <c r="V156" s="3"/>
      <c r="W156" s="3"/>
      <c r="X156" s="3"/>
      <c r="Y156" s="3"/>
      <c r="Z156" s="3"/>
      <c r="AA156" s="3"/>
      <c r="AB156" s="3"/>
      <c r="AC156" s="3"/>
      <c r="AD156" s="3"/>
      <c r="AE156" s="3"/>
      <c r="AF156" s="3"/>
      <c r="AG156" s="3"/>
      <c r="AH156" s="3"/>
    </row>
    <row r="157" ht="15.75" customHeight="1">
      <c r="A157" s="3"/>
      <c r="B157" s="3"/>
      <c r="C157" s="3"/>
      <c r="D157" s="3"/>
      <c r="E157" s="3"/>
      <c r="F157" s="3"/>
      <c r="G157" s="3"/>
      <c r="H157" s="3"/>
      <c r="I157" s="3"/>
      <c r="J157" s="57"/>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5.75" customHeight="1">
      <c r="A158" s="3"/>
      <c r="B158" s="3"/>
      <c r="C158" s="3"/>
      <c r="D158" s="3"/>
      <c r="E158" s="3"/>
      <c r="F158" s="3"/>
      <c r="G158" s="3"/>
      <c r="H158" s="3"/>
      <c r="I158" s="3"/>
      <c r="J158" s="57"/>
      <c r="K158" s="3"/>
      <c r="L158" s="3"/>
      <c r="M158" s="3"/>
      <c r="N158" s="3"/>
      <c r="O158" s="3"/>
      <c r="P158" s="3"/>
      <c r="Q158" s="3"/>
      <c r="R158" s="3"/>
      <c r="S158" s="3"/>
      <c r="T158" s="3"/>
      <c r="U158" s="3"/>
      <c r="V158" s="3"/>
      <c r="W158" s="3"/>
      <c r="X158" s="3"/>
      <c r="Y158" s="3"/>
      <c r="Z158" s="3"/>
      <c r="AA158" s="3"/>
      <c r="AB158" s="3"/>
      <c r="AC158" s="3"/>
      <c r="AD158" s="3"/>
      <c r="AE158" s="3"/>
      <c r="AF158" s="3"/>
      <c r="AG158" s="3"/>
      <c r="AH158" s="3"/>
    </row>
    <row r="159" ht="15.75" customHeight="1">
      <c r="A159" s="3"/>
      <c r="B159" s="3"/>
      <c r="C159" s="3"/>
      <c r="D159" s="3"/>
      <c r="E159" s="3"/>
      <c r="F159" s="3"/>
      <c r="G159" s="3"/>
      <c r="H159" s="3"/>
      <c r="I159" s="3"/>
      <c r="J159" s="57"/>
      <c r="K159" s="3"/>
      <c r="L159" s="3"/>
      <c r="M159" s="3"/>
      <c r="N159" s="3"/>
      <c r="O159" s="3"/>
      <c r="P159" s="3"/>
      <c r="Q159" s="3"/>
      <c r="R159" s="3"/>
      <c r="S159" s="3"/>
      <c r="T159" s="3"/>
      <c r="U159" s="3"/>
      <c r="V159" s="3"/>
      <c r="W159" s="3"/>
      <c r="X159" s="3"/>
      <c r="Y159" s="3"/>
      <c r="Z159" s="3"/>
      <c r="AA159" s="3"/>
      <c r="AB159" s="3"/>
      <c r="AC159" s="3"/>
      <c r="AD159" s="3"/>
      <c r="AE159" s="3"/>
      <c r="AF159" s="3"/>
      <c r="AG159" s="3"/>
      <c r="AH159" s="3"/>
    </row>
    <row r="160" ht="15.75" customHeight="1">
      <c r="A160" s="3"/>
      <c r="B160" s="3"/>
      <c r="C160" s="3"/>
      <c r="D160" s="3"/>
      <c r="E160" s="3"/>
      <c r="F160" s="3"/>
      <c r="G160" s="3"/>
      <c r="H160" s="3"/>
      <c r="I160" s="3"/>
      <c r="J160" s="57"/>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5.75" customHeight="1">
      <c r="A161" s="3"/>
      <c r="B161" s="3"/>
      <c r="C161" s="3"/>
      <c r="D161" s="3"/>
      <c r="E161" s="3"/>
      <c r="F161" s="3"/>
      <c r="G161" s="3"/>
      <c r="H161" s="3"/>
      <c r="I161" s="3"/>
      <c r="J161" s="57"/>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5.75" customHeight="1">
      <c r="A162" s="3"/>
      <c r="B162" s="3"/>
      <c r="C162" s="3"/>
      <c r="D162" s="3"/>
      <c r="E162" s="3"/>
      <c r="F162" s="3"/>
      <c r="G162" s="3"/>
      <c r="H162" s="3"/>
      <c r="I162" s="3"/>
      <c r="J162" s="57"/>
      <c r="K162" s="3"/>
      <c r="L162" s="3"/>
      <c r="M162" s="3"/>
      <c r="N162" s="3"/>
      <c r="O162" s="3"/>
      <c r="P162" s="3"/>
      <c r="Q162" s="3"/>
      <c r="R162" s="3"/>
      <c r="S162" s="3"/>
      <c r="T162" s="3"/>
      <c r="U162" s="3"/>
      <c r="V162" s="3"/>
      <c r="W162" s="3"/>
      <c r="X162" s="3"/>
      <c r="Y162" s="3"/>
      <c r="Z162" s="3"/>
      <c r="AA162" s="3"/>
      <c r="AB162" s="3"/>
      <c r="AC162" s="3"/>
      <c r="AD162" s="3"/>
      <c r="AE162" s="3"/>
      <c r="AF162" s="3"/>
      <c r="AG162" s="3"/>
      <c r="AH162" s="3"/>
    </row>
    <row r="163" ht="15.75" customHeight="1">
      <c r="A163" s="3"/>
      <c r="B163" s="3"/>
      <c r="C163" s="3"/>
      <c r="D163" s="3"/>
      <c r="E163" s="3"/>
      <c r="F163" s="3"/>
      <c r="G163" s="3"/>
      <c r="H163" s="3"/>
      <c r="I163" s="3"/>
      <c r="J163" s="57"/>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5.75" customHeight="1">
      <c r="A164" s="3"/>
      <c r="B164" s="3"/>
      <c r="C164" s="3"/>
      <c r="D164" s="3"/>
      <c r="E164" s="3"/>
      <c r="F164" s="3"/>
      <c r="G164" s="3"/>
      <c r="H164" s="3"/>
      <c r="I164" s="3"/>
      <c r="J164" s="57"/>
      <c r="K164" s="3"/>
      <c r="L164" s="3"/>
      <c r="M164" s="3"/>
      <c r="N164" s="3"/>
      <c r="O164" s="3"/>
      <c r="P164" s="3"/>
      <c r="Q164" s="3"/>
      <c r="R164" s="3"/>
      <c r="S164" s="3"/>
      <c r="T164" s="3"/>
      <c r="U164" s="3"/>
      <c r="V164" s="3"/>
      <c r="W164" s="3"/>
      <c r="X164" s="3"/>
      <c r="Y164" s="3"/>
      <c r="Z164" s="3"/>
      <c r="AA164" s="3"/>
      <c r="AB164" s="3"/>
      <c r="AC164" s="3"/>
      <c r="AD164" s="3"/>
      <c r="AE164" s="3"/>
      <c r="AF164" s="3"/>
      <c r="AG164" s="3"/>
      <c r="AH164" s="3"/>
    </row>
    <row r="165" ht="15.75" customHeight="1">
      <c r="A165" s="3"/>
      <c r="B165" s="3"/>
      <c r="C165" s="3"/>
      <c r="D165" s="3"/>
      <c r="E165" s="3"/>
      <c r="F165" s="3"/>
      <c r="G165" s="3"/>
      <c r="H165" s="3"/>
      <c r="I165" s="3"/>
      <c r="J165" s="57"/>
      <c r="K165" s="3"/>
      <c r="L165" s="3"/>
      <c r="M165" s="3"/>
      <c r="N165" s="3"/>
      <c r="O165" s="3"/>
      <c r="P165" s="3"/>
      <c r="Q165" s="3"/>
      <c r="R165" s="3"/>
      <c r="S165" s="3"/>
      <c r="T165" s="3"/>
      <c r="U165" s="3"/>
      <c r="V165" s="3"/>
      <c r="W165" s="3"/>
      <c r="X165" s="3"/>
      <c r="Y165" s="3"/>
      <c r="Z165" s="3"/>
      <c r="AA165" s="3"/>
      <c r="AB165" s="3"/>
      <c r="AC165" s="3"/>
      <c r="AD165" s="3"/>
      <c r="AE165" s="3"/>
      <c r="AF165" s="3"/>
      <c r="AG165" s="3"/>
      <c r="AH165" s="3"/>
    </row>
    <row r="166" ht="15.75" customHeight="1">
      <c r="A166" s="3"/>
      <c r="B166" s="3"/>
      <c r="C166" s="3"/>
      <c r="D166" s="3"/>
      <c r="E166" s="3"/>
      <c r="F166" s="3"/>
      <c r="G166" s="3"/>
      <c r="H166" s="3"/>
      <c r="I166" s="3"/>
      <c r="J166" s="57"/>
      <c r="K166" s="3"/>
      <c r="L166" s="3"/>
      <c r="M166" s="3"/>
      <c r="N166" s="3"/>
      <c r="O166" s="3"/>
      <c r="P166" s="3"/>
      <c r="Q166" s="3"/>
      <c r="R166" s="3"/>
      <c r="S166" s="3"/>
      <c r="T166" s="3"/>
      <c r="U166" s="3"/>
      <c r="V166" s="3"/>
      <c r="W166" s="3"/>
      <c r="X166" s="3"/>
      <c r="Y166" s="3"/>
      <c r="Z166" s="3"/>
      <c r="AA166" s="3"/>
      <c r="AB166" s="3"/>
      <c r="AC166" s="3"/>
      <c r="AD166" s="3"/>
      <c r="AE166" s="3"/>
      <c r="AF166" s="3"/>
      <c r="AG166" s="3"/>
      <c r="AH166" s="3"/>
    </row>
    <row r="167" ht="15.75" customHeight="1">
      <c r="A167" s="3"/>
      <c r="B167" s="3"/>
      <c r="C167" s="3"/>
      <c r="D167" s="3"/>
      <c r="E167" s="3"/>
      <c r="F167" s="3"/>
      <c r="G167" s="3"/>
      <c r="H167" s="3"/>
      <c r="I167" s="3"/>
      <c r="J167" s="57"/>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5.75" customHeight="1">
      <c r="A168" s="3"/>
      <c r="B168" s="3"/>
      <c r="C168" s="3"/>
      <c r="D168" s="3"/>
      <c r="E168" s="3"/>
      <c r="F168" s="3"/>
      <c r="G168" s="3"/>
      <c r="H168" s="3"/>
      <c r="I168" s="3"/>
      <c r="J168" s="57"/>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5.75" customHeight="1">
      <c r="A169" s="3"/>
      <c r="B169" s="3"/>
      <c r="C169" s="3"/>
      <c r="D169" s="3"/>
      <c r="E169" s="3"/>
      <c r="F169" s="3"/>
      <c r="G169" s="3"/>
      <c r="H169" s="3"/>
      <c r="I169" s="3"/>
      <c r="J169" s="57"/>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15.75" customHeight="1">
      <c r="A170" s="3"/>
      <c r="B170" s="3"/>
      <c r="C170" s="3"/>
      <c r="D170" s="3"/>
      <c r="E170" s="3"/>
      <c r="F170" s="3"/>
      <c r="G170" s="3"/>
      <c r="H170" s="3"/>
      <c r="I170" s="3"/>
      <c r="J170" s="57"/>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5.75" customHeight="1">
      <c r="A171" s="3"/>
      <c r="B171" s="3"/>
      <c r="C171" s="3"/>
      <c r="D171" s="3"/>
      <c r="E171" s="3"/>
      <c r="F171" s="3"/>
      <c r="G171" s="3"/>
      <c r="H171" s="3"/>
      <c r="I171" s="3"/>
      <c r="J171" s="57"/>
      <c r="K171" s="3"/>
      <c r="L171" s="3"/>
      <c r="M171" s="3"/>
      <c r="N171" s="3"/>
      <c r="O171" s="3"/>
      <c r="P171" s="3"/>
      <c r="Q171" s="3"/>
      <c r="R171" s="3"/>
      <c r="S171" s="3"/>
      <c r="T171" s="3"/>
      <c r="U171" s="3"/>
      <c r="V171" s="3"/>
      <c r="W171" s="3"/>
      <c r="X171" s="3"/>
      <c r="Y171" s="3"/>
      <c r="Z171" s="3"/>
      <c r="AA171" s="3"/>
      <c r="AB171" s="3"/>
      <c r="AC171" s="3"/>
      <c r="AD171" s="3"/>
      <c r="AE171" s="3"/>
      <c r="AF171" s="3"/>
      <c r="AG171" s="3"/>
      <c r="AH171" s="3"/>
    </row>
    <row r="172" ht="15.75" customHeight="1">
      <c r="A172" s="3"/>
      <c r="B172" s="3"/>
      <c r="C172" s="3"/>
      <c r="D172" s="3"/>
      <c r="E172" s="3"/>
      <c r="F172" s="3"/>
      <c r="G172" s="3"/>
      <c r="H172" s="3"/>
      <c r="I172" s="3"/>
      <c r="J172" s="57"/>
      <c r="K172" s="3"/>
      <c r="L172" s="3"/>
      <c r="M172" s="3"/>
      <c r="N172" s="3"/>
      <c r="O172" s="3"/>
      <c r="P172" s="3"/>
      <c r="Q172" s="3"/>
      <c r="R172" s="3"/>
      <c r="S172" s="3"/>
      <c r="T172" s="3"/>
      <c r="U172" s="3"/>
      <c r="V172" s="3"/>
      <c r="W172" s="3"/>
      <c r="X172" s="3"/>
      <c r="Y172" s="3"/>
      <c r="Z172" s="3"/>
      <c r="AA172" s="3"/>
      <c r="AB172" s="3"/>
      <c r="AC172" s="3"/>
      <c r="AD172" s="3"/>
      <c r="AE172" s="3"/>
      <c r="AF172" s="3"/>
      <c r="AG172" s="3"/>
      <c r="AH172" s="3"/>
    </row>
    <row r="173" ht="15.75" customHeight="1">
      <c r="A173" s="3"/>
      <c r="B173" s="3"/>
      <c r="C173" s="3"/>
      <c r="D173" s="3"/>
      <c r="E173" s="3"/>
      <c r="F173" s="3"/>
      <c r="G173" s="3"/>
      <c r="H173" s="3"/>
      <c r="I173" s="3"/>
      <c r="J173" s="57"/>
      <c r="K173" s="3"/>
      <c r="L173" s="3"/>
      <c r="M173" s="3"/>
      <c r="N173" s="3"/>
      <c r="O173" s="3"/>
      <c r="P173" s="3"/>
      <c r="Q173" s="3"/>
      <c r="R173" s="3"/>
      <c r="S173" s="3"/>
      <c r="T173" s="3"/>
      <c r="U173" s="3"/>
      <c r="V173" s="3"/>
      <c r="W173" s="3"/>
      <c r="X173" s="3"/>
      <c r="Y173" s="3"/>
      <c r="Z173" s="3"/>
      <c r="AA173" s="3"/>
      <c r="AB173" s="3"/>
      <c r="AC173" s="3"/>
      <c r="AD173" s="3"/>
      <c r="AE173" s="3"/>
      <c r="AF173" s="3"/>
      <c r="AG173" s="3"/>
      <c r="AH173" s="3"/>
    </row>
    <row r="174" ht="15.75" customHeight="1">
      <c r="A174" s="3"/>
      <c r="B174" s="3"/>
      <c r="C174" s="3"/>
      <c r="D174" s="3"/>
      <c r="E174" s="3"/>
      <c r="F174" s="3"/>
      <c r="G174" s="3"/>
      <c r="H174" s="3"/>
      <c r="I174" s="3"/>
      <c r="J174" s="57"/>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5.75" customHeight="1">
      <c r="A175" s="3"/>
      <c r="B175" s="3"/>
      <c r="C175" s="3"/>
      <c r="D175" s="3"/>
      <c r="E175" s="3"/>
      <c r="F175" s="3"/>
      <c r="G175" s="3"/>
      <c r="H175" s="3"/>
      <c r="I175" s="3"/>
      <c r="J175" s="57"/>
      <c r="K175" s="3"/>
      <c r="L175" s="3"/>
      <c r="M175" s="3"/>
      <c r="N175" s="3"/>
      <c r="O175" s="3"/>
      <c r="P175" s="3"/>
      <c r="Q175" s="3"/>
      <c r="R175" s="3"/>
      <c r="S175" s="3"/>
      <c r="T175" s="3"/>
      <c r="U175" s="3"/>
      <c r="V175" s="3"/>
      <c r="W175" s="3"/>
      <c r="X175" s="3"/>
      <c r="Y175" s="3"/>
      <c r="Z175" s="3"/>
      <c r="AA175" s="3"/>
      <c r="AB175" s="3"/>
      <c r="AC175" s="3"/>
      <c r="AD175" s="3"/>
      <c r="AE175" s="3"/>
      <c r="AF175" s="3"/>
      <c r="AG175" s="3"/>
      <c r="AH175" s="3"/>
    </row>
    <row r="176" ht="15.75" customHeight="1">
      <c r="A176" s="3"/>
      <c r="B176" s="3"/>
      <c r="C176" s="3"/>
      <c r="D176" s="3"/>
      <c r="E176" s="3"/>
      <c r="F176" s="3"/>
      <c r="G176" s="3"/>
      <c r="H176" s="3"/>
      <c r="I176" s="3"/>
      <c r="J176" s="57"/>
      <c r="K176" s="3"/>
      <c r="L176" s="3"/>
      <c r="M176" s="3"/>
      <c r="N176" s="3"/>
      <c r="O176" s="3"/>
      <c r="P176" s="3"/>
      <c r="Q176" s="3"/>
      <c r="R176" s="3"/>
      <c r="S176" s="3"/>
      <c r="T176" s="3"/>
      <c r="U176" s="3"/>
      <c r="V176" s="3"/>
      <c r="W176" s="3"/>
      <c r="X176" s="3"/>
      <c r="Y176" s="3"/>
      <c r="Z176" s="3"/>
      <c r="AA176" s="3"/>
      <c r="AB176" s="3"/>
      <c r="AC176" s="3"/>
      <c r="AD176" s="3"/>
      <c r="AE176" s="3"/>
      <c r="AF176" s="3"/>
      <c r="AG176" s="3"/>
      <c r="AH176" s="3"/>
    </row>
    <row r="177" ht="15.75" customHeight="1">
      <c r="A177" s="3"/>
      <c r="B177" s="3"/>
      <c r="C177" s="3"/>
      <c r="D177" s="3"/>
      <c r="E177" s="3"/>
      <c r="F177" s="3"/>
      <c r="G177" s="3"/>
      <c r="H177" s="3"/>
      <c r="I177" s="3"/>
      <c r="J177" s="57"/>
      <c r="K177" s="3"/>
      <c r="L177" s="3"/>
      <c r="M177" s="3"/>
      <c r="N177" s="3"/>
      <c r="O177" s="3"/>
      <c r="P177" s="3"/>
      <c r="Q177" s="3"/>
      <c r="R177" s="3"/>
      <c r="S177" s="3"/>
      <c r="T177" s="3"/>
      <c r="U177" s="3"/>
      <c r="V177" s="3"/>
      <c r="W177" s="3"/>
      <c r="X177" s="3"/>
      <c r="Y177" s="3"/>
      <c r="Z177" s="3"/>
      <c r="AA177" s="3"/>
      <c r="AB177" s="3"/>
      <c r="AC177" s="3"/>
      <c r="AD177" s="3"/>
      <c r="AE177" s="3"/>
      <c r="AF177" s="3"/>
      <c r="AG177" s="3"/>
      <c r="AH177" s="3"/>
    </row>
    <row r="178" ht="15.75" customHeight="1">
      <c r="A178" s="3"/>
      <c r="B178" s="3"/>
      <c r="C178" s="3"/>
      <c r="D178" s="3"/>
      <c r="E178" s="3"/>
      <c r="F178" s="3"/>
      <c r="G178" s="3"/>
      <c r="H178" s="3"/>
      <c r="I178" s="3"/>
      <c r="J178" s="57"/>
      <c r="K178" s="3"/>
      <c r="L178" s="3"/>
      <c r="M178" s="3"/>
      <c r="N178" s="3"/>
      <c r="O178" s="3"/>
      <c r="P178" s="3"/>
      <c r="Q178" s="3"/>
      <c r="R178" s="3"/>
      <c r="S178" s="3"/>
      <c r="T178" s="3"/>
      <c r="U178" s="3"/>
      <c r="V178" s="3"/>
      <c r="W178" s="3"/>
      <c r="X178" s="3"/>
      <c r="Y178" s="3"/>
      <c r="Z178" s="3"/>
      <c r="AA178" s="3"/>
      <c r="AB178" s="3"/>
      <c r="AC178" s="3"/>
      <c r="AD178" s="3"/>
      <c r="AE178" s="3"/>
      <c r="AF178" s="3"/>
      <c r="AG178" s="3"/>
      <c r="AH178" s="3"/>
    </row>
    <row r="179" ht="15.75" customHeight="1">
      <c r="A179" s="3"/>
      <c r="B179" s="3"/>
      <c r="C179" s="3"/>
      <c r="D179" s="3"/>
      <c r="E179" s="3"/>
      <c r="F179" s="3"/>
      <c r="G179" s="3"/>
      <c r="H179" s="3"/>
      <c r="I179" s="3"/>
      <c r="J179" s="57"/>
      <c r="K179" s="3"/>
      <c r="L179" s="3"/>
      <c r="M179" s="3"/>
      <c r="N179" s="3"/>
      <c r="O179" s="3"/>
      <c r="P179" s="3"/>
      <c r="Q179" s="3"/>
      <c r="R179" s="3"/>
      <c r="S179" s="3"/>
      <c r="T179" s="3"/>
      <c r="U179" s="3"/>
      <c r="V179" s="3"/>
      <c r="W179" s="3"/>
      <c r="X179" s="3"/>
      <c r="Y179" s="3"/>
      <c r="Z179" s="3"/>
      <c r="AA179" s="3"/>
      <c r="AB179" s="3"/>
      <c r="AC179" s="3"/>
      <c r="AD179" s="3"/>
      <c r="AE179" s="3"/>
      <c r="AF179" s="3"/>
      <c r="AG179" s="3"/>
      <c r="AH179" s="3"/>
    </row>
    <row r="180" ht="15.75" customHeight="1">
      <c r="A180" s="3"/>
      <c r="B180" s="3"/>
      <c r="C180" s="3"/>
      <c r="D180" s="3"/>
      <c r="E180" s="3"/>
      <c r="F180" s="3"/>
      <c r="G180" s="3"/>
      <c r="H180" s="3"/>
      <c r="I180" s="3"/>
      <c r="J180" s="57"/>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5.75" customHeight="1">
      <c r="A181" s="3"/>
      <c r="B181" s="3"/>
      <c r="C181" s="3"/>
      <c r="D181" s="3"/>
      <c r="E181" s="3"/>
      <c r="F181" s="3"/>
      <c r="G181" s="3"/>
      <c r="H181" s="3"/>
      <c r="I181" s="3"/>
      <c r="J181" s="57"/>
      <c r="K181" s="3"/>
      <c r="L181" s="3"/>
      <c r="M181" s="3"/>
      <c r="N181" s="3"/>
      <c r="O181" s="3"/>
      <c r="P181" s="3"/>
      <c r="Q181" s="3"/>
      <c r="R181" s="3"/>
      <c r="S181" s="3"/>
      <c r="T181" s="3"/>
      <c r="U181" s="3"/>
      <c r="V181" s="3"/>
      <c r="W181" s="3"/>
      <c r="X181" s="3"/>
      <c r="Y181" s="3"/>
      <c r="Z181" s="3"/>
      <c r="AA181" s="3"/>
      <c r="AB181" s="3"/>
      <c r="AC181" s="3"/>
      <c r="AD181" s="3"/>
      <c r="AE181" s="3"/>
      <c r="AF181" s="3"/>
      <c r="AG181" s="3"/>
      <c r="AH181" s="3"/>
    </row>
    <row r="182" ht="15.75" customHeight="1">
      <c r="A182" s="3"/>
      <c r="B182" s="3"/>
      <c r="C182" s="3"/>
      <c r="D182" s="3"/>
      <c r="E182" s="3"/>
      <c r="F182" s="3"/>
      <c r="G182" s="3"/>
      <c r="H182" s="3"/>
      <c r="I182" s="3"/>
      <c r="J182" s="57"/>
      <c r="K182" s="3"/>
      <c r="L182" s="3"/>
      <c r="M182" s="3"/>
      <c r="N182" s="3"/>
      <c r="O182" s="3"/>
      <c r="P182" s="3"/>
      <c r="Q182" s="3"/>
      <c r="R182" s="3"/>
      <c r="S182" s="3"/>
      <c r="T182" s="3"/>
      <c r="U182" s="3"/>
      <c r="V182" s="3"/>
      <c r="W182" s="3"/>
      <c r="X182" s="3"/>
      <c r="Y182" s="3"/>
      <c r="Z182" s="3"/>
      <c r="AA182" s="3"/>
      <c r="AB182" s="3"/>
      <c r="AC182" s="3"/>
      <c r="AD182" s="3"/>
      <c r="AE182" s="3"/>
      <c r="AF182" s="3"/>
      <c r="AG182" s="3"/>
      <c r="AH182" s="3"/>
    </row>
    <row r="183" ht="15.75" customHeight="1">
      <c r="A183" s="3"/>
      <c r="B183" s="3"/>
      <c r="C183" s="3"/>
      <c r="D183" s="3"/>
      <c r="E183" s="3"/>
      <c r="F183" s="3"/>
      <c r="G183" s="3"/>
      <c r="H183" s="3"/>
      <c r="I183" s="3"/>
      <c r="J183" s="57"/>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5.75" customHeight="1">
      <c r="A184" s="3"/>
      <c r="B184" s="3"/>
      <c r="C184" s="3"/>
      <c r="D184" s="3"/>
      <c r="E184" s="3"/>
      <c r="F184" s="3"/>
      <c r="G184" s="3"/>
      <c r="H184" s="3"/>
      <c r="I184" s="3"/>
      <c r="J184" s="57"/>
      <c r="K184" s="3"/>
      <c r="L184" s="3"/>
      <c r="M184" s="3"/>
      <c r="N184" s="3"/>
      <c r="O184" s="3"/>
      <c r="P184" s="3"/>
      <c r="Q184" s="3"/>
      <c r="R184" s="3"/>
      <c r="S184" s="3"/>
      <c r="T184" s="3"/>
      <c r="U184" s="3"/>
      <c r="V184" s="3"/>
      <c r="W184" s="3"/>
      <c r="X184" s="3"/>
      <c r="Y184" s="3"/>
      <c r="Z184" s="3"/>
      <c r="AA184" s="3"/>
      <c r="AB184" s="3"/>
      <c r="AC184" s="3"/>
      <c r="AD184" s="3"/>
      <c r="AE184" s="3"/>
      <c r="AF184" s="3"/>
      <c r="AG184" s="3"/>
      <c r="AH184" s="3"/>
    </row>
    <row r="185" ht="15.75" customHeight="1">
      <c r="A185" s="3"/>
      <c r="B185" s="3"/>
      <c r="C185" s="3"/>
      <c r="D185" s="3"/>
      <c r="E185" s="3"/>
      <c r="F185" s="3"/>
      <c r="G185" s="3"/>
      <c r="H185" s="3"/>
      <c r="I185" s="3"/>
      <c r="J185" s="57"/>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5.75" customHeight="1">
      <c r="A186" s="3"/>
      <c r="B186" s="3"/>
      <c r="C186" s="3"/>
      <c r="D186" s="3"/>
      <c r="E186" s="3"/>
      <c r="F186" s="3"/>
      <c r="G186" s="3"/>
      <c r="H186" s="3"/>
      <c r="I186" s="3"/>
      <c r="J186" s="57"/>
      <c r="K186" s="3"/>
      <c r="L186" s="3"/>
      <c r="M186" s="3"/>
      <c r="N186" s="3"/>
      <c r="O186" s="3"/>
      <c r="P186" s="3"/>
      <c r="Q186" s="3"/>
      <c r="R186" s="3"/>
      <c r="S186" s="3"/>
      <c r="T186" s="3"/>
      <c r="U186" s="3"/>
      <c r="V186" s="3"/>
      <c r="W186" s="3"/>
      <c r="X186" s="3"/>
      <c r="Y186" s="3"/>
      <c r="Z186" s="3"/>
      <c r="AA186" s="3"/>
      <c r="AB186" s="3"/>
      <c r="AC186" s="3"/>
      <c r="AD186" s="3"/>
      <c r="AE186" s="3"/>
      <c r="AF186" s="3"/>
      <c r="AG186" s="3"/>
      <c r="AH186" s="3"/>
    </row>
    <row r="187" ht="15.75" customHeight="1">
      <c r="A187" s="3"/>
      <c r="B187" s="3"/>
      <c r="C187" s="3"/>
      <c r="D187" s="3"/>
      <c r="E187" s="3"/>
      <c r="F187" s="3"/>
      <c r="G187" s="3"/>
      <c r="H187" s="3"/>
      <c r="I187" s="3"/>
      <c r="J187" s="57"/>
      <c r="K187" s="3"/>
      <c r="L187" s="3"/>
      <c r="M187" s="3"/>
      <c r="N187" s="3"/>
      <c r="O187" s="3"/>
      <c r="P187" s="3"/>
      <c r="Q187" s="3"/>
      <c r="R187" s="3"/>
      <c r="S187" s="3"/>
      <c r="T187" s="3"/>
      <c r="U187" s="3"/>
      <c r="V187" s="3"/>
      <c r="W187" s="3"/>
      <c r="X187" s="3"/>
      <c r="Y187" s="3"/>
      <c r="Z187" s="3"/>
      <c r="AA187" s="3"/>
      <c r="AB187" s="3"/>
      <c r="AC187" s="3"/>
      <c r="AD187" s="3"/>
      <c r="AE187" s="3"/>
      <c r="AF187" s="3"/>
      <c r="AG187" s="3"/>
      <c r="AH187" s="3"/>
    </row>
    <row r="188" ht="15.75" customHeight="1">
      <c r="A188" s="3"/>
      <c r="B188" s="3"/>
      <c r="C188" s="3"/>
      <c r="D188" s="3"/>
      <c r="E188" s="3"/>
      <c r="F188" s="3"/>
      <c r="G188" s="3"/>
      <c r="H188" s="3"/>
      <c r="I188" s="3"/>
      <c r="J188" s="57"/>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ht="15.75" customHeight="1">
      <c r="A189" s="3"/>
      <c r="B189" s="3"/>
      <c r="C189" s="3"/>
      <c r="D189" s="3"/>
      <c r="E189" s="3"/>
      <c r="F189" s="3"/>
      <c r="G189" s="3"/>
      <c r="H189" s="3"/>
      <c r="I189" s="3"/>
      <c r="J189" s="57"/>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5.75" customHeight="1">
      <c r="A190" s="3"/>
      <c r="B190" s="3"/>
      <c r="C190" s="3"/>
      <c r="D190" s="3"/>
      <c r="E190" s="3"/>
      <c r="F190" s="3"/>
      <c r="G190" s="3"/>
      <c r="H190" s="3"/>
      <c r="I190" s="3"/>
      <c r="J190" s="57"/>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5.75" customHeight="1">
      <c r="A191" s="3"/>
      <c r="B191" s="3"/>
      <c r="C191" s="3"/>
      <c r="D191" s="3"/>
      <c r="E191" s="3"/>
      <c r="F191" s="3"/>
      <c r="G191" s="3"/>
      <c r="H191" s="3"/>
      <c r="I191" s="3"/>
      <c r="J191" s="57"/>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5.75" customHeight="1">
      <c r="A192" s="3"/>
      <c r="B192" s="3"/>
      <c r="C192" s="3"/>
      <c r="D192" s="3"/>
      <c r="E192" s="3"/>
      <c r="F192" s="3"/>
      <c r="G192" s="3"/>
      <c r="H192" s="3"/>
      <c r="I192" s="3"/>
      <c r="J192" s="57"/>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5.75" customHeight="1">
      <c r="A193" s="3"/>
      <c r="B193" s="3"/>
      <c r="C193" s="3"/>
      <c r="D193" s="3"/>
      <c r="E193" s="3"/>
      <c r="F193" s="3"/>
      <c r="G193" s="3"/>
      <c r="H193" s="3"/>
      <c r="I193" s="3"/>
      <c r="J193" s="57"/>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15.75" customHeight="1">
      <c r="A194" s="3"/>
      <c r="B194" s="3"/>
      <c r="C194" s="3"/>
      <c r="D194" s="3"/>
      <c r="E194" s="3"/>
      <c r="F194" s="3"/>
      <c r="G194" s="3"/>
      <c r="H194" s="3"/>
      <c r="I194" s="3"/>
      <c r="J194" s="57"/>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15.75" customHeight="1">
      <c r="A195" s="3"/>
      <c r="B195" s="3"/>
      <c r="C195" s="3"/>
      <c r="D195" s="3"/>
      <c r="E195" s="3"/>
      <c r="F195" s="3"/>
      <c r="G195" s="3"/>
      <c r="H195" s="3"/>
      <c r="I195" s="3"/>
      <c r="J195" s="57"/>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5.75" customHeight="1">
      <c r="A196" s="3"/>
      <c r="B196" s="3"/>
      <c r="C196" s="3"/>
      <c r="D196" s="3"/>
      <c r="E196" s="3"/>
      <c r="F196" s="3"/>
      <c r="G196" s="3"/>
      <c r="H196" s="3"/>
      <c r="I196" s="3"/>
      <c r="J196" s="57"/>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5.75" customHeight="1">
      <c r="A197" s="3"/>
      <c r="B197" s="3"/>
      <c r="C197" s="3"/>
      <c r="D197" s="3"/>
      <c r="E197" s="3"/>
      <c r="F197" s="3"/>
      <c r="G197" s="3"/>
      <c r="H197" s="3"/>
      <c r="I197" s="3"/>
      <c r="J197" s="57"/>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15.75" customHeight="1">
      <c r="A198" s="3"/>
      <c r="B198" s="3"/>
      <c r="C198" s="3"/>
      <c r="D198" s="3"/>
      <c r="E198" s="3"/>
      <c r="F198" s="3"/>
      <c r="G198" s="3"/>
      <c r="H198" s="3"/>
      <c r="I198" s="3"/>
      <c r="J198" s="57"/>
      <c r="K198" s="3"/>
      <c r="L198" s="3"/>
      <c r="M198" s="3"/>
      <c r="N198" s="3"/>
      <c r="O198" s="3"/>
      <c r="P198" s="3"/>
      <c r="Q198" s="3"/>
      <c r="R198" s="3"/>
      <c r="S198" s="3"/>
      <c r="T198" s="3"/>
      <c r="U198" s="3"/>
      <c r="V198" s="3"/>
      <c r="W198" s="3"/>
      <c r="X198" s="3"/>
      <c r="Y198" s="3"/>
      <c r="Z198" s="3"/>
      <c r="AA198" s="3"/>
      <c r="AB198" s="3"/>
      <c r="AC198" s="3"/>
      <c r="AD198" s="3"/>
      <c r="AE198" s="3"/>
      <c r="AF198" s="3"/>
      <c r="AG198" s="3"/>
      <c r="AH198" s="3"/>
    </row>
    <row r="199" ht="15.75" customHeight="1">
      <c r="A199" s="3"/>
      <c r="B199" s="3"/>
      <c r="C199" s="3"/>
      <c r="D199" s="3"/>
      <c r="E199" s="3"/>
      <c r="F199" s="3"/>
      <c r="G199" s="3"/>
      <c r="H199" s="3"/>
      <c r="I199" s="3"/>
      <c r="J199" s="57"/>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5.75" customHeight="1">
      <c r="A200" s="3"/>
      <c r="B200" s="3"/>
      <c r="C200" s="3"/>
      <c r="D200" s="3"/>
      <c r="E200" s="3"/>
      <c r="F200" s="3"/>
      <c r="G200" s="3"/>
      <c r="H200" s="3"/>
      <c r="I200" s="3"/>
      <c r="J200" s="57"/>
      <c r="K200" s="3"/>
      <c r="L200" s="3"/>
      <c r="M200" s="3"/>
      <c r="N200" s="3"/>
      <c r="O200" s="3"/>
      <c r="P200" s="3"/>
      <c r="Q200" s="3"/>
      <c r="R200" s="3"/>
      <c r="S200" s="3"/>
      <c r="T200" s="3"/>
      <c r="U200" s="3"/>
      <c r="V200" s="3"/>
      <c r="W200" s="3"/>
      <c r="X200" s="3"/>
      <c r="Y200" s="3"/>
      <c r="Z200" s="3"/>
      <c r="AA200" s="3"/>
      <c r="AB200" s="3"/>
      <c r="AC200" s="3"/>
      <c r="AD200" s="3"/>
      <c r="AE200" s="3"/>
      <c r="AF200" s="3"/>
      <c r="AG200" s="3"/>
      <c r="AH200" s="3"/>
    </row>
    <row r="201" ht="15.75" customHeight="1">
      <c r="A201" s="3"/>
      <c r="B201" s="3"/>
      <c r="C201" s="3"/>
      <c r="D201" s="3"/>
      <c r="E201" s="3"/>
      <c r="F201" s="3"/>
      <c r="G201" s="3"/>
      <c r="H201" s="3"/>
      <c r="I201" s="3"/>
      <c r="J201" s="57"/>
      <c r="K201" s="3"/>
      <c r="L201" s="3"/>
      <c r="M201" s="3"/>
      <c r="N201" s="3"/>
      <c r="O201" s="3"/>
      <c r="P201" s="3"/>
      <c r="Q201" s="3"/>
      <c r="R201" s="3"/>
      <c r="S201" s="3"/>
      <c r="T201" s="3"/>
      <c r="U201" s="3"/>
      <c r="V201" s="3"/>
      <c r="W201" s="3"/>
      <c r="X201" s="3"/>
      <c r="Y201" s="3"/>
      <c r="Z201" s="3"/>
      <c r="AA201" s="3"/>
      <c r="AB201" s="3"/>
      <c r="AC201" s="3"/>
      <c r="AD201" s="3"/>
      <c r="AE201" s="3"/>
      <c r="AF201" s="3"/>
      <c r="AG201" s="3"/>
      <c r="AH201" s="3"/>
    </row>
    <row r="202" ht="15.75" customHeight="1">
      <c r="A202" s="3"/>
      <c r="B202" s="3"/>
      <c r="C202" s="3"/>
      <c r="D202" s="3"/>
      <c r="E202" s="3"/>
      <c r="F202" s="3"/>
      <c r="G202" s="3"/>
      <c r="H202" s="3"/>
      <c r="I202" s="3"/>
      <c r="J202" s="57"/>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15.75" customHeight="1">
      <c r="A203" s="3"/>
      <c r="B203" s="3"/>
      <c r="C203" s="3"/>
      <c r="D203" s="3"/>
      <c r="E203" s="3"/>
      <c r="F203" s="3"/>
      <c r="G203" s="3"/>
      <c r="H203" s="3"/>
      <c r="I203" s="3"/>
      <c r="J203" s="57"/>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5.75" customHeight="1">
      <c r="A204" s="3"/>
      <c r="B204" s="3"/>
      <c r="C204" s="3"/>
      <c r="D204" s="3"/>
      <c r="E204" s="3"/>
      <c r="F204" s="3"/>
      <c r="G204" s="3"/>
      <c r="H204" s="3"/>
      <c r="I204" s="3"/>
      <c r="J204" s="57"/>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5.75" customHeight="1">
      <c r="A205" s="3"/>
      <c r="B205" s="3"/>
      <c r="C205" s="3"/>
      <c r="D205" s="3"/>
      <c r="E205" s="3"/>
      <c r="F205" s="3"/>
      <c r="G205" s="3"/>
      <c r="H205" s="3"/>
      <c r="I205" s="3"/>
      <c r="J205" s="57"/>
      <c r="K205" s="3"/>
      <c r="L205" s="3"/>
      <c r="M205" s="3"/>
      <c r="N205" s="3"/>
      <c r="O205" s="3"/>
      <c r="P205" s="3"/>
      <c r="Q205" s="3"/>
      <c r="R205" s="3"/>
      <c r="S205" s="3"/>
      <c r="T205" s="3"/>
      <c r="U205" s="3"/>
      <c r="V205" s="3"/>
      <c r="W205" s="3"/>
      <c r="X205" s="3"/>
      <c r="Y205" s="3"/>
      <c r="Z205" s="3"/>
      <c r="AA205" s="3"/>
      <c r="AB205" s="3"/>
      <c r="AC205" s="3"/>
      <c r="AD205" s="3"/>
      <c r="AE205" s="3"/>
      <c r="AF205" s="3"/>
      <c r="AG205" s="3"/>
      <c r="AH205" s="3"/>
    </row>
    <row r="206" ht="15.75" customHeight="1">
      <c r="A206" s="3"/>
      <c r="B206" s="3"/>
      <c r="C206" s="3"/>
      <c r="D206" s="3"/>
      <c r="E206" s="3"/>
      <c r="F206" s="3"/>
      <c r="G206" s="3"/>
      <c r="H206" s="3"/>
      <c r="I206" s="3"/>
      <c r="J206" s="57"/>
      <c r="K206" s="3"/>
      <c r="L206" s="3"/>
      <c r="M206" s="3"/>
      <c r="N206" s="3"/>
      <c r="O206" s="3"/>
      <c r="P206" s="3"/>
      <c r="Q206" s="3"/>
      <c r="R206" s="3"/>
      <c r="S206" s="3"/>
      <c r="T206" s="3"/>
      <c r="U206" s="3"/>
      <c r="V206" s="3"/>
      <c r="W206" s="3"/>
      <c r="X206" s="3"/>
      <c r="Y206" s="3"/>
      <c r="Z206" s="3"/>
      <c r="AA206" s="3"/>
      <c r="AB206" s="3"/>
      <c r="AC206" s="3"/>
      <c r="AD206" s="3"/>
      <c r="AE206" s="3"/>
      <c r="AF206" s="3"/>
      <c r="AG206" s="3"/>
      <c r="AH206" s="3"/>
    </row>
    <row r="207" ht="15.75" customHeight="1">
      <c r="A207" s="3"/>
      <c r="B207" s="3"/>
      <c r="C207" s="3"/>
      <c r="D207" s="3"/>
      <c r="E207" s="3"/>
      <c r="F207" s="3"/>
      <c r="G207" s="3"/>
      <c r="H207" s="3"/>
      <c r="I207" s="3"/>
      <c r="J207" s="57"/>
      <c r="K207" s="3"/>
      <c r="L207" s="3"/>
      <c r="M207" s="3"/>
      <c r="N207" s="3"/>
      <c r="O207" s="3"/>
      <c r="P207" s="3"/>
      <c r="Q207" s="3"/>
      <c r="R207" s="3"/>
      <c r="S207" s="3"/>
      <c r="T207" s="3"/>
      <c r="U207" s="3"/>
      <c r="V207" s="3"/>
      <c r="W207" s="3"/>
      <c r="X207" s="3"/>
      <c r="Y207" s="3"/>
      <c r="Z207" s="3"/>
      <c r="AA207" s="3"/>
      <c r="AB207" s="3"/>
      <c r="AC207" s="3"/>
      <c r="AD207" s="3"/>
      <c r="AE207" s="3"/>
      <c r="AF207" s="3"/>
      <c r="AG207" s="3"/>
      <c r="AH207" s="3"/>
    </row>
    <row r="208" ht="15.75" customHeight="1">
      <c r="A208" s="3"/>
      <c r="B208" s="3"/>
      <c r="C208" s="3"/>
      <c r="D208" s="3"/>
      <c r="E208" s="3"/>
      <c r="F208" s="3"/>
      <c r="G208" s="3"/>
      <c r="H208" s="3"/>
      <c r="I208" s="3"/>
      <c r="J208" s="57"/>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ht="15.75" customHeight="1">
      <c r="A209" s="3"/>
      <c r="B209" s="3"/>
      <c r="C209" s="3"/>
      <c r="D209" s="3"/>
      <c r="E209" s="3"/>
      <c r="F209" s="3"/>
      <c r="G209" s="3"/>
      <c r="H209" s="3"/>
      <c r="I209" s="3"/>
      <c r="J209" s="57"/>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5.75" customHeight="1">
      <c r="A210" s="3"/>
      <c r="B210" s="3"/>
      <c r="C210" s="3"/>
      <c r="D210" s="3"/>
      <c r="E210" s="3"/>
      <c r="F210" s="3"/>
      <c r="G210" s="3"/>
      <c r="H210" s="3"/>
      <c r="I210" s="3"/>
      <c r="J210" s="57"/>
      <c r="K210" s="3"/>
      <c r="L210" s="3"/>
      <c r="M210" s="3"/>
      <c r="N210" s="3"/>
      <c r="O210" s="3"/>
      <c r="P210" s="3"/>
      <c r="Q210" s="3"/>
      <c r="R210" s="3"/>
      <c r="S210" s="3"/>
      <c r="T210" s="3"/>
      <c r="U210" s="3"/>
      <c r="V210" s="3"/>
      <c r="W210" s="3"/>
      <c r="X210" s="3"/>
      <c r="Y210" s="3"/>
      <c r="Z210" s="3"/>
      <c r="AA210" s="3"/>
      <c r="AB210" s="3"/>
      <c r="AC210" s="3"/>
      <c r="AD210" s="3"/>
      <c r="AE210" s="3"/>
      <c r="AF210" s="3"/>
      <c r="AG210" s="3"/>
      <c r="AH210" s="3"/>
    </row>
    <row r="211" ht="15.75" customHeight="1">
      <c r="A211" s="3"/>
      <c r="B211" s="3"/>
      <c r="C211" s="3"/>
      <c r="D211" s="3"/>
      <c r="E211" s="3"/>
      <c r="F211" s="3"/>
      <c r="G211" s="3"/>
      <c r="H211" s="3"/>
      <c r="I211" s="3"/>
      <c r="J211" s="57"/>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5.75" customHeight="1">
      <c r="A212" s="3"/>
      <c r="B212" s="3"/>
      <c r="C212" s="3"/>
      <c r="D212" s="3"/>
      <c r="E212" s="3"/>
      <c r="F212" s="3"/>
      <c r="G212" s="3"/>
      <c r="H212" s="3"/>
      <c r="I212" s="3"/>
      <c r="J212" s="57"/>
      <c r="K212" s="3"/>
      <c r="L212" s="3"/>
      <c r="M212" s="3"/>
      <c r="N212" s="3"/>
      <c r="O212" s="3"/>
      <c r="P212" s="3"/>
      <c r="Q212" s="3"/>
      <c r="R212" s="3"/>
      <c r="S212" s="3"/>
      <c r="T212" s="3"/>
      <c r="U212" s="3"/>
      <c r="V212" s="3"/>
      <c r="W212" s="3"/>
      <c r="X212" s="3"/>
      <c r="Y212" s="3"/>
      <c r="Z212" s="3"/>
      <c r="AA212" s="3"/>
      <c r="AB212" s="3"/>
      <c r="AC212" s="3"/>
      <c r="AD212" s="3"/>
      <c r="AE212" s="3"/>
      <c r="AF212" s="3"/>
      <c r="AG212" s="3"/>
      <c r="AH212" s="3"/>
    </row>
    <row r="213" ht="15.75" customHeight="1">
      <c r="A213" s="3"/>
      <c r="B213" s="3"/>
      <c r="C213" s="3"/>
      <c r="D213" s="3"/>
      <c r="E213" s="3"/>
      <c r="F213" s="3"/>
      <c r="G213" s="3"/>
      <c r="H213" s="3"/>
      <c r="I213" s="3"/>
      <c r="J213" s="57"/>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5.75" customHeight="1">
      <c r="A214" s="3"/>
      <c r="B214" s="3"/>
      <c r="C214" s="3"/>
      <c r="D214" s="3"/>
      <c r="E214" s="3"/>
      <c r="F214" s="3"/>
      <c r="G214" s="3"/>
      <c r="H214" s="3"/>
      <c r="I214" s="3"/>
      <c r="J214" s="57"/>
      <c r="K214" s="3"/>
      <c r="L214" s="3"/>
      <c r="M214" s="3"/>
      <c r="N214" s="3"/>
      <c r="O214" s="3"/>
      <c r="P214" s="3"/>
      <c r="Q214" s="3"/>
      <c r="R214" s="3"/>
      <c r="S214" s="3"/>
      <c r="T214" s="3"/>
      <c r="U214" s="3"/>
      <c r="V214" s="3"/>
      <c r="W214" s="3"/>
      <c r="X214" s="3"/>
      <c r="Y214" s="3"/>
      <c r="Z214" s="3"/>
      <c r="AA214" s="3"/>
      <c r="AB214" s="3"/>
      <c r="AC214" s="3"/>
      <c r="AD214" s="3"/>
      <c r="AE214" s="3"/>
      <c r="AF214" s="3"/>
      <c r="AG214" s="3"/>
      <c r="AH214" s="3"/>
    </row>
    <row r="215" ht="15.75" customHeight="1">
      <c r="A215" s="3"/>
      <c r="B215" s="3"/>
      <c r="C215" s="3"/>
      <c r="D215" s="3"/>
      <c r="E215" s="3"/>
      <c r="F215" s="3"/>
      <c r="G215" s="3"/>
      <c r="H215" s="3"/>
      <c r="I215" s="3"/>
      <c r="J215" s="57"/>
      <c r="K215" s="3"/>
      <c r="L215" s="3"/>
      <c r="M215" s="3"/>
      <c r="N215" s="3"/>
      <c r="O215" s="3"/>
      <c r="P215" s="3"/>
      <c r="Q215" s="3"/>
      <c r="R215" s="3"/>
      <c r="S215" s="3"/>
      <c r="T215" s="3"/>
      <c r="U215" s="3"/>
      <c r="V215" s="3"/>
      <c r="W215" s="3"/>
      <c r="X215" s="3"/>
      <c r="Y215" s="3"/>
      <c r="Z215" s="3"/>
      <c r="AA215" s="3"/>
      <c r="AB215" s="3"/>
      <c r="AC215" s="3"/>
      <c r="AD215" s="3"/>
      <c r="AE215" s="3"/>
      <c r="AF215" s="3"/>
      <c r="AG215" s="3"/>
      <c r="AH215" s="3"/>
    </row>
    <row r="216" ht="15.75" customHeight="1">
      <c r="A216" s="3"/>
      <c r="B216" s="3"/>
      <c r="C216" s="3"/>
      <c r="D216" s="3"/>
      <c r="E216" s="3"/>
      <c r="F216" s="3"/>
      <c r="G216" s="3"/>
      <c r="H216" s="3"/>
      <c r="I216" s="3"/>
      <c r="J216" s="57"/>
      <c r="K216" s="3"/>
      <c r="L216" s="3"/>
      <c r="M216" s="3"/>
      <c r="N216" s="3"/>
      <c r="O216" s="3"/>
      <c r="P216" s="3"/>
      <c r="Q216" s="3"/>
      <c r="R216" s="3"/>
      <c r="S216" s="3"/>
      <c r="T216" s="3"/>
      <c r="U216" s="3"/>
      <c r="V216" s="3"/>
      <c r="W216" s="3"/>
      <c r="X216" s="3"/>
      <c r="Y216" s="3"/>
      <c r="Z216" s="3"/>
      <c r="AA216" s="3"/>
      <c r="AB216" s="3"/>
      <c r="AC216" s="3"/>
      <c r="AD216" s="3"/>
      <c r="AE216" s="3"/>
      <c r="AF216" s="3"/>
      <c r="AG216" s="3"/>
      <c r="AH216" s="3"/>
    </row>
    <row r="217" ht="15.75" customHeight="1">
      <c r="A217" s="3"/>
      <c r="B217" s="3"/>
      <c r="C217" s="3"/>
      <c r="D217" s="3"/>
      <c r="E217" s="3"/>
      <c r="F217" s="3"/>
      <c r="G217" s="3"/>
      <c r="H217" s="3"/>
      <c r="I217" s="3"/>
      <c r="J217" s="57"/>
      <c r="K217" s="3"/>
      <c r="L217" s="3"/>
      <c r="M217" s="3"/>
      <c r="N217" s="3"/>
      <c r="O217" s="3"/>
      <c r="P217" s="3"/>
      <c r="Q217" s="3"/>
      <c r="R217" s="3"/>
      <c r="S217" s="3"/>
      <c r="T217" s="3"/>
      <c r="U217" s="3"/>
      <c r="V217" s="3"/>
      <c r="W217" s="3"/>
      <c r="X217" s="3"/>
      <c r="Y217" s="3"/>
      <c r="Z217" s="3"/>
      <c r="AA217" s="3"/>
      <c r="AB217" s="3"/>
      <c r="AC217" s="3"/>
      <c r="AD217" s="3"/>
      <c r="AE217" s="3"/>
      <c r="AF217" s="3"/>
      <c r="AG217" s="3"/>
      <c r="AH217" s="3"/>
    </row>
    <row r="218" ht="15.75" customHeight="1">
      <c r="A218" s="3"/>
      <c r="B218" s="3"/>
      <c r="C218" s="3"/>
      <c r="D218" s="3"/>
      <c r="E218" s="3"/>
      <c r="F218" s="3"/>
      <c r="G218" s="3"/>
      <c r="H218" s="3"/>
      <c r="I218" s="3"/>
      <c r="J218" s="57"/>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5.75" customHeight="1">
      <c r="A219" s="3"/>
      <c r="B219" s="3"/>
      <c r="C219" s="3"/>
      <c r="D219" s="3"/>
      <c r="E219" s="3"/>
      <c r="F219" s="3"/>
      <c r="G219" s="3"/>
      <c r="H219" s="3"/>
      <c r="I219" s="3"/>
      <c r="J219" s="57"/>
      <c r="K219" s="3"/>
      <c r="L219" s="3"/>
      <c r="M219" s="3"/>
      <c r="N219" s="3"/>
      <c r="O219" s="3"/>
      <c r="P219" s="3"/>
      <c r="Q219" s="3"/>
      <c r="R219" s="3"/>
      <c r="S219" s="3"/>
      <c r="T219" s="3"/>
      <c r="U219" s="3"/>
      <c r="V219" s="3"/>
      <c r="W219" s="3"/>
      <c r="X219" s="3"/>
      <c r="Y219" s="3"/>
      <c r="Z219" s="3"/>
      <c r="AA219" s="3"/>
      <c r="AB219" s="3"/>
      <c r="AC219" s="3"/>
      <c r="AD219" s="3"/>
      <c r="AE219" s="3"/>
      <c r="AF219" s="3"/>
      <c r="AG219" s="3"/>
      <c r="AH219" s="3"/>
    </row>
    <row r="220" ht="15.75" customHeight="1">
      <c r="A220" s="3"/>
      <c r="B220" s="3"/>
      <c r="C220" s="3"/>
      <c r="D220" s="3"/>
      <c r="E220" s="3"/>
      <c r="F220" s="3"/>
      <c r="G220" s="3"/>
      <c r="H220" s="3"/>
      <c r="I220" s="3"/>
      <c r="J220" s="57"/>
      <c r="K220" s="3"/>
      <c r="L220" s="3"/>
      <c r="M220" s="3"/>
      <c r="N220" s="3"/>
      <c r="O220" s="3"/>
      <c r="P220" s="3"/>
      <c r="Q220" s="3"/>
      <c r="R220" s="3"/>
      <c r="S220" s="3"/>
      <c r="T220" s="3"/>
      <c r="U220" s="3"/>
      <c r="V220" s="3"/>
      <c r="W220" s="3"/>
      <c r="X220" s="3"/>
      <c r="Y220" s="3"/>
      <c r="Z220" s="3"/>
      <c r="AA220" s="3"/>
      <c r="AB220" s="3"/>
      <c r="AC220" s="3"/>
      <c r="AD220" s="3"/>
      <c r="AE220" s="3"/>
      <c r="AF220" s="3"/>
      <c r="AG220" s="3"/>
      <c r="AH220" s="3"/>
    </row>
    <row r="221" ht="15.75" customHeight="1">
      <c r="A221" s="3"/>
      <c r="B221" s="3"/>
      <c r="C221" s="3"/>
      <c r="D221" s="3"/>
      <c r="E221" s="3"/>
      <c r="F221" s="3"/>
      <c r="G221" s="3"/>
      <c r="H221" s="3"/>
      <c r="I221" s="3"/>
      <c r="J221" s="57"/>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ht="15.75" customHeight="1">
      <c r="A222" s="3"/>
      <c r="B222" s="3"/>
      <c r="C222" s="3"/>
      <c r="D222" s="3"/>
      <c r="E222" s="3"/>
      <c r="F222" s="3"/>
      <c r="G222" s="3"/>
      <c r="H222" s="3"/>
      <c r="I222" s="3"/>
      <c r="J222" s="57"/>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5.75" customHeight="1">
      <c r="A223" s="3"/>
      <c r="B223" s="3"/>
      <c r="C223" s="3"/>
      <c r="D223" s="3"/>
      <c r="E223" s="3"/>
      <c r="F223" s="3"/>
      <c r="G223" s="3"/>
      <c r="H223" s="3"/>
      <c r="I223" s="3"/>
      <c r="J223" s="57"/>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5.75" customHeight="1">
      <c r="A224" s="3"/>
      <c r="B224" s="3"/>
      <c r="C224" s="3"/>
      <c r="D224" s="3"/>
      <c r="E224" s="3"/>
      <c r="F224" s="3"/>
      <c r="G224" s="3"/>
      <c r="H224" s="3"/>
      <c r="I224" s="3"/>
      <c r="J224" s="57"/>
      <c r="K224" s="3"/>
      <c r="L224" s="3"/>
      <c r="M224" s="3"/>
      <c r="N224" s="3"/>
      <c r="O224" s="3"/>
      <c r="P224" s="3"/>
      <c r="Q224" s="3"/>
      <c r="R224" s="3"/>
      <c r="S224" s="3"/>
      <c r="T224" s="3"/>
      <c r="U224" s="3"/>
      <c r="V224" s="3"/>
      <c r="W224" s="3"/>
      <c r="X224" s="3"/>
      <c r="Y224" s="3"/>
      <c r="Z224" s="3"/>
      <c r="AA224" s="3"/>
      <c r="AB224" s="3"/>
      <c r="AC224" s="3"/>
      <c r="AD224" s="3"/>
      <c r="AE224" s="3"/>
      <c r="AF224" s="3"/>
      <c r="AG224" s="3"/>
      <c r="AH224" s="3"/>
    </row>
    <row r="225" ht="15.75" customHeight="1">
      <c r="A225" s="3"/>
      <c r="B225" s="3"/>
      <c r="C225" s="3"/>
      <c r="D225" s="3"/>
      <c r="E225" s="3"/>
      <c r="F225" s="3"/>
      <c r="G225" s="3"/>
      <c r="H225" s="3"/>
      <c r="I225" s="3"/>
      <c r="J225" s="57"/>
      <c r="K225" s="3"/>
      <c r="L225" s="3"/>
      <c r="M225" s="3"/>
      <c r="N225" s="3"/>
      <c r="O225" s="3"/>
      <c r="P225" s="3"/>
      <c r="Q225" s="3"/>
      <c r="R225" s="3"/>
      <c r="S225" s="3"/>
      <c r="T225" s="3"/>
      <c r="U225" s="3"/>
      <c r="V225" s="3"/>
      <c r="W225" s="3"/>
      <c r="X225" s="3"/>
      <c r="Y225" s="3"/>
      <c r="Z225" s="3"/>
      <c r="AA225" s="3"/>
      <c r="AB225" s="3"/>
      <c r="AC225" s="3"/>
      <c r="AD225" s="3"/>
      <c r="AE225" s="3"/>
      <c r="AF225" s="3"/>
      <c r="AG225" s="3"/>
      <c r="AH225" s="3"/>
    </row>
    <row r="226" ht="15.75" customHeight="1">
      <c r="A226" s="3"/>
      <c r="B226" s="3"/>
      <c r="C226" s="3"/>
      <c r="D226" s="3"/>
      <c r="E226" s="3"/>
      <c r="F226" s="3"/>
      <c r="G226" s="3"/>
      <c r="H226" s="3"/>
      <c r="I226" s="3"/>
      <c r="J226" s="57"/>
      <c r="K226" s="3"/>
      <c r="L226" s="3"/>
      <c r="M226" s="3"/>
      <c r="N226" s="3"/>
      <c r="O226" s="3"/>
      <c r="P226" s="3"/>
      <c r="Q226" s="3"/>
      <c r="R226" s="3"/>
      <c r="S226" s="3"/>
      <c r="T226" s="3"/>
      <c r="U226" s="3"/>
      <c r="V226" s="3"/>
      <c r="W226" s="3"/>
      <c r="X226" s="3"/>
      <c r="Y226" s="3"/>
      <c r="Z226" s="3"/>
      <c r="AA226" s="3"/>
      <c r="AB226" s="3"/>
      <c r="AC226" s="3"/>
      <c r="AD226" s="3"/>
      <c r="AE226" s="3"/>
      <c r="AF226" s="3"/>
      <c r="AG226" s="3"/>
      <c r="AH226" s="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1:N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5.25"/>
    <col customWidth="1" min="2" max="9" width="21.75"/>
    <col customWidth="1" min="10" max="14" width="34.38"/>
  </cols>
  <sheetData>
    <row r="1" ht="15.75" customHeight="1">
      <c r="A1" s="3"/>
      <c r="B1" s="36"/>
      <c r="C1" s="36"/>
      <c r="D1" s="36"/>
      <c r="E1" s="36"/>
      <c r="F1" s="36"/>
      <c r="G1" s="36"/>
      <c r="H1" s="36"/>
      <c r="I1" s="30"/>
      <c r="J1" s="37" t="s">
        <v>362</v>
      </c>
      <c r="K1" s="7"/>
      <c r="L1" s="7"/>
      <c r="M1" s="7"/>
      <c r="N1" s="8"/>
    </row>
    <row r="2" ht="15.75" customHeight="1">
      <c r="A2" s="38"/>
      <c r="B2" s="39" t="s">
        <v>296</v>
      </c>
      <c r="C2" s="39" t="s">
        <v>297</v>
      </c>
      <c r="D2" s="39" t="s">
        <v>298</v>
      </c>
      <c r="E2" s="39" t="s">
        <v>299</v>
      </c>
      <c r="F2" s="40" t="s">
        <v>300</v>
      </c>
      <c r="G2" s="41" t="s">
        <v>296</v>
      </c>
      <c r="H2" s="41" t="s">
        <v>297</v>
      </c>
      <c r="I2" s="41" t="s">
        <v>298</v>
      </c>
      <c r="J2" s="42" t="s">
        <v>300</v>
      </c>
      <c r="K2" s="42" t="s">
        <v>301</v>
      </c>
      <c r="L2" s="42" t="s">
        <v>47</v>
      </c>
      <c r="M2" s="43" t="s">
        <v>302</v>
      </c>
      <c r="N2" s="43" t="s">
        <v>303</v>
      </c>
    </row>
    <row r="3" ht="15.75" customHeight="1">
      <c r="A3" s="38"/>
      <c r="B3" s="44"/>
      <c r="C3" s="44"/>
      <c r="D3" s="44"/>
      <c r="E3" s="44"/>
      <c r="F3" s="30"/>
      <c r="G3" s="44"/>
      <c r="H3" s="44"/>
      <c r="I3" s="44"/>
      <c r="J3" s="49"/>
      <c r="K3" s="58" t="s">
        <v>363</v>
      </c>
      <c r="L3" s="58">
        <v>27.0</v>
      </c>
      <c r="M3" s="59" t="s">
        <v>364</v>
      </c>
      <c r="N3" s="53" t="str">
        <f>IFERROR(__xludf.DUMMYFUNCTION("IF(ISBLANK(M3), """", GOOGLETRANSLATE(M3, ""es"", ""en""))"),"Unique Project Identifier in the SNIP")</f>
        <v>Unique Project Identifier in the SNIP</v>
      </c>
    </row>
    <row r="4" ht="15.75" customHeight="1">
      <c r="A4" s="38"/>
      <c r="B4" s="30"/>
      <c r="C4" s="30"/>
      <c r="D4" s="30"/>
      <c r="E4" s="30"/>
      <c r="F4" s="30"/>
      <c r="G4" s="44"/>
      <c r="H4" s="44"/>
      <c r="I4" s="44"/>
      <c r="J4" s="49"/>
      <c r="K4" s="58" t="s">
        <v>365</v>
      </c>
      <c r="L4" s="58" t="s">
        <v>366</v>
      </c>
      <c r="M4" s="60" t="s">
        <v>367</v>
      </c>
      <c r="N4" s="53" t="str">
        <f>IFERROR(__xludf.DUMMYFUNCTION("IF(ISBLANK(M4), """", GOOGLETRANSLATE(M4, ""es"", ""en""))"),"Systemic ordering")</f>
        <v>Systemic ordering</v>
      </c>
    </row>
    <row r="5" ht="15.75" customHeight="1">
      <c r="A5" s="38"/>
      <c r="B5" s="44"/>
      <c r="C5" s="44"/>
      <c r="D5" s="44"/>
      <c r="E5" s="44"/>
      <c r="F5" s="30"/>
      <c r="G5" s="44"/>
      <c r="H5" s="44"/>
      <c r="I5" s="44"/>
      <c r="J5" s="49"/>
      <c r="K5" s="58" t="s">
        <v>368</v>
      </c>
      <c r="L5" s="58" t="s">
        <v>369</v>
      </c>
      <c r="M5" s="60" t="s">
        <v>370</v>
      </c>
      <c r="N5" s="53" t="str">
        <f>IFERROR(__xludf.DUMMYFUNCTION("IF(ISBLANK(M5), """", GOOGLETRANSLATE(M5, ""es"", ""en""))"),"Component Name")</f>
        <v>Component Name</v>
      </c>
    </row>
    <row r="6" ht="15.75" customHeight="1">
      <c r="A6" s="38"/>
      <c r="B6" s="44"/>
      <c r="C6" s="44"/>
      <c r="D6" s="44"/>
      <c r="E6" s="44"/>
      <c r="F6" s="30"/>
      <c r="G6" s="44"/>
      <c r="H6" s="44"/>
      <c r="I6" s="44"/>
      <c r="J6" s="49"/>
      <c r="K6" s="58" t="s">
        <v>371</v>
      </c>
      <c r="L6" s="58" t="s">
        <v>372</v>
      </c>
      <c r="M6" s="60" t="s">
        <v>373</v>
      </c>
      <c r="N6" s="53" t="str">
        <f>IFERROR(__xludf.DUMMYFUNCTION("IF(ISBLANK(M6), """", GOOGLETRANSLATE(M6, ""es"", ""en""))"),"Activity Identifier Code")</f>
        <v>Activity Identifier Code</v>
      </c>
    </row>
    <row r="7" ht="15.75" customHeight="1">
      <c r="A7" s="38"/>
      <c r="B7" s="44"/>
      <c r="C7" s="44"/>
      <c r="D7" s="55"/>
      <c r="E7" s="55"/>
      <c r="F7" s="32"/>
      <c r="G7" s="44"/>
      <c r="H7" s="44"/>
      <c r="I7" s="55"/>
      <c r="J7" s="49"/>
      <c r="K7" s="58" t="s">
        <v>374</v>
      </c>
      <c r="L7" s="58" t="s">
        <v>375</v>
      </c>
      <c r="M7" s="60" t="s">
        <v>376</v>
      </c>
      <c r="N7" s="53" t="str">
        <f>IFERROR(__xludf.DUMMYFUNCTION("IF(ISBLANK(M7), """", GOOGLETRANSLATE(M7, ""es"", ""en""))"),"Name of the Activity")</f>
        <v>Name of the Activity</v>
      </c>
    </row>
    <row r="8" ht="15.75" customHeight="1">
      <c r="A8" s="38"/>
      <c r="B8" s="44"/>
      <c r="C8" s="44"/>
      <c r="D8" s="44"/>
      <c r="E8" s="44"/>
      <c r="F8" s="32"/>
      <c r="G8" s="44"/>
      <c r="H8" s="44"/>
      <c r="I8" s="55"/>
      <c r="J8" s="49"/>
      <c r="K8" s="58" t="s">
        <v>377</v>
      </c>
      <c r="L8" s="58" t="s">
        <v>378</v>
      </c>
      <c r="M8" s="60" t="s">
        <v>379</v>
      </c>
      <c r="N8" s="53" t="str">
        <f>IFERROR(__xludf.DUMMYFUNCTION("IF(ISBLANK(M8), """", GOOGLETRANSLATE(M8, ""es"", ""en""))"),"File Upload Date")</f>
        <v>File Upload Date</v>
      </c>
    </row>
    <row r="9" ht="15.75" customHeight="1">
      <c r="A9" s="38"/>
      <c r="B9" s="30"/>
      <c r="C9" s="30"/>
      <c r="D9" s="30"/>
      <c r="E9" s="30"/>
      <c r="F9" s="30"/>
      <c r="G9" s="44"/>
      <c r="H9" s="44"/>
      <c r="I9" s="44"/>
      <c r="J9" s="49"/>
      <c r="K9" s="58" t="s">
        <v>380</v>
      </c>
      <c r="L9" s="58" t="s">
        <v>381</v>
      </c>
      <c r="M9" s="60" t="s">
        <v>382</v>
      </c>
      <c r="N9" s="53" t="str">
        <f>IFERROR(__xludf.DUMMYFUNCTION("IF(ISBLANK(M9), """", GOOGLETRANSLATE(M9, ""es"", ""en""))"),"Data source")</f>
        <v>Data source</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J1:N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4.0"/>
    <col customWidth="1" min="2" max="9" width="22.13"/>
    <col customWidth="1" min="10" max="12" width="24.88"/>
    <col customWidth="1" min="13" max="14" width="52.0"/>
  </cols>
  <sheetData>
    <row r="1" ht="15.75" customHeight="1">
      <c r="A1" s="3"/>
      <c r="B1" s="36"/>
      <c r="C1" s="36"/>
      <c r="D1" s="36"/>
      <c r="E1" s="36"/>
      <c r="F1" s="36"/>
      <c r="G1" s="36"/>
      <c r="H1" s="36"/>
      <c r="I1" s="30"/>
      <c r="J1" s="37" t="s">
        <v>383</v>
      </c>
      <c r="K1" s="7"/>
      <c r="L1" s="7"/>
      <c r="M1" s="7"/>
      <c r="N1" s="8"/>
    </row>
    <row r="2" ht="43.5" customHeight="1">
      <c r="A2" s="3"/>
      <c r="B2" s="36"/>
      <c r="C2" s="36"/>
      <c r="D2" s="36"/>
      <c r="E2" s="36"/>
      <c r="F2" s="36"/>
      <c r="G2" s="36"/>
      <c r="H2" s="36"/>
      <c r="I2" s="30"/>
      <c r="J2" s="61" t="s">
        <v>384</v>
      </c>
      <c r="K2" s="18"/>
      <c r="L2" s="18"/>
      <c r="M2" s="61" t="str">
        <f>IFERROR(__xludf.DUMMYFUNCTION("IF(ISBLANK(J2), """", GOOGLETRANSLATE(J2, ""es"", ""en""))"),"Contains information on budget execution by financing agency		
")</f>
        <v>Contains information on budget execution by financing agency		
</v>
      </c>
      <c r="N2" s="18"/>
    </row>
    <row r="3" ht="15.75" customHeight="1">
      <c r="A3" s="38"/>
      <c r="B3" s="39" t="s">
        <v>296</v>
      </c>
      <c r="C3" s="39" t="s">
        <v>297</v>
      </c>
      <c r="D3" s="39" t="s">
        <v>298</v>
      </c>
      <c r="E3" s="39" t="s">
        <v>299</v>
      </c>
      <c r="F3" s="40" t="s">
        <v>300</v>
      </c>
      <c r="G3" s="41" t="s">
        <v>296</v>
      </c>
      <c r="H3" s="41" t="s">
        <v>297</v>
      </c>
      <c r="I3" s="41" t="s">
        <v>298</v>
      </c>
      <c r="J3" s="42" t="s">
        <v>300</v>
      </c>
      <c r="K3" s="42" t="s">
        <v>301</v>
      </c>
      <c r="L3" s="42" t="s">
        <v>47</v>
      </c>
      <c r="M3" s="43" t="s">
        <v>302</v>
      </c>
      <c r="N3" s="43" t="s">
        <v>303</v>
      </c>
    </row>
    <row r="4" ht="15.75" customHeight="1">
      <c r="A4" s="38"/>
      <c r="B4" s="49"/>
      <c r="C4" s="49"/>
      <c r="D4" s="49"/>
      <c r="E4" s="49"/>
      <c r="F4" s="62"/>
      <c r="G4" s="49"/>
      <c r="H4" s="49"/>
      <c r="I4" s="49"/>
      <c r="J4" s="49"/>
      <c r="K4" s="58" t="s">
        <v>363</v>
      </c>
      <c r="L4" s="58">
        <v>83.0</v>
      </c>
      <c r="M4" s="52" t="s">
        <v>385</v>
      </c>
      <c r="N4" s="53" t="str">
        <f>IFERROR(__xludf.DUMMYFUNCTION("IF(ISBLANK(M4), """", GOOGLETRANSLATE(M4, ""es"", ""en""))"),"Unique Project Identifier")</f>
        <v>Unique Project Identifier</v>
      </c>
    </row>
    <row r="5" ht="15.75" customHeight="1">
      <c r="A5" s="38"/>
      <c r="B5" s="62"/>
      <c r="C5" s="62"/>
      <c r="D5" s="62"/>
      <c r="E5" s="62"/>
      <c r="F5" s="62"/>
      <c r="G5" s="49"/>
      <c r="H5" s="49"/>
      <c r="I5" s="49"/>
      <c r="J5" s="49"/>
      <c r="K5" s="58" t="s">
        <v>386</v>
      </c>
      <c r="L5" s="58">
        <v>2.0</v>
      </c>
      <c r="M5" s="54" t="s">
        <v>387</v>
      </c>
      <c r="N5" s="53" t="str">
        <f>IFERROR(__xludf.DUMMYFUNCTION("IF(ISBLANK(M5), """", GOOGLETRANSLATE(M5, ""es"", ""en""))"),"Systemic Ordering")</f>
        <v>Systemic Ordering</v>
      </c>
    </row>
    <row r="6" ht="15.75" customHeight="1">
      <c r="A6" s="38"/>
      <c r="B6" s="49"/>
      <c r="C6" s="49"/>
      <c r="D6" s="49"/>
      <c r="E6" s="49"/>
      <c r="F6" s="62"/>
      <c r="G6" s="49"/>
      <c r="H6" s="49"/>
      <c r="I6" s="49"/>
      <c r="J6" s="49"/>
      <c r="K6" s="58" t="s">
        <v>388</v>
      </c>
      <c r="L6" s="58" t="s">
        <v>389</v>
      </c>
      <c r="M6" s="54" t="s">
        <v>390</v>
      </c>
      <c r="N6" s="53" t="str">
        <f>IFERROR(__xludf.DUMMYFUNCTION("IF(ISBLANK(M6), """", GOOGLETRANSLATE(M6, ""es"", ""en""))"),"Detail of the origin of the income concurrent with the classification of the financing source")</f>
        <v>Detail of the origin of the income concurrent with the classification of the financing source</v>
      </c>
    </row>
    <row r="7" ht="15.75" customHeight="1">
      <c r="A7" s="38"/>
      <c r="B7" s="49"/>
      <c r="C7" s="49"/>
      <c r="D7" s="49"/>
      <c r="E7" s="49"/>
      <c r="F7" s="62"/>
      <c r="G7" s="49"/>
      <c r="H7" s="49"/>
      <c r="I7" s="49"/>
      <c r="J7" s="49"/>
      <c r="K7" s="58" t="s">
        <v>391</v>
      </c>
      <c r="L7" s="58">
        <v>20.0</v>
      </c>
      <c r="M7" s="54" t="s">
        <v>392</v>
      </c>
      <c r="N7" s="53" t="str">
        <f>IFERROR(__xludf.DUMMYFUNCTION("IF(ISBLANK(M7), """", GOOGLETRANSLATE(M7, ""es"", ""en""))"),"Arrangement of resources based on the origin of income, there are three classifications: 10 20 30")</f>
        <v>Arrangement of resources based on the origin of income, there are three classifications: 10 20 30</v>
      </c>
    </row>
    <row r="8" ht="15.75" customHeight="1">
      <c r="A8" s="38"/>
      <c r="B8" s="49"/>
      <c r="C8" s="49"/>
      <c r="D8" s="63"/>
      <c r="E8" s="63"/>
      <c r="F8" s="64"/>
      <c r="G8" s="49"/>
      <c r="H8" s="49"/>
      <c r="I8" s="63"/>
      <c r="J8" s="49"/>
      <c r="K8" s="58" t="s">
        <v>393</v>
      </c>
      <c r="L8" s="58" t="s">
        <v>394</v>
      </c>
      <c r="M8" s="54" t="s">
        <v>395</v>
      </c>
      <c r="N8" s="53" t="str">
        <f>IFERROR(__xludf.DUMMYFUNCTION("IF(ISBLANK(M8), """", GOOGLETRANSLATE(M8, ""es"", ""en""))"),"Arrangement of resources based on the origin of income, there are three classifications: 10 Treasury Resources, 20 Public Credit Resources and 30 Institutional Resources")</f>
        <v>Arrangement of resources based on the origin of income, there are three classifications: 10 Treasury Resources, 20 Public Credit Resources and 30 Institutional Resources</v>
      </c>
    </row>
    <row r="9" ht="15.75" customHeight="1">
      <c r="A9" s="38"/>
      <c r="B9" s="49"/>
      <c r="C9" s="49"/>
      <c r="D9" s="49"/>
      <c r="E9" s="49"/>
      <c r="F9" s="64"/>
      <c r="G9" s="49"/>
      <c r="H9" s="49"/>
      <c r="I9" s="63"/>
      <c r="J9" s="49"/>
      <c r="K9" s="58" t="s">
        <v>396</v>
      </c>
      <c r="L9" s="58">
        <v>2015.0</v>
      </c>
      <c r="M9" s="54" t="s">
        <v>397</v>
      </c>
      <c r="N9" s="53" t="str">
        <f>IFERROR(__xludf.DUMMYFUNCTION("IF(ISBLANK(M9), """", GOOGLETRANSLATE(M9, ""es"", ""en""))"),"Validity period")</f>
        <v>Validity period</v>
      </c>
    </row>
    <row r="10" ht="15.75" customHeight="1">
      <c r="A10" s="38"/>
      <c r="B10" s="62"/>
      <c r="C10" s="62"/>
      <c r="D10" s="62"/>
      <c r="E10" s="62"/>
      <c r="F10" s="62"/>
      <c r="G10" s="49"/>
      <c r="H10" s="49"/>
      <c r="I10" s="49"/>
      <c r="J10" s="49"/>
      <c r="K10" s="58" t="s">
        <v>398</v>
      </c>
      <c r="L10" s="58" t="s">
        <v>399</v>
      </c>
      <c r="M10" s="54" t="s">
        <v>400</v>
      </c>
      <c r="N10" s="53" t="str">
        <f>IFERROR(__xludf.DUMMYFUNCTION("IF(ISBLANK(M10), """", GOOGLETRANSLATE(M10, ""es"", ""en""))"),"Current budget")</f>
        <v>Current budget</v>
      </c>
    </row>
    <row r="11" ht="15.75" customHeight="1">
      <c r="B11" s="27"/>
      <c r="C11" s="27"/>
      <c r="D11" s="27"/>
      <c r="E11" s="27"/>
      <c r="F11" s="27"/>
      <c r="G11" s="27"/>
      <c r="H11" s="27"/>
      <c r="I11" s="27"/>
      <c r="J11" s="27"/>
      <c r="K11" s="58" t="s">
        <v>401</v>
      </c>
      <c r="L11" s="58" t="s">
        <v>402</v>
      </c>
      <c r="M11" s="54" t="s">
        <v>403</v>
      </c>
      <c r="N11" s="53" t="str">
        <f>IFERROR(__xludf.DUMMYFUNCTION("IF(ISBLANK(M11), """", GOOGLETRANSLATE(M11, ""es"", ""en""))"),"Financial Progress as assigned")</f>
        <v>Financial Progress as assigned</v>
      </c>
    </row>
    <row r="12" ht="15.75" customHeight="1">
      <c r="B12" s="27"/>
      <c r="C12" s="27"/>
      <c r="D12" s="27"/>
      <c r="E12" s="27"/>
      <c r="F12" s="27"/>
      <c r="G12" s="27"/>
      <c r="H12" s="27"/>
      <c r="I12" s="27"/>
      <c r="J12" s="27"/>
      <c r="K12" s="58" t="s">
        <v>377</v>
      </c>
      <c r="L12" s="58" t="s">
        <v>378</v>
      </c>
      <c r="M12" s="54" t="s">
        <v>379</v>
      </c>
      <c r="N12" s="53" t="str">
        <f>IFERROR(__xludf.DUMMYFUNCTION("IF(ISBLANK(M12), """", GOOGLETRANSLATE(M12, ""es"", ""en""))"),"File Upload Date")</f>
        <v>File Upload Date</v>
      </c>
    </row>
    <row r="13" ht="15.75" customHeight="1">
      <c r="B13" s="27"/>
      <c r="C13" s="27"/>
      <c r="D13" s="27"/>
      <c r="E13" s="27"/>
      <c r="F13" s="27"/>
      <c r="G13" s="27"/>
      <c r="H13" s="27"/>
      <c r="I13" s="27"/>
      <c r="J13" s="27"/>
      <c r="K13" s="58" t="s">
        <v>380</v>
      </c>
      <c r="L13" s="58" t="s">
        <v>381</v>
      </c>
      <c r="M13" s="54" t="s">
        <v>382</v>
      </c>
      <c r="N13" s="53" t="str">
        <f>IFERROR(__xludf.DUMMYFUNCTION("IF(ISBLANK(M13), """", GOOGLETRANSLATE(M13, ""es"", ""en""))"),"Data source")</f>
        <v>Data source</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1:N1"/>
    <mergeCell ref="J2:L2"/>
    <mergeCell ref="M2:N2"/>
  </mergeCells>
  <drawing r:id="rId1"/>
</worksheet>
</file>