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qs usman\"/>
    </mc:Choice>
  </mc:AlternateContent>
  <bookViews>
    <workbookView xWindow="-120" yWindow="-120" windowWidth="20730" windowHeight="11160" activeTab="1"/>
  </bookViews>
  <sheets>
    <sheet name="3BD Duplex (2)" sheetId="2" r:id="rId1"/>
    <sheet name="masjid" sheetId="3" r:id="rId2"/>
    <sheet name="Sheet2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cbd1" localSheetId="1">'[1]MAIN BLD TAKE OFF'!#REF!</definedName>
    <definedName name="__cbd1">'[1]MAIN BLD TAKE OFF'!#REF!</definedName>
    <definedName name="__cbd2" localSheetId="1">'[1]MAIN BLD TAKE OFF'!#REF!</definedName>
    <definedName name="__cbd2">'[1]MAIN BLD TAKE OFF'!#REF!</definedName>
    <definedName name="__cbd3" localSheetId="1">'[1]MAIN BLD TAKE OFF'!#REF!</definedName>
    <definedName name="__cbd3">'[1]MAIN BLD TAKE OFF'!#REF!</definedName>
    <definedName name="__td2" localSheetId="1">'[1]MAIN BLD TAKE OFF'!#REF!</definedName>
    <definedName name="__td2">'[1]MAIN BLD TAKE OFF'!#REF!</definedName>
    <definedName name="__tl1" localSheetId="1">'[1]MAIN BLD TAKE OFF'!#REF!</definedName>
    <definedName name="__tl1">'[1]MAIN BLD TAKE OFF'!#REF!</definedName>
    <definedName name="__tl2" localSheetId="1">'[1]MAIN BLD TAKE OFF'!#REF!</definedName>
    <definedName name="__tl2">'[1]MAIN BLD TAKE OFF'!#REF!</definedName>
    <definedName name="__tw1">'[2]MAIN BLD TAKE OFF'!$I$34</definedName>
    <definedName name="__tw2" localSheetId="1">'[1]MAIN BLD TAKE OFF'!#REF!</definedName>
    <definedName name="__tw2">'[1]MAIN BLD TAKE OFF'!#REF!</definedName>
    <definedName name="_3_BEDROOM_SEMI___DETACHED_DUPLEX__134_M2">"5BRM DUPLEX '5BRM DUPLEX (134m2)+'5BRM DUPLEX (134m2)"</definedName>
    <definedName name="_cbd1" localSheetId="1">'[1]MAIN BLD TAKE OFF'!#REF!</definedName>
    <definedName name="_cbd1">'[1]MAIN BLD TAKE OFF'!#REF!</definedName>
    <definedName name="_cbd2" localSheetId="1">'[1]MAIN BLD TAKE OFF'!#REF!</definedName>
    <definedName name="_cbd2">'[1]MAIN BLD TAKE OFF'!#REF!</definedName>
    <definedName name="_cbd3" localSheetId="1">'[1]MAIN BLD TAKE OFF'!#REF!</definedName>
    <definedName name="_cbd3">'[1]MAIN BLD TAKE OFF'!#REF!</definedName>
    <definedName name="_td2" localSheetId="1">'[1]MAIN BLD TAKE OFF'!#REF!</definedName>
    <definedName name="_td2">'[1]MAIN BLD TAKE OFF'!#REF!</definedName>
    <definedName name="_tl1" localSheetId="1">'[1]MAIN BLD TAKE OFF'!#REF!</definedName>
    <definedName name="_tl1">'[1]MAIN BLD TAKE OFF'!#REF!</definedName>
    <definedName name="_tl2" localSheetId="1">'[1]MAIN BLD TAKE OFF'!#REF!</definedName>
    <definedName name="_tl2">'[1]MAIN BLD TAKE OFF'!#REF!</definedName>
    <definedName name="_tw1">'[2]MAIN BLD TAKE OFF'!$I$34</definedName>
    <definedName name="_tw2" localSheetId="1">'[1]MAIN BLD TAKE OFF'!#REF!</definedName>
    <definedName name="_tw2">'[1]MAIN BLD TAKE OFF'!#REF!</definedName>
    <definedName name="A" localSheetId="1">#REF!</definedName>
    <definedName name="A">#REF!</definedName>
    <definedName name="AAA" hidden="1">{#N/A,#N/A,FALSE,"AFR-ELC"}</definedName>
    <definedName name="aaaa" localSheetId="1">'[3]MAIN BLD TAKE OFF'!#REF!</definedName>
    <definedName name="aaaa">'[3]MAIN BLD TAKE OFF'!#REF!</definedName>
    <definedName name="ABU" localSheetId="1">'[3]MAIN BLD TAKE OFF'!#REF!</definedName>
    <definedName name="ABU">'[3]MAIN BLD TAKE OFF'!#REF!</definedName>
    <definedName name="all" localSheetId="1">'[4]Materials on site'!#REF!</definedName>
    <definedName name="all">'[4]Materials on site'!#REF!</definedName>
    <definedName name="BACK" hidden="1">{#N/A,#N/A,FALSE,"AFR-ELC"}</definedName>
    <definedName name="BALL">{#N/A,#N/A,FALSE,"AFR-ELC"}</definedName>
    <definedName name="bank">{#N/A,#N/A,FALSE,"AFR-ELC"}</definedName>
    <definedName name="Barracks" hidden="1">{#N/A,#N/A,FALSE,"AFR-ELC"}</definedName>
    <definedName name="building" localSheetId="1">'[5]Materials on site'!#REF!</definedName>
    <definedName name="building">'[5]Materials on site'!#REF!</definedName>
    <definedName name="cf">{#N/A,#N/A,FALSE,"AFR-ELC"}</definedName>
    <definedName name="dfr" localSheetId="1">'[3]MAIN BLD TAKE OFF'!#REF!</definedName>
    <definedName name="dfr">'[3]MAIN BLD TAKE OFF'!#REF!</definedName>
    <definedName name="don">{#N/A,#N/A,FALSE,"AFR-ELC"}</definedName>
    <definedName name="dsa" hidden="1">{#N/A,#N/A,FALSE,"AFR-ELC"}</definedName>
    <definedName name="EFFIONG" hidden="1">{#N/A,#N/A,FALSE,"AFR-ELC"}</definedName>
    <definedName name="FOIL">{#N/A,#N/A,FALSE,"AFR-ELC"}</definedName>
    <definedName name="GAME">{#N/A,#N/A,FALSE,"AFR-ELC"}</definedName>
    <definedName name="gas">{#N/A,#N/A,FALSE,"AFR-ELC"}</definedName>
    <definedName name="globref">INDIRECT("rc",FALSE)</definedName>
    <definedName name="jamb" hidden="1">{#N/A,#N/A,FALSE,"AFR-ELC"}</definedName>
    <definedName name="lastcell" localSheetId="1">'[6]Oct-99'!#REF!</definedName>
    <definedName name="lastcell">'[6]Oct-99'!#REF!</definedName>
    <definedName name="nnnnnnn" hidden="1">{#N/A,#N/A,FALSE,"AFR-ELC"}</definedName>
    <definedName name="NWC" hidden="1">{#N/A,#N/A,FALSE,"AFR-ELC"}</definedName>
    <definedName name="pay" localSheetId="1">'[4]Materials on site'!#REF!</definedName>
    <definedName name="pay">'[4]Materials on site'!#REF!</definedName>
    <definedName name="_xlnm.Print_Area" localSheetId="0">'3BD Duplex (2)'!$A$1:$F$1043</definedName>
    <definedName name="_xlnm.Print_Area" localSheetId="1">masjid!$A$1:$F$586</definedName>
    <definedName name="RAT" hidden="1">{#N/A,#N/A,FALSE,"AFR-ELC"}</definedName>
    <definedName name="RATE" hidden="1">{#N/A,#N/A,FALSE,"AFR-ELC"}</definedName>
    <definedName name="row" hidden="1">{#N/A,#N/A,FALSE,"AFR-ELC"}</definedName>
    <definedName name="sa">{#N/A,#N/A,FALSE,"AFR-ELC"}</definedName>
    <definedName name="sd" hidden="1">{#N/A,#N/A,FALSE,"AFR-ELC"}</definedName>
    <definedName name="SDER" hidden="1">{#N/A,#N/A,FALSE,"AFR-ELC"}</definedName>
    <definedName name="TTLE">{#N/A,#N/A,FALSE,"AFR-ELC"}</definedName>
    <definedName name="TTLET" hidden="1">{#N/A,#N/A,FALSE,"AFR-ELC"}</definedName>
    <definedName name="VAT">{#N/A,#N/A,FALSE,"AFR-ELC"}</definedName>
    <definedName name="Vibrated_Reinforced_Concrete__1_2_4___19mm__aggregate__in">"5 BRM DUPLEX "</definedName>
    <definedName name="vvvvv" hidden="1">{#N/A,#N/A,FALSE,"AFR-ELC"}</definedName>
    <definedName name="was">{#N/A,#N/A,FALSE,"AFR-ELC"}</definedName>
    <definedName name="width1">'[2]MAIN BLD TAKE OFF'!$I$18</definedName>
    <definedName name="win" localSheetId="0">#REF!</definedName>
    <definedName name="win" localSheetId="1">#REF!</definedName>
    <definedName name="win">#REF!</definedName>
    <definedName name="wrn.ABUBAKAR._.RIMI._.KAD." hidden="1">{#N/A,#N/A,FALSE,"AFR-ELC"}</definedName>
    <definedName name="wrn.AFRIBANK._.ELECTRICAL._.BILL._.by._.Effiong._.A.._.Uko.">{#N/A,#N/A,FALSE,"AFR-ELC"}</definedName>
    <definedName name="YUOR">{#N/A,#N/A,FALSE,"AFR-ELC"}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4" i="3" l="1"/>
  <c r="F297" i="3"/>
  <c r="F292" i="3"/>
  <c r="F280" i="3"/>
  <c r="F279" i="3"/>
  <c r="F278" i="3"/>
  <c r="F277" i="3"/>
  <c r="F273" i="3"/>
  <c r="F272" i="3"/>
  <c r="F271" i="3"/>
  <c r="F270" i="3"/>
  <c r="F269" i="3"/>
  <c r="F268" i="3"/>
  <c r="F264" i="3"/>
  <c r="F263" i="3"/>
  <c r="F260" i="3"/>
  <c r="F259" i="3"/>
  <c r="F254" i="3"/>
  <c r="F244" i="3"/>
  <c r="F242" i="3"/>
  <c r="F241" i="3"/>
  <c r="F239" i="3"/>
  <c r="F238" i="3"/>
  <c r="F221" i="3"/>
  <c r="F220" i="3"/>
  <c r="F175" i="3"/>
  <c r="F172" i="3"/>
  <c r="F171" i="3"/>
  <c r="F170" i="3"/>
  <c r="F169" i="3"/>
  <c r="F144" i="3"/>
  <c r="F143" i="3"/>
  <c r="I142" i="3"/>
  <c r="F142" i="3"/>
  <c r="F132" i="3"/>
  <c r="F131" i="3"/>
  <c r="F128" i="3"/>
  <c r="F127" i="3"/>
  <c r="F126" i="3"/>
  <c r="F125" i="3"/>
  <c r="F123" i="3"/>
  <c r="F121" i="3"/>
  <c r="F511" i="3"/>
  <c r="F539" i="3" s="1"/>
  <c r="F481" i="3"/>
  <c r="F478" i="3"/>
  <c r="F477" i="3"/>
  <c r="F476" i="3"/>
  <c r="F475" i="3"/>
  <c r="F474" i="3"/>
  <c r="F473" i="3"/>
  <c r="F472" i="3"/>
  <c r="F471" i="3"/>
  <c r="F469" i="3"/>
  <c r="F470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09" i="3"/>
  <c r="F316" i="3"/>
  <c r="F314" i="3"/>
  <c r="F312" i="3"/>
  <c r="I20" i="3"/>
  <c r="F452" i="3" l="1"/>
  <c r="F505" i="3" s="1"/>
  <c r="F485" i="3"/>
  <c r="F287" i="3"/>
  <c r="F324" i="3"/>
  <c r="C800" i="2"/>
  <c r="C799" i="2"/>
  <c r="F799" i="2" s="1"/>
  <c r="C778" i="2"/>
  <c r="C777" i="2"/>
  <c r="C768" i="2"/>
  <c r="C767" i="2"/>
  <c r="C721" i="2"/>
  <c r="F721" i="2" s="1"/>
  <c r="C720" i="2"/>
  <c r="E721" i="2"/>
  <c r="C714" i="2"/>
  <c r="C713" i="2"/>
  <c r="C697" i="2"/>
  <c r="C684" i="2"/>
  <c r="C680" i="2"/>
  <c r="C674" i="2"/>
  <c r="C679" i="2" s="1"/>
  <c r="C683" i="2" s="1"/>
  <c r="C570" i="2"/>
  <c r="C564" i="2"/>
  <c r="C562" i="2"/>
  <c r="C433" i="2"/>
  <c r="C431" i="2"/>
  <c r="E414" i="2"/>
  <c r="F414" i="2" s="1"/>
  <c r="F412" i="2"/>
  <c r="C402" i="2"/>
  <c r="D338" i="2"/>
  <c r="C400" i="2"/>
  <c r="F378" i="2"/>
  <c r="E384" i="2"/>
  <c r="F384" i="2" s="1"/>
  <c r="C272" i="2"/>
  <c r="C292" i="2" s="1"/>
  <c r="C302" i="2" s="1"/>
  <c r="C268" i="2"/>
  <c r="C288" i="2" s="1"/>
  <c r="C262" i="2"/>
  <c r="F262" i="2" s="1"/>
  <c r="C258" i="2"/>
  <c r="C260" i="2"/>
  <c r="C122" i="2"/>
  <c r="C120" i="2"/>
  <c r="F968" i="2"/>
  <c r="F996" i="2" s="1"/>
  <c r="E1029" i="2" s="1"/>
  <c r="F938" i="2"/>
  <c r="F935" i="2"/>
  <c r="F934" i="2"/>
  <c r="F933" i="2"/>
  <c r="F932" i="2"/>
  <c r="F931" i="2"/>
  <c r="F930" i="2"/>
  <c r="F929" i="2"/>
  <c r="F928" i="2"/>
  <c r="E926" i="2"/>
  <c r="E927" i="2" s="1"/>
  <c r="F927" i="2" s="1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E800" i="2"/>
  <c r="F796" i="2"/>
  <c r="E793" i="2"/>
  <c r="F793" i="2" s="1"/>
  <c r="E778" i="2"/>
  <c r="E777" i="2"/>
  <c r="E773" i="2"/>
  <c r="F773" i="2" s="1"/>
  <c r="F768" i="2"/>
  <c r="F767" i="2"/>
  <c r="E763" i="2"/>
  <c r="F763" i="2" s="1"/>
  <c r="E759" i="2"/>
  <c r="F759" i="2" s="1"/>
  <c r="E758" i="2"/>
  <c r="F758" i="2" s="1"/>
  <c r="F757" i="2"/>
  <c r="E755" i="2"/>
  <c r="E756" i="2" s="1"/>
  <c r="F756" i="2" s="1"/>
  <c r="E752" i="2"/>
  <c r="F752" i="2" s="1"/>
  <c r="F723" i="2"/>
  <c r="F710" i="2"/>
  <c r="F707" i="2"/>
  <c r="F700" i="2"/>
  <c r="F699" i="2"/>
  <c r="F693" i="2"/>
  <c r="E690" i="2"/>
  <c r="F690" i="2" s="1"/>
  <c r="E688" i="2"/>
  <c r="E687" i="2"/>
  <c r="F680" i="2"/>
  <c r="E679" i="2"/>
  <c r="E713" i="2" s="1"/>
  <c r="F713" i="2" s="1"/>
  <c r="F661" i="2"/>
  <c r="F659" i="2"/>
  <c r="F657" i="2"/>
  <c r="F654" i="2"/>
  <c r="F651" i="2"/>
  <c r="F649" i="2"/>
  <c r="F647" i="2"/>
  <c r="E645" i="2"/>
  <c r="F645" i="2" s="1"/>
  <c r="F644" i="2"/>
  <c r="E643" i="2"/>
  <c r="F643" i="2" s="1"/>
  <c r="F640" i="2"/>
  <c r="E636" i="2"/>
  <c r="F636" i="2" s="1"/>
  <c r="E635" i="2"/>
  <c r="F635" i="2" s="1"/>
  <c r="E634" i="2"/>
  <c r="F634" i="2" s="1"/>
  <c r="E633" i="2"/>
  <c r="F633" i="2" s="1"/>
  <c r="E632" i="2"/>
  <c r="F632" i="2" s="1"/>
  <c r="F596" i="2"/>
  <c r="F594" i="2"/>
  <c r="E550" i="2"/>
  <c r="F550" i="2" s="1"/>
  <c r="E548" i="2"/>
  <c r="F548" i="2" s="1"/>
  <c r="F530" i="2"/>
  <c r="F523" i="2"/>
  <c r="F522" i="2"/>
  <c r="F521" i="2"/>
  <c r="F520" i="2"/>
  <c r="F519" i="2"/>
  <c r="P495" i="2"/>
  <c r="F472" i="2"/>
  <c r="I470" i="2"/>
  <c r="F470" i="2"/>
  <c r="E431" i="2"/>
  <c r="E424" i="2"/>
  <c r="F424" i="2" s="1"/>
  <c r="F422" i="2"/>
  <c r="F416" i="2"/>
  <c r="F394" i="2"/>
  <c r="F388" i="2"/>
  <c r="E382" i="2"/>
  <c r="E386" i="2" s="1"/>
  <c r="F386" i="2" s="1"/>
  <c r="F380" i="2"/>
  <c r="F372" i="2"/>
  <c r="E355" i="2"/>
  <c r="I335" i="2"/>
  <c r="J335" i="2" s="1"/>
  <c r="E298" i="2"/>
  <c r="E683" i="2" s="1"/>
  <c r="E288" i="2"/>
  <c r="E290" i="2" s="1"/>
  <c r="E268" i="2"/>
  <c r="E400" i="2" s="1"/>
  <c r="E260" i="2"/>
  <c r="E258" i="2"/>
  <c r="F256" i="2"/>
  <c r="E244" i="2"/>
  <c r="F244" i="2" s="1"/>
  <c r="E222" i="2"/>
  <c r="F222" i="2" s="1"/>
  <c r="E218" i="2"/>
  <c r="F218" i="2" s="1"/>
  <c r="I157" i="2"/>
  <c r="I153" i="2"/>
  <c r="E116" i="2"/>
  <c r="F77" i="2"/>
  <c r="F72" i="2"/>
  <c r="F66" i="2"/>
  <c r="E48" i="2"/>
  <c r="E49" i="2" s="1"/>
  <c r="F49" i="2" s="1"/>
  <c r="F47" i="2"/>
  <c r="F44" i="2"/>
  <c r="E40" i="2"/>
  <c r="E42" i="2" s="1"/>
  <c r="F42" i="2" s="1"/>
  <c r="F39" i="2"/>
  <c r="E32" i="2"/>
  <c r="F32" i="2" s="1"/>
  <c r="E24" i="2"/>
  <c r="E25" i="2" s="1"/>
  <c r="F25" i="2" s="1"/>
  <c r="F23" i="2"/>
  <c r="F21" i="2"/>
  <c r="F18" i="2"/>
  <c r="F17" i="2"/>
  <c r="F16" i="2"/>
  <c r="F15" i="2"/>
  <c r="F14" i="2"/>
  <c r="I13" i="2"/>
  <c r="I14" i="2" s="1"/>
  <c r="J14" i="2" s="1"/>
  <c r="F13" i="2"/>
  <c r="F12" i="2"/>
  <c r="E11" i="2"/>
  <c r="F11" i="2" s="1"/>
  <c r="F10" i="2"/>
  <c r="F9" i="2"/>
  <c r="F800" i="2" l="1"/>
  <c r="F778" i="2"/>
  <c r="F777" i="2"/>
  <c r="F431" i="2"/>
  <c r="E357" i="2"/>
  <c r="F357" i="2" s="1"/>
  <c r="F539" i="2"/>
  <c r="E1013" i="2" s="1"/>
  <c r="F755" i="2"/>
  <c r="E760" i="2"/>
  <c r="F760" i="2" s="1"/>
  <c r="E764" i="2"/>
  <c r="F764" i="2" s="1"/>
  <c r="E774" i="2"/>
  <c r="F774" i="2" s="1"/>
  <c r="F926" i="2"/>
  <c r="F258" i="2"/>
  <c r="F24" i="2"/>
  <c r="F28" i="2" s="1"/>
  <c r="E87" i="2" s="1"/>
  <c r="F40" i="2"/>
  <c r="F82" i="2"/>
  <c r="E91" i="2" s="1"/>
  <c r="E118" i="2"/>
  <c r="F118" i="2" s="1"/>
  <c r="E426" i="2"/>
  <c r="F426" i="2" s="1"/>
  <c r="E433" i="2"/>
  <c r="F433" i="2" s="1"/>
  <c r="F624" i="2"/>
  <c r="E1017" i="2" s="1"/>
  <c r="F288" i="2"/>
  <c r="C298" i="2"/>
  <c r="F298" i="2" s="1"/>
  <c r="F665" i="2"/>
  <c r="E1019" i="2" s="1"/>
  <c r="E492" i="2"/>
  <c r="F492" i="2" s="1"/>
  <c r="F48" i="2"/>
  <c r="E128" i="2"/>
  <c r="E130" i="2" s="1"/>
  <c r="F130" i="2" s="1"/>
  <c r="E216" i="2"/>
  <c r="F216" i="2" s="1"/>
  <c r="F355" i="2"/>
  <c r="F382" i="2"/>
  <c r="F679" i="2"/>
  <c r="F909" i="2"/>
  <c r="E949" i="2" s="1"/>
  <c r="F942" i="2"/>
  <c r="E950" i="2" s="1"/>
  <c r="F260" i="2"/>
  <c r="E292" i="2"/>
  <c r="F292" i="2" s="1"/>
  <c r="F290" i="2"/>
  <c r="F683" i="2"/>
  <c r="E684" i="2"/>
  <c r="F684" i="2" s="1"/>
  <c r="E33" i="2"/>
  <c r="E161" i="2"/>
  <c r="F116" i="2"/>
  <c r="E120" i="2"/>
  <c r="E169" i="2"/>
  <c r="E220" i="2"/>
  <c r="F220" i="2" s="1"/>
  <c r="E41" i="2"/>
  <c r="F41" i="2" s="1"/>
  <c r="E246" i="2"/>
  <c r="F246" i="2" s="1"/>
  <c r="E248" i="2"/>
  <c r="F248" i="2" s="1"/>
  <c r="E250" i="2"/>
  <c r="F250" i="2" s="1"/>
  <c r="E674" i="2"/>
  <c r="E402" i="2"/>
  <c r="F402" i="2" s="1"/>
  <c r="E270" i="2"/>
  <c r="F688" i="2"/>
  <c r="F687" i="2"/>
  <c r="E715" i="2"/>
  <c r="F715" i="2" s="1"/>
  <c r="F268" i="2"/>
  <c r="E300" i="2"/>
  <c r="F400" i="2"/>
  <c r="E714" i="2"/>
  <c r="F389" i="3" l="1"/>
  <c r="E720" i="2"/>
  <c r="F720" i="2" s="1"/>
  <c r="F781" i="2"/>
  <c r="E1023" i="2" s="1"/>
  <c r="E570" i="2"/>
  <c r="F570" i="2" s="1"/>
  <c r="F128" i="2"/>
  <c r="F962" i="2"/>
  <c r="E1027" i="2" s="1"/>
  <c r="F435" i="2"/>
  <c r="E444" i="2" s="1"/>
  <c r="F405" i="2"/>
  <c r="E442" i="2" s="1"/>
  <c r="F714" i="2"/>
  <c r="E716" i="2"/>
  <c r="F716" i="2" s="1"/>
  <c r="E302" i="2"/>
  <c r="F302" i="2" s="1"/>
  <c r="F300" i="2"/>
  <c r="E171" i="2"/>
  <c r="F169" i="2"/>
  <c r="F33" i="2"/>
  <c r="F60" i="2" s="1"/>
  <c r="E89" i="2" s="1"/>
  <c r="F97" i="2" s="1"/>
  <c r="E1001" i="2" s="1"/>
  <c r="E108" i="2"/>
  <c r="F270" i="2"/>
  <c r="E272" i="2"/>
  <c r="F272" i="2" s="1"/>
  <c r="E697" i="2"/>
  <c r="E675" i="2"/>
  <c r="F674" i="2"/>
  <c r="F120" i="2"/>
  <c r="E122" i="2"/>
  <c r="F122" i="2" s="1"/>
  <c r="E163" i="2"/>
  <c r="E206" i="2"/>
  <c r="F161" i="2"/>
  <c r="F301" i="3" l="1"/>
  <c r="E722" i="2"/>
  <c r="F722" i="2" s="1"/>
  <c r="F305" i="2"/>
  <c r="E312" i="2" s="1"/>
  <c r="F281" i="2"/>
  <c r="E310" i="2" s="1"/>
  <c r="F206" i="2"/>
  <c r="E210" i="2"/>
  <c r="E790" i="2"/>
  <c r="F790" i="2" s="1"/>
  <c r="F846" i="2" s="1"/>
  <c r="E1025" i="2" s="1"/>
  <c r="F697" i="2"/>
  <c r="E336" i="2"/>
  <c r="E338" i="2" s="1"/>
  <c r="F338" i="2" s="1"/>
  <c r="E478" i="2"/>
  <c r="F108" i="2"/>
  <c r="E200" i="2"/>
  <c r="F200" i="2" s="1"/>
  <c r="E154" i="2"/>
  <c r="F154" i="2" s="1"/>
  <c r="E110" i="2"/>
  <c r="F110" i="2" s="1"/>
  <c r="E208" i="2"/>
  <c r="F208" i="2" s="1"/>
  <c r="F163" i="2"/>
  <c r="E698" i="2"/>
  <c r="F698" i="2" s="1"/>
  <c r="F675" i="2"/>
  <c r="E224" i="2"/>
  <c r="F171" i="2"/>
  <c r="F725" i="2" l="1"/>
  <c r="E731" i="2" s="1"/>
  <c r="F143" i="2"/>
  <c r="E1003" i="2" s="1"/>
  <c r="F702" i="2"/>
  <c r="E729" i="2" s="1"/>
  <c r="F189" i="2"/>
  <c r="E1005" i="2" s="1"/>
  <c r="F336" i="2"/>
  <c r="F224" i="2"/>
  <c r="E226" i="2"/>
  <c r="F226" i="2" s="1"/>
  <c r="F478" i="2"/>
  <c r="E556" i="2"/>
  <c r="F556" i="2" s="1"/>
  <c r="E345" i="2"/>
  <c r="F210" i="2"/>
  <c r="F744" i="2" l="1"/>
  <c r="E1021" i="2" s="1"/>
  <c r="F237" i="2"/>
  <c r="E308" i="2" s="1"/>
  <c r="F325" i="2" s="1"/>
  <c r="E1007" i="2" s="1"/>
  <c r="E347" i="2"/>
  <c r="E484" i="2"/>
  <c r="F345" i="2"/>
  <c r="F575" i="3" l="1"/>
  <c r="F484" i="2"/>
  <c r="E486" i="2"/>
  <c r="F486" i="2" s="1"/>
  <c r="E562" i="2"/>
  <c r="F562" i="2" s="1"/>
  <c r="E349" i="2"/>
  <c r="F349" i="2" s="1"/>
  <c r="F347" i="2"/>
  <c r="F576" i="3" l="1"/>
  <c r="F577" i="3" s="1"/>
  <c r="F367" i="2"/>
  <c r="E440" i="2" s="1"/>
  <c r="F461" i="2" s="1"/>
  <c r="E1009" i="2" s="1"/>
  <c r="E564" i="2"/>
  <c r="F564" i="2" s="1"/>
  <c r="F510" i="2"/>
  <c r="E1011" i="2" s="1"/>
  <c r="F578" i="3" l="1"/>
  <c r="F579" i="3" s="1"/>
  <c r="F585" i="2"/>
  <c r="E1015" i="2" s="1"/>
  <c r="F1032" i="2" s="1"/>
  <c r="F1033" i="2" l="1"/>
  <c r="F1034" i="2" s="1"/>
  <c r="F1035" i="2" l="1"/>
  <c r="F1036" i="2" s="1"/>
  <c r="E1041" i="2" l="1"/>
  <c r="E1040" i="2"/>
</calcChain>
</file>

<file path=xl/sharedStrings.xml><?xml version="1.0" encoding="utf-8"?>
<sst xmlns="http://schemas.openxmlformats.org/spreadsheetml/2006/main" count="1792" uniqueCount="513">
  <si>
    <t>ELEMENT NR. 1</t>
  </si>
  <si>
    <t>SUBSTRUCTURE (All Provisional)</t>
  </si>
  <si>
    <t>D20: EXCAVATING AND FILLING</t>
  </si>
  <si>
    <t>General Site Clearance</t>
  </si>
  <si>
    <t>A</t>
  </si>
  <si>
    <t xml:space="preserve">Excavate oversite to remove vegetable soil average 150mm deep. </t>
  </si>
  <si>
    <r>
      <t>m</t>
    </r>
    <r>
      <rPr>
        <vertAlign val="superscript"/>
        <sz val="10"/>
        <rFont val="Comic Sans MS"/>
        <family val="4"/>
      </rPr>
      <t>2</t>
    </r>
  </si>
  <si>
    <t>B</t>
  </si>
  <si>
    <t xml:space="preserve">Excavate trench to receive foundation starting from stripped level and not exceeding 1.50m deep. </t>
  </si>
  <si>
    <r>
      <t>m</t>
    </r>
    <r>
      <rPr>
        <vertAlign val="superscript"/>
        <sz val="10"/>
        <rFont val="Comic Sans MS"/>
        <family val="4"/>
      </rPr>
      <t>3</t>
    </r>
  </si>
  <si>
    <t>C</t>
  </si>
  <si>
    <t xml:space="preserve">Excavate pit for column bases starting from stripped level and not exceeding 1.50m deep. </t>
  </si>
  <si>
    <t>D</t>
  </si>
  <si>
    <t xml:space="preserve">Excavate for working space including back filling arround retaining walls starting from stripped level and not exceeding 1.50m deep. </t>
  </si>
  <si>
    <t>E</t>
  </si>
  <si>
    <t>Level and compact bottom of excavation to receive concrete in foundation.</t>
  </si>
  <si>
    <t>F</t>
  </si>
  <si>
    <t>Remove surplus excavated material from site.</t>
  </si>
  <si>
    <t>G</t>
  </si>
  <si>
    <t>Return, fill and consolidate selected excavated material around foundation.</t>
  </si>
  <si>
    <t>H</t>
  </si>
  <si>
    <t>Approved laterite earth filling to make up level well rammed and consolidated in layers of 150mm thick.</t>
  </si>
  <si>
    <t>I</t>
  </si>
  <si>
    <t>100mm thick approved rock hardcore filling well rammed and consolidated.</t>
  </si>
  <si>
    <t>J</t>
  </si>
  <si>
    <t>Dieldrex 20" anti-termites to surfaces of excavation</t>
  </si>
  <si>
    <t>E10: In situ concrete</t>
  </si>
  <si>
    <t>Vibrated Concrete Grade 15 in:</t>
  </si>
  <si>
    <t>50mm blinding under bases</t>
  </si>
  <si>
    <t>Vibrated Concrete grade 20 in</t>
  </si>
  <si>
    <t>K</t>
  </si>
  <si>
    <t>Foundation &amp; steps</t>
  </si>
  <si>
    <t>L</t>
  </si>
  <si>
    <t>150mm horizontal bed</t>
  </si>
  <si>
    <t>M</t>
  </si>
  <si>
    <t>Steps</t>
  </si>
  <si>
    <t>Carried to Collection</t>
  </si>
  <si>
    <t>N</t>
  </si>
  <si>
    <t>SUBSTRUCTURE CONT'D</t>
  </si>
  <si>
    <t>Reinforced  insitu concrete</t>
  </si>
  <si>
    <t>Vibrated Concrete grade 20 in:</t>
  </si>
  <si>
    <t>Column bases</t>
  </si>
  <si>
    <t>Columns</t>
  </si>
  <si>
    <t>E30: Reinforcement for in situ concrete</t>
  </si>
  <si>
    <t xml:space="preserve">High yield deformed bars to BS 4449 in column bases, columns &amp; retaining walls etc </t>
  </si>
  <si>
    <t>20mm diameter bar</t>
  </si>
  <si>
    <t>kg</t>
  </si>
  <si>
    <t>16mm diameter bar</t>
  </si>
  <si>
    <t>12mm diameter bar</t>
  </si>
  <si>
    <t>10mm diameter links and stirrups</t>
  </si>
  <si>
    <t>BRC Fabric mesh reinforcement to BS 4483 ref.No A.142 weighing 2.22kg/sq.m lapped 200mm at all joints in:</t>
  </si>
  <si>
    <t>Bed</t>
  </si>
  <si>
    <t>E20: Formwork for in situ concrete</t>
  </si>
  <si>
    <t>Sawn formwork to:</t>
  </si>
  <si>
    <t>Sides of column bases</t>
  </si>
  <si>
    <t>Sides of columns</t>
  </si>
  <si>
    <t xml:space="preserve">Sides of steps </t>
  </si>
  <si>
    <t>Carried to collection</t>
  </si>
  <si>
    <t>Edges of ground floor bed 150mm high</t>
  </si>
  <si>
    <t>m</t>
  </si>
  <si>
    <t>F10: Brick/Block walling</t>
  </si>
  <si>
    <t xml:space="preserve">Hollow sandcrete blockwork filled solid with vibrated concrete grade 15 and jointed in cement mortar </t>
  </si>
  <si>
    <t>225mm wall</t>
  </si>
  <si>
    <t>Damp Proofing</t>
  </si>
  <si>
    <t>Damp proof membrane</t>
  </si>
  <si>
    <t>0.26mm polythene damp proof membrane lapped 450mm at all welted joints, laid on hardcore</t>
  </si>
  <si>
    <t>COLLECTION</t>
  </si>
  <si>
    <t>page /1</t>
  </si>
  <si>
    <t>page /2</t>
  </si>
  <si>
    <t>page /3</t>
  </si>
  <si>
    <t xml:space="preserve">SUBSTRUCTURE </t>
  </si>
  <si>
    <t>Carried to Summary</t>
  </si>
  <si>
    <t>Element Nr. 2</t>
  </si>
  <si>
    <t>FRAME</t>
  </si>
  <si>
    <t xml:space="preserve">Reinforced Insitu Concrete </t>
  </si>
  <si>
    <t>Vibrated Concrete Grade 20</t>
  </si>
  <si>
    <t>Beams</t>
  </si>
  <si>
    <t xml:space="preserve">High yield deformed bars to BS 4449 in beams, columns etc </t>
  </si>
  <si>
    <t>25mm diameter bar</t>
  </si>
  <si>
    <t>Vertical sides of columns</t>
  </si>
  <si>
    <t>sides and soffits of beams</t>
  </si>
  <si>
    <t>carried to Summary</t>
  </si>
  <si>
    <t>Element Nr. 3</t>
  </si>
  <si>
    <t>UPPER FLOOR</t>
  </si>
  <si>
    <t>Suspended floor slabs</t>
  </si>
  <si>
    <t xml:space="preserve">High yield deformed bars to BS 4449 in concrete floor slabs </t>
  </si>
  <si>
    <t>12mm diameter bars</t>
  </si>
  <si>
    <t>10mm diameter bars</t>
  </si>
  <si>
    <t>Horizontal soffit of suspended floor slab</t>
  </si>
  <si>
    <t>Edge of slab 150mm wide</t>
  </si>
  <si>
    <t>UPPER FLOORS</t>
  </si>
  <si>
    <t>Element Nr. 4</t>
  </si>
  <si>
    <t xml:space="preserve">STAIRCASES </t>
  </si>
  <si>
    <t>Staircases including landings and beams</t>
  </si>
  <si>
    <t>High yield deformed bars to BS 4449 in beams, staircases and landing</t>
  </si>
  <si>
    <t>Sloping soffit of staircases / ramps</t>
  </si>
  <si>
    <t>Soffits of landing</t>
  </si>
  <si>
    <t>Sides and soffits of beam</t>
  </si>
  <si>
    <t>Sides of staircases / ramps including cutting and fitting to risers.</t>
  </si>
  <si>
    <t>Risers of steps 150mm high</t>
  </si>
  <si>
    <t>Sides of Landing</t>
  </si>
  <si>
    <t>STAIRCASES CONT'D</t>
  </si>
  <si>
    <t>M4O: Stone/Concrete/Quarry/Ceramic Tiling/Mosaic</t>
  </si>
  <si>
    <t>Polished granite tiles, laid on cement and sand (1:3) base on: (Fix only)</t>
  </si>
  <si>
    <t>Landings</t>
  </si>
  <si>
    <t>Ditto 75mm wide skirting along risers and tread</t>
  </si>
  <si>
    <t>M10: Sand cement/ Concrete/ Screeds/ Toppings</t>
  </si>
  <si>
    <t>Cement and sand (1:3) mix:</t>
  </si>
  <si>
    <t>25mm thick floated bed (Landing)</t>
  </si>
  <si>
    <t>15mm thick backing 150mm high (Risers)</t>
  </si>
  <si>
    <t>25mm thick floated bed 300mm wide (Tread)</t>
  </si>
  <si>
    <t>15mm thick backing 75mm high (Skirting)</t>
  </si>
  <si>
    <t>M20: Plastered/Rendered/Roughcast coatings</t>
  </si>
  <si>
    <t>15mm Thick cement and sand (1:5) smooth rendering to:</t>
  </si>
  <si>
    <t>Sloping soffit of staircases</t>
  </si>
  <si>
    <t>Soffit of landing</t>
  </si>
  <si>
    <t>Sides of staircases</t>
  </si>
  <si>
    <t>P.O.P Floating</t>
  </si>
  <si>
    <t>Prepare and apply aduplan or other approved floating  materials on rendered surfaces</t>
  </si>
  <si>
    <t>M60: Painting/Clear finishing</t>
  </si>
  <si>
    <t>Prepare, prime and apply 3 coats of Dulux emulsion paint on:</t>
  </si>
  <si>
    <t>page /6</t>
  </si>
  <si>
    <t>page /7</t>
  </si>
  <si>
    <t>page /8</t>
  </si>
  <si>
    <t>STAIRCASES</t>
  </si>
  <si>
    <t>Element Nr. 5</t>
  </si>
  <si>
    <t>ROOF</t>
  </si>
  <si>
    <t>High yield deformed bars to BS 4449 in beams, facia, slab, &amp; copping.</t>
  </si>
  <si>
    <t>16mm diameter bars</t>
  </si>
  <si>
    <t>Sides and soffits of roof beams</t>
  </si>
  <si>
    <t>ROOF CONT'D</t>
  </si>
  <si>
    <t>H72: 0.55mm longspan aluminium coloured roofing sheets or any other approved specification</t>
  </si>
  <si>
    <t>G20: Steel trusses/Timber framing/First fixing</t>
  </si>
  <si>
    <t>Sawn hardwood roof carcass treated with solignum</t>
  </si>
  <si>
    <t>100 x 50mm rafter</t>
  </si>
  <si>
    <t>100 x 50mm tie beam</t>
  </si>
  <si>
    <t>100 x 50mm struts</t>
  </si>
  <si>
    <t>50 x 75mm hardwood purlins</t>
  </si>
  <si>
    <t xml:space="preserve">Hollow sandcrete blockwork jointed in cement mortar  </t>
  </si>
  <si>
    <t>225mm in parapet wall</t>
  </si>
  <si>
    <t>12mm Thick cement and sand (1:5) smooth rendering to:</t>
  </si>
  <si>
    <t>Parapet wall</t>
  </si>
  <si>
    <t>H66: Bitumen felt shingling</t>
  </si>
  <si>
    <t>3mm thick plasprufe or other approved bituminous felt</t>
  </si>
  <si>
    <t>Surfaces of roof slabs</t>
  </si>
  <si>
    <t>Vertical sides of parapet walls/Gutter</t>
  </si>
  <si>
    <t xml:space="preserve">Dishing arround rainwater oulet  </t>
  </si>
  <si>
    <t>Nr</t>
  </si>
  <si>
    <t>Floating</t>
  </si>
  <si>
    <t>M60: Texture Paint</t>
  </si>
  <si>
    <t>Prepare and apply standard coat of Texture paint on</t>
  </si>
  <si>
    <t>m2</t>
  </si>
  <si>
    <t>page /9</t>
  </si>
  <si>
    <t>page /10</t>
  </si>
  <si>
    <t>page /11</t>
  </si>
  <si>
    <t>Element Nr. 6</t>
  </si>
  <si>
    <t>EXTERNAL WALLS</t>
  </si>
  <si>
    <t>Hollow sandcrete blockwork laid and jointed in cement mortar (1:3) mix:</t>
  </si>
  <si>
    <t xml:space="preserve">230mm wall </t>
  </si>
  <si>
    <t xml:space="preserve">150mm wall </t>
  </si>
  <si>
    <t>Reinforced Vibrated Insitu Concrete  Grade 20</t>
  </si>
  <si>
    <t>Lintels</t>
  </si>
  <si>
    <t>High yield deformed bars to BS 4449 in lintels</t>
  </si>
  <si>
    <t>10mm diameter bars in links and stirrups</t>
  </si>
  <si>
    <t>Sides and soffits of lintels</t>
  </si>
  <si>
    <t>Element Nr. 7</t>
  </si>
  <si>
    <t xml:space="preserve">WINDOWS AND EXTERNAL DOORS </t>
  </si>
  <si>
    <t>L11: Metal windows/rooflights/screens/louvres</t>
  </si>
  <si>
    <t>L10: Windows/roofing-lights/Screens/ Louvres</t>
  </si>
  <si>
    <t>2 openable pannel aluminium casement window coupled with top and bottom fixed light, super skylum HDC system (mini), flyscreen, powder coated aluminium section and glazed with 5mm thick bronze tinted.</t>
  </si>
  <si>
    <t>L20: Metal doors/shutters/hatches</t>
  </si>
  <si>
    <t>Supply and fix 5mm thick guage isreali steel security doors externally.</t>
  </si>
  <si>
    <t>O</t>
  </si>
  <si>
    <t>Door size 1200 x 2100mm high</t>
  </si>
  <si>
    <t>WINDOWS AND EXTERNAL DOORS</t>
  </si>
  <si>
    <t>Element Nr. 8</t>
  </si>
  <si>
    <t>INTERNAL WALLS</t>
  </si>
  <si>
    <t>Element Nr. 9</t>
  </si>
  <si>
    <t>INTERNAL DOORS</t>
  </si>
  <si>
    <t>Wood work - doors/shutters/hatches</t>
  </si>
  <si>
    <t>Supply and fix wood finish flush door complete with frame, architrave and accessories from approved manufacturers.</t>
  </si>
  <si>
    <t>Ditto 900x2100mm high</t>
  </si>
  <si>
    <t>Ditto 750x2100mm high</t>
  </si>
  <si>
    <t xml:space="preserve">INTERNAL DOORS </t>
  </si>
  <si>
    <t>Element Nr. 10</t>
  </si>
  <si>
    <t>FITTINGS AND FIXTURES</t>
  </si>
  <si>
    <t>N10:General fixtures/furnishing/equipment</t>
  </si>
  <si>
    <t>Wardrobes obtainable from approved manufacturers"</t>
  </si>
  <si>
    <t>Size 900mm long x600mm deep x2800mm high(BQ)</t>
  </si>
  <si>
    <t>Ditto 2240mm long x 600mm x 2800 high</t>
  </si>
  <si>
    <t>Ditto 6290mm long x 600mm x 2800 high</t>
  </si>
  <si>
    <t>Ditto 1900mm long x 600mm x 2800 high</t>
  </si>
  <si>
    <t>Ditto 5110mm long x 600mm x 2800 high</t>
  </si>
  <si>
    <t>N11: Domestic kitchen fitting</t>
  </si>
  <si>
    <t>Kitchen carbinets  obtainable from approved manufacturers"</t>
  </si>
  <si>
    <t>Supply and fix kitchen cabinet size 7000mm long x 600mm deep x 900mm high with wall mounted  constructed of MBF quality laminated plywood complete with granite work tops</t>
  </si>
  <si>
    <t>L30: Stairs/Walkways/Balustrades</t>
  </si>
  <si>
    <t>Supply and fix the followings approved pattern 1000mm high stainless steel:</t>
  </si>
  <si>
    <t>Staircase handrails.</t>
  </si>
  <si>
    <t>Ditto balcony balustrades 300mm high</t>
  </si>
  <si>
    <t>Ditto balcony balustrades 900mm high</t>
  </si>
  <si>
    <t>Fabricate and fix the followings approved pattern 750mm wide steel duct cover:</t>
  </si>
  <si>
    <t>750mm x 3000mm high</t>
  </si>
  <si>
    <t>Pargula</t>
  </si>
  <si>
    <t>Supply and fix pargula as per approved design at the outdoor lounge (3.84 x 4.62m)</t>
  </si>
  <si>
    <t>Danpalon Roof Cover</t>
  </si>
  <si>
    <t>Supply and fix steel frames danpalon covering as per approved design (3.85m long x 1.0m wide)</t>
  </si>
  <si>
    <t>Felt</t>
  </si>
  <si>
    <t xml:space="preserve">Single ply of paralon NT4 prefabricated membrane bitumen felt for water proofing on </t>
  </si>
  <si>
    <t>Toilet floor lapped on wall</t>
  </si>
  <si>
    <t>Armorthane Coating</t>
  </si>
  <si>
    <t xml:space="preserve">Polyurethane coating on floor for water proofing on </t>
  </si>
  <si>
    <t>Terrace and Sit-out floor lapped on wall</t>
  </si>
  <si>
    <t>Vanities and Windows Top</t>
  </si>
  <si>
    <t>R</t>
  </si>
  <si>
    <t>Allow for 1200mm plith to receive fixed glass panels (measured seperately)</t>
  </si>
  <si>
    <t>Element Nr. 11</t>
  </si>
  <si>
    <t>WALL FINISHES</t>
  </si>
  <si>
    <t>Internal work</t>
  </si>
  <si>
    <t>M20: Plastered/Randered/Roughcast coatings</t>
  </si>
  <si>
    <t>15mm thick cement and sand (1:4) smooth rendering to:</t>
  </si>
  <si>
    <t>Walls</t>
  </si>
  <si>
    <t>Ditto not exceeding 300mm girth including dressing around that arises.</t>
  </si>
  <si>
    <t>M31: Fibrous Plaster of Paris</t>
  </si>
  <si>
    <t>POP Wall Floating</t>
  </si>
  <si>
    <t>Prepare and apply ''aduplan'' or other equal and approved wall floating material on rendered walls</t>
  </si>
  <si>
    <t>Rendered surfaces</t>
  </si>
  <si>
    <t>Rendered surfaces, width not exceeding 300mm</t>
  </si>
  <si>
    <t>Prepare and apply two finishing coats of emulsion paint on:</t>
  </si>
  <si>
    <t>Ditto not exceeding 300mm girth</t>
  </si>
  <si>
    <t>M40: Stone/Concrete/Quarry/Ceramic/ Mosaic tiling</t>
  </si>
  <si>
    <t>Approved ceramic wall tiles bedded and jointed in cement and sand (1:3) screeded backing (measured separately) and pointed in matching coloured cement.</t>
  </si>
  <si>
    <t>Kitchen walls</t>
  </si>
  <si>
    <t>Toilet walls</t>
  </si>
  <si>
    <t>Approved Nigerian wall tiles bedded and jointed in cement and sand (1:3) screeded backing (measured separately) and pointed in matching coloured cement.</t>
  </si>
  <si>
    <t>M10: Sand cement beds /Concrete/Screeds/ 
backings</t>
  </si>
  <si>
    <t>Cement and sand (1:3) in backings</t>
  </si>
  <si>
    <t>15mm screeded backings</t>
  </si>
  <si>
    <t>External work</t>
  </si>
  <si>
    <t>M20: Plastered/Rendered/Roughcast/ Coatings</t>
  </si>
  <si>
    <t>15mm thick cement and sand (1:5) smooth rendering to:</t>
  </si>
  <si>
    <t>Ditto not exceeding 300mm girth including dressing the arrises</t>
  </si>
  <si>
    <t>Capping on canopy and outdoor wall</t>
  </si>
  <si>
    <t>Dressing of groves on wall</t>
  </si>
  <si>
    <t>WALL FINISHES CONT'D</t>
  </si>
  <si>
    <t>Waterock stones tiles bedded and jointed in cement and sand (1:3) screeded backing (measured separately) and well pointed on walls</t>
  </si>
  <si>
    <t xml:space="preserve">Wall tiles </t>
  </si>
  <si>
    <t>M10: Sand cement beds /Concrete/Screeds/backings</t>
  </si>
  <si>
    <t>Window hoods</t>
  </si>
  <si>
    <t>Prepare and apply two finishing coats of Dulux weather sheild paint and MC 50 wall screeding on:</t>
  </si>
  <si>
    <t>Capping on canopy and outdoor dwarf wall</t>
  </si>
  <si>
    <t>Groves on wall</t>
  </si>
  <si>
    <t>page /17</t>
  </si>
  <si>
    <t>page /18</t>
  </si>
  <si>
    <t>Carried to summary</t>
  </si>
  <si>
    <t>Element Nr. 12</t>
  </si>
  <si>
    <t>FLOOR FINISHES</t>
  </si>
  <si>
    <t>M40: Stone/Concrete Quarry/Ceramic tilling/Mosaic</t>
  </si>
  <si>
    <t>Ceramic floor tiles of approved colour, bedded and jointed in cement and sand (1:3) mix floated bed (measured separately) with and including pointing with matching cement colour</t>
  </si>
  <si>
    <t>8mm unglazed tiles ( toilets)</t>
  </si>
  <si>
    <t>Fully vitrified ceramic tiles of approved colour bedded and jointed in cement and sand floated bed (measured separately) with and including pointing with matching cement mortar on:</t>
  </si>
  <si>
    <t>8mm glazed floor tiles (bedrooms)</t>
  </si>
  <si>
    <t>Ditto skirting 75mm high</t>
  </si>
  <si>
    <t>8mm glazed floor tiles (BQ)</t>
  </si>
  <si>
    <t>8mm unglazed floor tiles (kitchen/store floor &amp; loundry)</t>
  </si>
  <si>
    <t>Vitrified tiles of approved colour bedded and jointed in cement and sand floated bed (measured separately) with and including pointing with matching cement mortar on:</t>
  </si>
  <si>
    <t>6mm glazed floor tiles (lounge/dinning /lobby)</t>
  </si>
  <si>
    <t>M10: Sand cement beds/Concrete/Screeds/ 
backings</t>
  </si>
  <si>
    <t>Cement and sand (1:3) mix</t>
  </si>
  <si>
    <t>44mm screeded bed</t>
  </si>
  <si>
    <t>M50: Rubber/Plastics/Cork/Lino/ Carpet tiling sheeting</t>
  </si>
  <si>
    <t>Wooden finished tiles</t>
  </si>
  <si>
    <t>8mm unglazed wooden floor tiles</t>
  </si>
  <si>
    <t>M10: Sand cement beds/Concrete/Screeds/ backings</t>
  </si>
  <si>
    <t>42mm floated bed to receive floor tiles</t>
  </si>
  <si>
    <t>P</t>
  </si>
  <si>
    <t>Element Nr. 13</t>
  </si>
  <si>
    <t>CEILING FINISHES</t>
  </si>
  <si>
    <t>Internal and External works</t>
  </si>
  <si>
    <t>15mm thick rendering finished fair and smooth on:</t>
  </si>
  <si>
    <t>Soffit of suspended floor slab</t>
  </si>
  <si>
    <t>POP Ceiling</t>
  </si>
  <si>
    <t>Skirting and board to ceiling</t>
  </si>
  <si>
    <t>G20: Carpentary/Timber framing/ First fixing</t>
  </si>
  <si>
    <t>Sawn Treated Hardwood</t>
  </si>
  <si>
    <t>50 x 50mm noggins</t>
  </si>
  <si>
    <t>Prepare, prime and apply two coats of emulsion paint on:</t>
  </si>
  <si>
    <t>Soffits of suspended POP board</t>
  </si>
  <si>
    <t>Soffits of suspended concrete slab</t>
  </si>
  <si>
    <t>Element Nr. 14</t>
  </si>
  <si>
    <t>MECHANICAL INSTALLATIONS</t>
  </si>
  <si>
    <t>Plumbing Installations</t>
  </si>
  <si>
    <t>Water supply and Waste water installation</t>
  </si>
  <si>
    <t xml:space="preserve">3/4" GREEN PPR pipe </t>
  </si>
  <si>
    <t>length</t>
  </si>
  <si>
    <t>3/4" GREEN PPR elbow</t>
  </si>
  <si>
    <t>3/4" GREEN PPR tee</t>
  </si>
  <si>
    <t>3/4" GREEN PPR valve</t>
  </si>
  <si>
    <t>3/4"x1/2" GREEN PPR elbow</t>
  </si>
  <si>
    <t>3/4"x1/2" GREEN PPR tee</t>
  </si>
  <si>
    <t>nos</t>
  </si>
  <si>
    <t>3/4" socket</t>
  </si>
  <si>
    <t>3/4" plug</t>
  </si>
  <si>
    <t xml:space="preserve">1/2" GREEN PPR pipe </t>
  </si>
  <si>
    <t>1/2" GREEN PPR elbow</t>
  </si>
  <si>
    <t>1/2" GREEN PPR tee</t>
  </si>
  <si>
    <t>1/2" GREEN PPR Female Threaded elbow</t>
  </si>
  <si>
    <t>1/2" socket</t>
  </si>
  <si>
    <t>1/2" Plug</t>
  </si>
  <si>
    <t>Q</t>
  </si>
  <si>
    <t>1/2" GREEN PPR Male Threaded elbow</t>
  </si>
  <si>
    <t>1/2" GREEN PPR Male Threaded socket</t>
  </si>
  <si>
    <t>S</t>
  </si>
  <si>
    <t>Thread Tape</t>
  </si>
  <si>
    <t>EXTERNAL</t>
  </si>
  <si>
    <t xml:space="preserve">1" GREEN PPR pipe </t>
  </si>
  <si>
    <t>1" GREEN PPR elbow</t>
  </si>
  <si>
    <t>pcs</t>
  </si>
  <si>
    <t>1" GREEN PPR tee</t>
  </si>
  <si>
    <t>1" x 3/4" Female Threaded Elbow</t>
  </si>
  <si>
    <t>1" x 3/4" Elbow</t>
  </si>
  <si>
    <t>3/4" Sweet Home Tap</t>
  </si>
  <si>
    <t>1" Socket</t>
  </si>
  <si>
    <t>1" x 3/4" Tee</t>
  </si>
  <si>
    <t>1" Male Threaded Socket</t>
  </si>
  <si>
    <t>4" PVC Pipe (4bar)</t>
  </si>
  <si>
    <t>Length</t>
  </si>
  <si>
    <t>4" x 90 PVC bend</t>
  </si>
  <si>
    <t>4" x 45 PVC bend</t>
  </si>
  <si>
    <t>4"  PVC Y tee</t>
  </si>
  <si>
    <t>4"x2"  PVC Y tee</t>
  </si>
  <si>
    <t>4" PVC tee</t>
  </si>
  <si>
    <t>2" PVC  Pipe (6bar)</t>
  </si>
  <si>
    <t>2x90 degree bend</t>
  </si>
  <si>
    <t>T</t>
  </si>
  <si>
    <t>2x45 degree bend</t>
  </si>
  <si>
    <t>U</t>
  </si>
  <si>
    <t>2" pvc y tee</t>
  </si>
  <si>
    <t>V</t>
  </si>
  <si>
    <t>Big Agro gum</t>
  </si>
  <si>
    <t>tin</t>
  </si>
  <si>
    <t>W</t>
  </si>
  <si>
    <t>4" Chip</t>
  </si>
  <si>
    <t>X</t>
  </si>
  <si>
    <t>4" Floor Drain</t>
  </si>
  <si>
    <t>Y</t>
  </si>
  <si>
    <t>2" Floor Drain</t>
  </si>
  <si>
    <t>Labour (Pipping)</t>
  </si>
  <si>
    <t>MECHANICAL INSTALLATIONS continued ...</t>
  </si>
  <si>
    <t>Plumbing Fittings</t>
  </si>
  <si>
    <t>Complete wc Basin, pedler{cover bath}</t>
  </si>
  <si>
    <t>nr</t>
  </si>
  <si>
    <t>Mini set of wc-close Basin</t>
  </si>
  <si>
    <t>Eago or equal and approved 1700x700mm fibre bath tub complete with 38mm bath waste, telephone shower, waste plug and chain and bath mixer</t>
  </si>
  <si>
    <t>shower set with mixer</t>
  </si>
  <si>
    <t>900mm fixed glass</t>
  </si>
  <si>
    <t>Water heater 30litres</t>
  </si>
  <si>
    <t xml:space="preserve">Double bowl and double tray sink </t>
  </si>
  <si>
    <t>Bath mixer tap</t>
  </si>
  <si>
    <t>Basin mixer tap</t>
  </si>
  <si>
    <t>Pam connector</t>
  </si>
  <si>
    <t>silicon gum (clear)</t>
  </si>
  <si>
    <t>floor drain{foreign}</t>
  </si>
  <si>
    <t>1/2'' male &amp; female G.I socket</t>
  </si>
  <si>
    <t>1/2'' GREEN PPR nipples</t>
  </si>
  <si>
    <t>1/2'' GREEN PPR elbow</t>
  </si>
  <si>
    <t>1/2'' GREEN PPR socket</t>
  </si>
  <si>
    <t>1/2'' flexible connector</t>
  </si>
  <si>
    <t>1/2'' Angle valve</t>
  </si>
  <si>
    <t xml:space="preserve">2'' magic wate </t>
  </si>
  <si>
    <t>Single tap Hoster toilet basin</t>
  </si>
  <si>
    <t>piller tap for kitchen mixer</t>
  </si>
  <si>
    <t>shower mmixer complete</t>
  </si>
  <si>
    <t>3/4" hoses tap</t>
  </si>
  <si>
    <t>Z</t>
  </si>
  <si>
    <t>9kg `Angus' Carbon-dioxide (CO2)  fire extinguisher to BS 1382 complete with holder bracket mounted on blockwork or concretework</t>
  </si>
  <si>
    <t>Airconditioning Installation</t>
  </si>
  <si>
    <t xml:space="preserve">Supply and install the following for airconditioning </t>
  </si>
  <si>
    <t>Airconditioning piping</t>
  </si>
  <si>
    <t>Labour</t>
  </si>
  <si>
    <t>page /21</t>
  </si>
  <si>
    <t>page /22</t>
  </si>
  <si>
    <t>PLUMBING INSTALLATIONS</t>
  </si>
  <si>
    <t>Element Nr. 15</t>
  </si>
  <si>
    <t>E;ECTRICAL INSTALLATIONS</t>
  </si>
  <si>
    <t>Mains Reticulation</t>
  </si>
  <si>
    <t>Allow for the sum of… for all Electrical work(Pipping work, fittings and cabling)</t>
  </si>
  <si>
    <t>ELECTRICAL INSTALLATIONS</t>
  </si>
  <si>
    <t>SUMMARY</t>
  </si>
  <si>
    <t>MAIN BUILDING - 5 BEDROOM DETACHED</t>
  </si>
  <si>
    <t>Net construction cost/Blk</t>
  </si>
  <si>
    <t>Prelims @ 5%</t>
  </si>
  <si>
    <t>Add</t>
  </si>
  <si>
    <t>Vat @ 7.5%</t>
  </si>
  <si>
    <t>MAIN BUILDING</t>
  </si>
  <si>
    <t>Carried to General Summary</t>
  </si>
  <si>
    <t>GFA</t>
  </si>
  <si>
    <t>M2</t>
  </si>
  <si>
    <t>COST/M2</t>
  </si>
  <si>
    <t>COST/UNIT</t>
  </si>
  <si>
    <t>Ditto treads of staircase 275mm wide</t>
  </si>
  <si>
    <t>Ditto risers of staircase 175mm high</t>
  </si>
  <si>
    <t>Aluminium Long span roof covering</t>
  </si>
  <si>
    <t>100 x 50mm king post</t>
  </si>
  <si>
    <t>75 x 50mm rafter</t>
  </si>
  <si>
    <t>Copping</t>
  </si>
  <si>
    <t>Sides and soffits of copping</t>
  </si>
  <si>
    <t>Sides and soffits of concrete coppinh</t>
  </si>
  <si>
    <t>Sides and soffits of concrete copping</t>
  </si>
  <si>
    <t>Window size: 750 x 1800mm high</t>
  </si>
  <si>
    <t>Ditto 1500 x 1500mm high</t>
  </si>
  <si>
    <t>Ditto 4000 x 2700mm high</t>
  </si>
  <si>
    <t xml:space="preserve">Ditto 1500 x 1800mm high </t>
  </si>
  <si>
    <t xml:space="preserve">Ditto 600 x 1500mm high </t>
  </si>
  <si>
    <t>Deposit in temporary soil heap for reuse</t>
  </si>
  <si>
    <t>EXCAVATION AND EARTHWORK</t>
  </si>
  <si>
    <t>Ditto pit</t>
  </si>
  <si>
    <t>FILLING</t>
  </si>
  <si>
    <t>300mm laterite earth filling</t>
  </si>
  <si>
    <t>150mm thick approved rock hardcore filling well rammed and consolidated.</t>
  </si>
  <si>
    <t>SURFACE TREATMENT</t>
  </si>
  <si>
    <t>CONCRETE WORK</t>
  </si>
  <si>
    <t>Plain in situ concrete</t>
  </si>
  <si>
    <t>Foundation footing 150mm thick</t>
  </si>
  <si>
    <t>50mm blinding plain concrete</t>
  </si>
  <si>
    <t>Reinforced  insitu concrete (1:2:4 - 20mm aggregate)</t>
  </si>
  <si>
    <t>Columns starter</t>
  </si>
  <si>
    <t>m3</t>
  </si>
  <si>
    <t>125mm to 150mm bed</t>
  </si>
  <si>
    <t>Vertical sides of bases</t>
  </si>
  <si>
    <t>Ditto :Columns starter</t>
  </si>
  <si>
    <t xml:space="preserve">Ditto :edges of slab 150mm </t>
  </si>
  <si>
    <t xml:space="preserve">BRC Fabric mesh reinforcement to BS 4483 ref.No A.142 weighing 2.22kg/sq.m lapped 200mm at all joints </t>
  </si>
  <si>
    <t>BLOCK WORK</t>
  </si>
  <si>
    <t>225mm wall fill with waek concrete</t>
  </si>
  <si>
    <t>Expansion joint</t>
  </si>
  <si>
    <t>External Finishing</t>
  </si>
  <si>
    <t>19mm plastering (1:3) wall</t>
  </si>
  <si>
    <t>Painting / clear finishing</t>
  </si>
  <si>
    <t>Plater of paris wall screeding</t>
  </si>
  <si>
    <t>Apply textcoat paint externally</t>
  </si>
  <si>
    <t>FRAME STRUCTURE</t>
  </si>
  <si>
    <t xml:space="preserve">High yield deformed bars to BS 4449 in  columns </t>
  </si>
  <si>
    <t>In beams</t>
  </si>
  <si>
    <t>Soffit of suspended slab</t>
  </si>
  <si>
    <t>sides of suspended slab</t>
  </si>
  <si>
    <t>High yield deformed bars to BS 4449 in  Floor slab</t>
  </si>
  <si>
    <t xml:space="preserve">Staircase </t>
  </si>
  <si>
    <t>Ditto landing</t>
  </si>
  <si>
    <t>Soffit of strngs</t>
  </si>
  <si>
    <t>Ditto soffit of landing</t>
  </si>
  <si>
    <t>Edges of string</t>
  </si>
  <si>
    <t>Edges of landing</t>
  </si>
  <si>
    <t>Ditto Riser 158mm wide</t>
  </si>
  <si>
    <t>High yield deformed bars to BS 4449 in  Floor staircase</t>
  </si>
  <si>
    <t xml:space="preserve"> </t>
  </si>
  <si>
    <t xml:space="preserve">15mm Thick cement and sand (1:5) smooth rendering </t>
  </si>
  <si>
    <t>Ditto risers of staircase 150mm high</t>
  </si>
  <si>
    <t>30 x 30 unglazed tiles</t>
  </si>
  <si>
    <t>Rendered surfaces, width exceeding 300mm</t>
  </si>
  <si>
    <t>BLOCK WALLING</t>
  </si>
  <si>
    <t xml:space="preserve">225mm wall </t>
  </si>
  <si>
    <t>150mm wall in parapet</t>
  </si>
  <si>
    <t>ROOF STRUCTURE</t>
  </si>
  <si>
    <t>Roof beam</t>
  </si>
  <si>
    <t>Concrete eaves fascia</t>
  </si>
  <si>
    <t>sodes of beam</t>
  </si>
  <si>
    <t>sides of eaves</t>
  </si>
  <si>
    <t>High yield deformed bars to BS 4449 in  roof beam</t>
  </si>
  <si>
    <t>High yield deformed bars to BS 4449 in eaves</t>
  </si>
  <si>
    <t>Carpentry</t>
  </si>
  <si>
    <t>100 x 50mm strut/king post</t>
  </si>
  <si>
    <t>sum</t>
  </si>
  <si>
    <t>WINDOWS</t>
  </si>
  <si>
    <t>Lintel</t>
  </si>
  <si>
    <t>sides and soffit of lintel</t>
  </si>
  <si>
    <t>High yield deformed bars to BS 4449 in lintel</t>
  </si>
  <si>
    <t>Metal Windows</t>
  </si>
  <si>
    <t>Burglar proofing</t>
  </si>
  <si>
    <t>Window size: 1200 x 1800mm high</t>
  </si>
  <si>
    <t>Window size: 1000 x 1800mm high</t>
  </si>
  <si>
    <t>Window size: 600 x 600mm high</t>
  </si>
  <si>
    <t>Window size: 1200 x 900mm high</t>
  </si>
  <si>
    <t>DOORS</t>
  </si>
  <si>
    <t>Metal door</t>
  </si>
  <si>
    <t>Door size 1800 x 2100mm high</t>
  </si>
  <si>
    <t>Door size 900 x 2100mm high</t>
  </si>
  <si>
    <t>Timber door</t>
  </si>
  <si>
    <t>Profit and attendances</t>
  </si>
  <si>
    <t>Composite locker unit (MDF)</t>
  </si>
  <si>
    <t>Quran (hard copy)</t>
  </si>
  <si>
    <t>Supply of Quran for reading</t>
  </si>
  <si>
    <t>Internal Works</t>
  </si>
  <si>
    <t>Ceramic tilling</t>
  </si>
  <si>
    <t>Approved glazed ceramic wall</t>
  </si>
  <si>
    <t>Walls, width exceeding 300mm</t>
  </si>
  <si>
    <t>Walls, width not exceeding 300mm</t>
  </si>
  <si>
    <t>External Works</t>
  </si>
  <si>
    <t>Ditto to isolated columns</t>
  </si>
  <si>
    <t>25mm X 100mm wide protruded plaster</t>
  </si>
  <si>
    <t>Ditto: 25mm X 100mm wide protruded plaster on window cills</t>
  </si>
  <si>
    <t>75mm wide grooved plaster works</t>
  </si>
  <si>
    <t>Plater of paris wall screeding externally</t>
  </si>
  <si>
    <t>38mm wide grooved plaster works</t>
  </si>
  <si>
    <t>Walls, width exceeding 300mm externally</t>
  </si>
  <si>
    <t xml:space="preserve">WALL FINISHES </t>
  </si>
  <si>
    <t>Suspended Ceiling</t>
  </si>
  <si>
    <t>Soffits of suspended ceiling</t>
  </si>
  <si>
    <t>Floors</t>
  </si>
  <si>
    <t>Skirtngs</t>
  </si>
  <si>
    <t>Praying Carpet</t>
  </si>
  <si>
    <t>700gm noble carpet</t>
  </si>
  <si>
    <t>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</si>
</sst>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.00;[Red]#,##0.00"/>
    <numFmt numFmtId="166" formatCode="_-* #,##0_-;\-* #,##0_-;_-* &quot;-&quot;??_-;_-@_-"/>
    <numFmt numFmtId="167" formatCode="_(* #,##0_);_(* \(#,##0\);_(* &quot;-&quot;??_);_(@_)"/>
    <numFmt numFmtId="169" formatCode="_-* #,##0.000_-;\-* #,##0.000_-;_-* &quot;-&quot;??_-;_-@_-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b/>
      <u/>
      <sz val="10"/>
      <name val="Comic Sans MS"/>
      <family val="4"/>
    </font>
    <font>
      <i/>
      <sz val="10"/>
      <name val="Comic Sans MS"/>
      <family val="4"/>
    </font>
    <font>
      <sz val="8"/>
      <name val="Comic Sans MS"/>
      <family val="4"/>
    </font>
    <font>
      <b/>
      <sz val="10"/>
      <name val="Comic Sans MS"/>
      <family val="4"/>
    </font>
    <font>
      <vertAlign val="superscript"/>
      <sz val="10"/>
      <name val="Comic Sans MS"/>
      <family val="4"/>
    </font>
    <font>
      <i/>
      <sz val="8"/>
      <name val="Comic Sans MS"/>
      <family val="4"/>
    </font>
    <font>
      <u/>
      <sz val="10"/>
      <name val="Comic Sans MS"/>
      <family val="4"/>
    </font>
    <font>
      <b/>
      <i/>
      <sz val="10"/>
      <name val="Comic Sans MS"/>
      <family val="4"/>
    </font>
    <font>
      <b/>
      <sz val="8"/>
      <name val="Comic Sans MS"/>
      <family val="4"/>
    </font>
    <font>
      <sz val="10"/>
      <color rgb="FFFF0000"/>
      <name val="Comic Sans MS"/>
      <family val="4"/>
    </font>
    <font>
      <sz val="10"/>
      <color rgb="FFFFFF00"/>
      <name val="Comic Sans MS"/>
      <family val="4"/>
    </font>
    <font>
      <b/>
      <sz val="10"/>
      <color rgb="FFFF0000"/>
      <name val="Comic Sans MS"/>
      <family val="4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b/>
      <u/>
      <sz val="1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2" tint="-9.9917600024414813E-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9" fontId="3" fillId="0" borderId="0" xfId="2" applyFont="1" applyAlignment="1">
      <alignment horizontal="center" vertical="center"/>
    </xf>
    <xf numFmtId="9" fontId="4" fillId="0" borderId="0" xfId="2" applyFont="1" applyAlignment="1">
      <alignment vertical="center"/>
    </xf>
    <xf numFmtId="0" fontId="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65" fontId="5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left" vertical="center"/>
    </xf>
    <xf numFmtId="4" fontId="3" fillId="0" borderId="0" xfId="4" applyNumberFormat="1" applyFont="1" applyAlignment="1">
      <alignment horizontal="center" vertical="center"/>
    </xf>
    <xf numFmtId="43" fontId="3" fillId="0" borderId="0" xfId="4" applyFont="1" applyAlignment="1">
      <alignment vertical="center"/>
    </xf>
    <xf numFmtId="0" fontId="2" fillId="0" borderId="0" xfId="3" applyAlignment="1">
      <alignment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justify" vertical="center" wrapText="1"/>
    </xf>
    <xf numFmtId="166" fontId="3" fillId="0" borderId="0" xfId="5" applyNumberFormat="1" applyFont="1" applyAlignment="1">
      <alignment horizontal="center" vertical="center"/>
    </xf>
    <xf numFmtId="4" fontId="3" fillId="0" borderId="0" xfId="6" applyNumberFormat="1" applyFont="1" applyAlignment="1">
      <alignment horizontal="center" vertical="center"/>
    </xf>
    <xf numFmtId="165" fontId="9" fillId="0" borderId="0" xfId="6" applyNumberFormat="1" applyFont="1" applyAlignment="1">
      <alignment vertical="center"/>
    </xf>
    <xf numFmtId="1" fontId="3" fillId="0" borderId="0" xfId="3" applyNumberFormat="1" applyFont="1" applyAlignment="1">
      <alignment horizontal="center" vertical="center"/>
    </xf>
    <xf numFmtId="1" fontId="6" fillId="0" borderId="0" xfId="3" applyNumberFormat="1" applyFont="1" applyAlignment="1">
      <alignment vertical="center"/>
    </xf>
    <xf numFmtId="0" fontId="3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4" fontId="7" fillId="0" borderId="0" xfId="6" applyNumberFormat="1" applyFont="1" applyAlignment="1">
      <alignment horizontal="right" vertical="center"/>
    </xf>
    <xf numFmtId="165" fontId="11" fillId="0" borderId="0" xfId="6" applyNumberFormat="1" applyFont="1" applyAlignment="1">
      <alignment vertical="center"/>
    </xf>
    <xf numFmtId="4" fontId="7" fillId="0" borderId="0" xfId="3" applyNumberFormat="1" applyFont="1" applyAlignment="1">
      <alignment horizontal="center" vertical="center"/>
    </xf>
    <xf numFmtId="165" fontId="11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7" fillId="0" borderId="0" xfId="3" applyFont="1" applyAlignment="1">
      <alignment horizontal="left" vertical="center"/>
    </xf>
    <xf numFmtId="4" fontId="7" fillId="0" borderId="0" xfId="6" applyNumberFormat="1" applyFont="1" applyAlignment="1">
      <alignment horizontal="center" vertical="center"/>
    </xf>
    <xf numFmtId="165" fontId="11" fillId="0" borderId="0" xfId="6" applyNumberFormat="1" applyFont="1" applyAlignment="1">
      <alignment horizontal="right" vertical="center"/>
    </xf>
    <xf numFmtId="0" fontId="10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/>
    </xf>
    <xf numFmtId="0" fontId="10" fillId="0" borderId="0" xfId="3" applyFont="1" applyAlignment="1">
      <alignment horizontal="justify" vertical="center" wrapText="1"/>
    </xf>
    <xf numFmtId="164" fontId="5" fillId="0" borderId="0" xfId="5" applyFont="1" applyAlignment="1">
      <alignment vertical="center"/>
    </xf>
    <xf numFmtId="165" fontId="5" fillId="0" borderId="0" xfId="3" applyNumberFormat="1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0" fontId="7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vertical="center" wrapText="1"/>
    </xf>
    <xf numFmtId="165" fontId="11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 wrapText="1"/>
    </xf>
    <xf numFmtId="4" fontId="3" fillId="0" borderId="0" xfId="7" applyNumberFormat="1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5" fontId="5" fillId="0" borderId="0" xfId="6" applyNumberFormat="1" applyFont="1" applyAlignment="1">
      <alignment horizontal="right" vertical="center"/>
    </xf>
    <xf numFmtId="0" fontId="10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4" fontId="3" fillId="0" borderId="0" xfId="3" applyNumberFormat="1" applyFont="1" applyAlignment="1">
      <alignment horizontal="center" vertical="center" wrapText="1"/>
    </xf>
    <xf numFmtId="165" fontId="5" fillId="0" borderId="0" xfId="3" applyNumberFormat="1" applyFont="1" applyAlignment="1">
      <alignment vertical="center" wrapText="1"/>
    </xf>
    <xf numFmtId="43" fontId="5" fillId="0" borderId="0" xfId="6" applyFont="1" applyAlignment="1">
      <alignment vertical="center"/>
    </xf>
    <xf numFmtId="0" fontId="4" fillId="0" borderId="0" xfId="3" applyFont="1" applyAlignment="1">
      <alignment horizontal="left" vertical="center" wrapText="1"/>
    </xf>
    <xf numFmtId="16" fontId="3" fillId="0" borderId="0" xfId="3" applyNumberFormat="1" applyFont="1" applyAlignment="1">
      <alignment horizontal="right" vertical="center"/>
    </xf>
    <xf numFmtId="16" fontId="3" fillId="0" borderId="0" xfId="3" quotePrefix="1" applyNumberFormat="1" applyFont="1" applyAlignment="1">
      <alignment horizontal="right" vertical="center"/>
    </xf>
    <xf numFmtId="165" fontId="5" fillId="0" borderId="0" xfId="3" applyNumberFormat="1" applyFont="1" applyAlignment="1">
      <alignment horizontal="right" vertical="center" wrapText="1"/>
    </xf>
    <xf numFmtId="0" fontId="3" fillId="0" borderId="0" xfId="3" applyFont="1" applyAlignment="1">
      <alignment horizontal="left" vertical="center" wrapText="1"/>
    </xf>
    <xf numFmtId="165" fontId="5" fillId="0" borderId="0" xfId="6" applyNumberFormat="1" applyFont="1" applyAlignment="1">
      <alignment vertical="center"/>
    </xf>
    <xf numFmtId="43" fontId="6" fillId="0" borderId="0" xfId="1" applyFont="1" applyAlignment="1">
      <alignment vertical="center"/>
    </xf>
    <xf numFmtId="0" fontId="2" fillId="0" borderId="0" xfId="3" applyAlignment="1">
      <alignment horizontal="center" vertical="center"/>
    </xf>
    <xf numFmtId="16" fontId="10" fillId="0" borderId="0" xfId="3" applyNumberFormat="1" applyFont="1" applyAlignment="1">
      <alignment horizontal="left" vertical="center"/>
    </xf>
    <xf numFmtId="16" fontId="3" fillId="0" borderId="0" xfId="3" applyNumberFormat="1" applyFont="1" applyAlignment="1">
      <alignment horizontal="left" vertical="center"/>
    </xf>
    <xf numFmtId="16" fontId="3" fillId="0" borderId="0" xfId="3" quotePrefix="1" applyNumberFormat="1" applyFont="1" applyAlignment="1">
      <alignment horizontal="left" vertical="center"/>
    </xf>
    <xf numFmtId="43" fontId="6" fillId="0" borderId="0" xfId="3" applyNumberFormat="1" applyFont="1" applyAlignment="1">
      <alignment vertical="center"/>
    </xf>
    <xf numFmtId="4" fontId="5" fillId="0" borderId="0" xfId="6" applyNumberFormat="1" applyFont="1" applyAlignment="1">
      <alignment vertical="center"/>
    </xf>
    <xf numFmtId="4" fontId="5" fillId="0" borderId="0" xfId="3" applyNumberFormat="1" applyFont="1" applyAlignment="1">
      <alignment vertical="center"/>
    </xf>
    <xf numFmtId="4" fontId="3" fillId="0" borderId="0" xfId="8" applyNumberFormat="1" applyFont="1" applyAlignment="1">
      <alignment horizontal="center" vertical="center"/>
    </xf>
    <xf numFmtId="43" fontId="5" fillId="0" borderId="0" xfId="8" applyFont="1" applyAlignment="1">
      <alignment vertical="center"/>
    </xf>
    <xf numFmtId="0" fontId="3" fillId="0" borderId="1" xfId="3" applyFont="1" applyBorder="1" applyAlignment="1">
      <alignment vertical="center"/>
    </xf>
    <xf numFmtId="43" fontId="3" fillId="0" borderId="0" xfId="1" applyFont="1" applyAlignment="1">
      <alignment vertical="center"/>
    </xf>
    <xf numFmtId="0" fontId="6" fillId="0" borderId="0" xfId="3" applyFont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1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4" fillId="0" borderId="1" xfId="3" applyFont="1" applyBorder="1" applyAlignment="1">
      <alignment vertical="center"/>
    </xf>
    <xf numFmtId="43" fontId="3" fillId="0" borderId="0" xfId="3" applyNumberFormat="1" applyFont="1" applyAlignment="1">
      <alignment vertical="center"/>
    </xf>
    <xf numFmtId="0" fontId="6" fillId="0" borderId="1" xfId="3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3" fillId="0" borderId="0" xfId="9" applyFont="1" applyAlignment="1">
      <alignment horizontal="left" vertical="center" wrapText="1"/>
    </xf>
    <xf numFmtId="167" fontId="3" fillId="0" borderId="0" xfId="10" applyNumberFormat="1" applyFont="1" applyFill="1" applyAlignment="1">
      <alignment vertical="center"/>
    </xf>
    <xf numFmtId="165" fontId="5" fillId="0" borderId="0" xfId="9" applyNumberFormat="1" applyFont="1" applyAlignment="1">
      <alignment vertical="center"/>
    </xf>
    <xf numFmtId="0" fontId="3" fillId="0" borderId="0" xfId="9" applyFont="1" applyAlignment="1">
      <alignment vertical="center"/>
    </xf>
    <xf numFmtId="4" fontId="7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vertical="center"/>
    </xf>
    <xf numFmtId="167" fontId="3" fillId="0" borderId="0" xfId="1" applyNumberFormat="1" applyFont="1" applyAlignment="1">
      <alignment horizontal="center" vertical="center"/>
    </xf>
    <xf numFmtId="0" fontId="3" fillId="0" borderId="0" xfId="9" applyFont="1" applyAlignment="1">
      <alignment vertical="center" wrapText="1"/>
    </xf>
    <xf numFmtId="167" fontId="3" fillId="0" borderId="0" xfId="10" applyNumberFormat="1" applyFont="1" applyFill="1" applyBorder="1" applyAlignment="1">
      <alignment vertical="center"/>
    </xf>
    <xf numFmtId="43" fontId="3" fillId="0" borderId="0" xfId="10" applyFont="1" applyAlignment="1">
      <alignment horizontal="center" vertical="center"/>
    </xf>
    <xf numFmtId="165" fontId="3" fillId="0" borderId="0" xfId="9" applyNumberFormat="1" applyFont="1" applyAlignment="1">
      <alignment vertical="center"/>
    </xf>
    <xf numFmtId="43" fontId="3" fillId="0" borderId="0" xfId="10" applyFont="1" applyBorder="1" applyAlignment="1">
      <alignment vertical="center"/>
    </xf>
    <xf numFmtId="166" fontId="3" fillId="0" borderId="0" xfId="3" applyNumberFormat="1" applyFont="1" applyAlignment="1">
      <alignment vertical="center"/>
    </xf>
    <xf numFmtId="0" fontId="7" fillId="0" borderId="0" xfId="3" applyFont="1" applyAlignment="1">
      <alignment vertical="center" wrapText="1"/>
    </xf>
    <xf numFmtId="166" fontId="3" fillId="0" borderId="0" xfId="5" applyNumberFormat="1" applyFont="1" applyAlignment="1">
      <alignment vertical="center"/>
    </xf>
    <xf numFmtId="0" fontId="4" fillId="0" borderId="0" xfId="9" applyFont="1" applyAlignment="1">
      <alignment vertical="center"/>
    </xf>
    <xf numFmtId="167" fontId="10" fillId="0" borderId="0" xfId="10" applyNumberFormat="1" applyFont="1" applyFill="1" applyAlignment="1">
      <alignment vertical="center"/>
    </xf>
    <xf numFmtId="43" fontId="3" fillId="0" borderId="0" xfId="10" applyFont="1" applyAlignment="1">
      <alignment horizontal="right" vertical="center"/>
    </xf>
    <xf numFmtId="43" fontId="10" fillId="0" borderId="0" xfId="4" applyFont="1" applyAlignment="1">
      <alignment horizontal="left" vertical="center"/>
    </xf>
    <xf numFmtId="43" fontId="3" fillId="0" borderId="0" xfId="6" applyFont="1" applyAlignment="1">
      <alignment vertical="center"/>
    </xf>
    <xf numFmtId="167" fontId="15" fillId="0" borderId="0" xfId="1" applyNumberFormat="1" applyFont="1" applyFill="1" applyAlignment="1">
      <alignment vertical="center"/>
    </xf>
    <xf numFmtId="43" fontId="7" fillId="0" borderId="0" xfId="1" applyFont="1" applyBorder="1" applyAlignment="1">
      <alignment horizontal="right" vertical="center"/>
    </xf>
    <xf numFmtId="165" fontId="11" fillId="0" borderId="0" xfId="6" applyNumberFormat="1" applyFont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167" fontId="3" fillId="0" borderId="0" xfId="1" applyNumberFormat="1" applyFont="1" applyFill="1" applyAlignment="1">
      <alignment vertical="center"/>
    </xf>
    <xf numFmtId="43" fontId="16" fillId="0" borderId="0" xfId="0" applyNumberFormat="1" applyFont="1" applyAlignment="1">
      <alignment horizontal="right"/>
    </xf>
    <xf numFmtId="0" fontId="17" fillId="0" borderId="0" xfId="0" applyFont="1"/>
    <xf numFmtId="167" fontId="3" fillId="0" borderId="0" xfId="1" applyNumberFormat="1" applyFont="1" applyFill="1" applyAlignment="1">
      <alignment horizontal="right" vertical="center"/>
    </xf>
    <xf numFmtId="43" fontId="16" fillId="0" borderId="0" xfId="0" applyNumberFormat="1" applyFont="1"/>
    <xf numFmtId="43" fontId="17" fillId="0" borderId="0" xfId="0" applyNumberFormat="1" applyFont="1" applyAlignment="1">
      <alignment horizontal="right"/>
    </xf>
    <xf numFmtId="43" fontId="17" fillId="0" borderId="0" xfId="1" applyFont="1"/>
    <xf numFmtId="3" fontId="16" fillId="0" borderId="0" xfId="0" applyNumberFormat="1" applyFont="1"/>
    <xf numFmtId="43" fontId="16" fillId="0" borderId="0" xfId="1" applyFont="1" applyAlignment="1" applyProtection="1">
      <alignment horizontal="right"/>
      <protection locked="0"/>
    </xf>
    <xf numFmtId="0" fontId="3" fillId="0" borderId="0" xfId="3" applyFont="1" applyAlignment="1">
      <alignment wrapText="1"/>
    </xf>
    <xf numFmtId="167" fontId="16" fillId="0" borderId="0" xfId="1" applyNumberFormat="1" applyFont="1" applyFill="1" applyAlignment="1"/>
    <xf numFmtId="167" fontId="16" fillId="0" borderId="0" xfId="1" applyNumberFormat="1" applyFont="1" applyFill="1" applyAlignment="1">
      <alignment vertical="center"/>
    </xf>
    <xf numFmtId="4" fontId="3" fillId="0" borderId="0" xfId="3" applyNumberFormat="1" applyFont="1" applyAlignment="1">
      <alignment horizontal="right" vertical="center"/>
    </xf>
    <xf numFmtId="0" fontId="3" fillId="2" borderId="2" xfId="11" applyFont="1" applyFill="1" applyBorder="1"/>
    <xf numFmtId="0" fontId="3" fillId="2" borderId="3" xfId="11" applyFont="1" applyFill="1" applyBorder="1"/>
    <xf numFmtId="0" fontId="16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/>
    </xf>
    <xf numFmtId="43" fontId="16" fillId="0" borderId="2" xfId="0" applyNumberFormat="1" applyFont="1" applyBorder="1" applyAlignment="1">
      <alignment horizontal="right"/>
    </xf>
    <xf numFmtId="43" fontId="16" fillId="0" borderId="2" xfId="1" applyFont="1" applyBorder="1" applyAlignment="1" applyProtection="1">
      <alignment horizontal="right"/>
      <protection locked="0"/>
    </xf>
    <xf numFmtId="167" fontId="13" fillId="0" borderId="0" xfId="1" applyNumberFormat="1" applyFont="1" applyFill="1" applyAlignment="1">
      <alignment vertical="center"/>
    </xf>
    <xf numFmtId="165" fontId="5" fillId="0" borderId="0" xfId="6" applyNumberFormat="1" applyFont="1" applyBorder="1" applyAlignment="1">
      <alignment vertical="center"/>
    </xf>
    <xf numFmtId="43" fontId="3" fillId="0" borderId="0" xfId="1" applyFont="1" applyBorder="1" applyAlignment="1">
      <alignment horizontal="right" vertical="center"/>
    </xf>
    <xf numFmtId="43" fontId="3" fillId="0" borderId="0" xfId="1" applyFont="1" applyAlignment="1">
      <alignment horizontal="right" vertical="center"/>
    </xf>
    <xf numFmtId="43" fontId="3" fillId="0" borderId="0" xfId="1" applyFont="1" applyBorder="1" applyAlignment="1">
      <alignment vertical="center"/>
    </xf>
    <xf numFmtId="0" fontId="10" fillId="0" borderId="0" xfId="3" applyFont="1" applyAlignment="1">
      <alignment horizontal="left" vertical="center"/>
    </xf>
    <xf numFmtId="165" fontId="3" fillId="0" borderId="0" xfId="3" applyNumberFormat="1" applyFont="1" applyAlignment="1">
      <alignment vertical="center"/>
    </xf>
    <xf numFmtId="165" fontId="11" fillId="0" borderId="0" xfId="3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0" fontId="3" fillId="0" borderId="0" xfId="3" quotePrefix="1" applyFont="1" applyAlignment="1">
      <alignment horizontal="center" vertical="center"/>
    </xf>
    <xf numFmtId="0" fontId="7" fillId="0" borderId="4" xfId="9" applyFont="1" applyBorder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4" xfId="3" applyFont="1" applyBorder="1" applyAlignment="1">
      <alignment horizontal="center" vertical="center"/>
    </xf>
    <xf numFmtId="4" fontId="3" fillId="0" borderId="4" xfId="3" applyNumberFormat="1" applyFont="1" applyBorder="1" applyAlignment="1">
      <alignment horizontal="center" vertical="center"/>
    </xf>
    <xf numFmtId="4" fontId="10" fillId="0" borderId="0" xfId="3" applyNumberFormat="1" applyFont="1" applyAlignment="1">
      <alignment horizontal="center" vertical="center"/>
    </xf>
    <xf numFmtId="165" fontId="11" fillId="0" borderId="4" xfId="3" applyNumberFormat="1" applyFont="1" applyBorder="1" applyAlignment="1">
      <alignment vertical="center"/>
    </xf>
    <xf numFmtId="165" fontId="11" fillId="0" borderId="5" xfId="3" applyNumberFormat="1" applyFont="1" applyBorder="1" applyAlignment="1">
      <alignment vertical="center"/>
    </xf>
    <xf numFmtId="167" fontId="15" fillId="0" borderId="0" xfId="1" applyNumberFormat="1" applyFont="1" applyFill="1" applyAlignment="1">
      <alignment horizontal="center" vertical="center"/>
    </xf>
    <xf numFmtId="167" fontId="3" fillId="0" borderId="0" xfId="1" applyNumberFormat="1" applyFont="1" applyFill="1" applyAlignment="1">
      <alignment horizontal="center" vertical="center"/>
    </xf>
    <xf numFmtId="167" fontId="16" fillId="0" borderId="0" xfId="1" applyNumberFormat="1" applyFont="1" applyFill="1" applyAlignment="1">
      <alignment horizontal="center" vertical="center"/>
    </xf>
    <xf numFmtId="167" fontId="13" fillId="0" borderId="0" xfId="1" applyNumberFormat="1" applyFont="1" applyFill="1" applyAlignment="1">
      <alignment horizontal="center" vertical="center"/>
    </xf>
    <xf numFmtId="169" fontId="3" fillId="0" borderId="0" xfId="5" applyNumberFormat="1" applyFont="1" applyAlignment="1">
      <alignment horizontal="center" vertical="center"/>
    </xf>
    <xf numFmtId="170" fontId="3" fillId="0" borderId="0" xfId="3" applyNumberFormat="1" applyFont="1" applyAlignment="1">
      <alignment horizontal="center" vertical="center"/>
    </xf>
    <xf numFmtId="166" fontId="3" fillId="0" borderId="0" xfId="5" applyNumberFormat="1" applyFont="1" applyAlignment="1">
      <alignment horizontal="center" vertical="center" wrapText="1"/>
    </xf>
    <xf numFmtId="165" fontId="5" fillId="0" borderId="6" xfId="3" applyNumberFormat="1" applyFont="1" applyBorder="1" applyAlignment="1">
      <alignment vertical="center"/>
    </xf>
    <xf numFmtId="165" fontId="11" fillId="0" borderId="6" xfId="6" applyNumberFormat="1" applyFont="1" applyBorder="1" applyAlignment="1">
      <alignment vertical="center"/>
    </xf>
    <xf numFmtId="0" fontId="18" fillId="0" borderId="6" xfId="3" applyFont="1" applyBorder="1" applyAlignment="1">
      <alignment vertical="center"/>
    </xf>
  </cellXfs>
  <cellStyles count="12">
    <cellStyle name="Comma" xfId="1" builtinId="3"/>
    <cellStyle name="Comma 13" xfId="5"/>
    <cellStyle name="Comma 2" xfId="6"/>
    <cellStyle name="Comma 3" xfId="4"/>
    <cellStyle name="Comma 4" xfId="8"/>
    <cellStyle name="Comma 5" xfId="10"/>
    <cellStyle name="Currency 2" xfId="7"/>
    <cellStyle name="Normal" xfId="0" builtinId="0"/>
    <cellStyle name="Normal 2" xfId="3"/>
    <cellStyle name="Normal 2 2" xfId="9"/>
    <cellStyle name="Normal 9" xfId="1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ED/Google%20Drive/QS%20SAEED/Qs%20Saeed/QS%20SAEED/BELLAVUE%20PHASE%20IV/BUDGET/REVISED%20BUDGET/BELLAVUE%20IV%20BILL%20-OCT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BD Duplex"/>
      <sheetName val="4BD Duplex"/>
      <sheetName val="4BD SMD Duplex"/>
      <sheetName val="BELLAVUE IV CONSTRUCTION COST"/>
      <sheetName val="EXT WRKS SUMRY"/>
      <sheetName val="RATE COMPARISON"/>
      <sheetName val="4BD"/>
      <sheetName val="4BDSD"/>
      <sheetName val="5BD"/>
      <sheetName val="take off 4 BDRM"/>
      <sheetName val="take off 5 BDRM"/>
    </sheetNames>
    <sheetDataSet>
      <sheetData sheetId="0"/>
      <sheetData sheetId="1"/>
      <sheetData sheetId="2"/>
      <sheetData sheetId="3"/>
      <sheetData sheetId="4"/>
      <sheetData sheetId="5">
        <row r="7">
          <cell r="D7">
            <v>1200</v>
          </cell>
        </row>
        <row r="11">
          <cell r="D11">
            <v>45000</v>
          </cell>
        </row>
        <row r="13">
          <cell r="D13">
            <v>175000</v>
          </cell>
        </row>
        <row r="14">
          <cell r="D14">
            <v>30000</v>
          </cell>
        </row>
        <row r="16">
          <cell r="D16">
            <v>35000</v>
          </cell>
        </row>
        <row r="17">
          <cell r="D17">
            <v>800</v>
          </cell>
        </row>
        <row r="18">
          <cell r="D18">
            <v>1400</v>
          </cell>
        </row>
        <row r="19">
          <cell r="D19">
            <v>1650</v>
          </cell>
        </row>
        <row r="21">
          <cell r="D21">
            <v>10000</v>
          </cell>
        </row>
        <row r="22">
          <cell r="D22">
            <v>4200</v>
          </cell>
        </row>
        <row r="23">
          <cell r="D23">
            <v>6200</v>
          </cell>
        </row>
        <row r="25">
          <cell r="D25">
            <v>6000</v>
          </cell>
        </row>
        <row r="26">
          <cell r="D26">
            <v>6000</v>
          </cell>
        </row>
        <row r="28">
          <cell r="D28">
            <v>7500</v>
          </cell>
        </row>
        <row r="29">
          <cell r="D29">
            <v>10000</v>
          </cell>
        </row>
        <row r="30">
          <cell r="D30">
            <v>9000</v>
          </cell>
        </row>
        <row r="31">
          <cell r="D31">
            <v>9000</v>
          </cell>
        </row>
      </sheetData>
      <sheetData sheetId="6"/>
      <sheetData sheetId="7"/>
      <sheetData sheetId="8">
        <row r="171">
          <cell r="F171">
            <v>3747616</v>
          </cell>
        </row>
      </sheetData>
      <sheetData sheetId="9"/>
      <sheetData sheetId="10">
        <row r="5">
          <cell r="P5">
            <v>214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1"/>
  <sheetViews>
    <sheetView view="pageBreakPreview" topLeftCell="A522" zoomScale="90" zoomScaleSheetLayoutView="90" workbookViewId="0">
      <selection activeCell="A528" sqref="A528:XFD530"/>
    </sheetView>
  </sheetViews>
  <sheetFormatPr defaultColWidth="9.140625" defaultRowHeight="16.5" x14ac:dyDescent="0.25"/>
  <cols>
    <col min="1" max="1" width="3.42578125" style="3" customWidth="1"/>
    <col min="2" max="2" width="42" style="13" customWidth="1"/>
    <col min="3" max="3" width="8.85546875" style="3" customWidth="1"/>
    <col min="4" max="4" width="7.42578125" style="3" customWidth="1"/>
    <col min="5" max="5" width="16.42578125" style="4" customWidth="1"/>
    <col min="6" max="7" width="16.42578125" style="5" customWidth="1"/>
    <col min="8" max="8" width="12.42578125" style="6" bestFit="1" customWidth="1"/>
    <col min="9" max="9" width="35.5703125" style="6" customWidth="1"/>
    <col min="10" max="10" width="9.140625" style="6"/>
    <col min="11" max="11" width="22.42578125" style="6" customWidth="1"/>
    <col min="12" max="12" width="5.42578125" style="6" customWidth="1"/>
    <col min="13" max="13" width="9.5703125" style="6" customWidth="1"/>
    <col min="14" max="16" width="9.140625" style="6"/>
    <col min="17" max="17" width="12.5703125" style="6" bestFit="1" customWidth="1"/>
    <col min="18" max="18" width="9.140625" style="6"/>
    <col min="19" max="19" width="12.42578125" style="6" bestFit="1" customWidth="1"/>
    <col min="20" max="16384" width="9.140625" style="6"/>
  </cols>
  <sheetData>
    <row r="1" spans="1:10" x14ac:dyDescent="0.25">
      <c r="A1" s="1"/>
      <c r="B1" s="2" t="s">
        <v>0</v>
      </c>
    </row>
    <row r="2" spans="1:10" x14ac:dyDescent="0.25">
      <c r="B2" s="7"/>
    </row>
    <row r="3" spans="1:10" x14ac:dyDescent="0.25">
      <c r="B3" s="8" t="s">
        <v>1</v>
      </c>
    </row>
    <row r="4" spans="1:10" x14ac:dyDescent="0.25">
      <c r="B4" s="8"/>
    </row>
    <row r="5" spans="1:10" s="12" customFormat="1" x14ac:dyDescent="0.25">
      <c r="A5" s="3"/>
      <c r="B5" s="9" t="s">
        <v>2</v>
      </c>
      <c r="C5" s="3"/>
      <c r="D5" s="3"/>
      <c r="E5" s="10"/>
      <c r="F5" s="11"/>
      <c r="G5" s="11"/>
      <c r="H5" s="6"/>
    </row>
    <row r="6" spans="1:10" s="12" customFormat="1" x14ac:dyDescent="0.25">
      <c r="A6" s="3"/>
      <c r="B6" s="9"/>
      <c r="C6" s="3"/>
      <c r="D6" s="3"/>
      <c r="E6" s="10"/>
      <c r="F6" s="11"/>
      <c r="G6" s="11"/>
      <c r="H6" s="6"/>
    </row>
    <row r="7" spans="1:10" s="12" customFormat="1" x14ac:dyDescent="0.25">
      <c r="A7" s="3"/>
      <c r="B7" s="9" t="s">
        <v>3</v>
      </c>
      <c r="C7" s="3"/>
      <c r="D7" s="3"/>
      <c r="E7" s="10"/>
      <c r="F7" s="11"/>
      <c r="G7" s="11"/>
      <c r="H7" s="6"/>
    </row>
    <row r="8" spans="1:10" ht="17.25" customHeight="1" x14ac:dyDescent="0.25"/>
    <row r="9" spans="1:10" ht="40.5" customHeight="1" x14ac:dyDescent="0.25">
      <c r="A9" s="3" t="s">
        <v>4</v>
      </c>
      <c r="B9" s="14" t="s">
        <v>5</v>
      </c>
      <c r="C9" s="15"/>
      <c r="D9" s="3" t="s">
        <v>6</v>
      </c>
      <c r="E9" s="16">
        <v>100</v>
      </c>
      <c r="F9" s="5">
        <f t="shared" ref="F9:F18" si="0">C9*E9</f>
        <v>0</v>
      </c>
      <c r="H9" s="17"/>
    </row>
    <row r="10" spans="1:10" ht="51.75" customHeight="1" x14ac:dyDescent="0.25">
      <c r="A10" s="3" t="s">
        <v>7</v>
      </c>
      <c r="B10" s="14" t="s">
        <v>8</v>
      </c>
      <c r="C10" s="18"/>
      <c r="D10" s="3" t="s">
        <v>9</v>
      </c>
      <c r="E10" s="16">
        <v>1200</v>
      </c>
      <c r="F10" s="5">
        <f t="shared" si="0"/>
        <v>0</v>
      </c>
      <c r="H10" s="17"/>
    </row>
    <row r="11" spans="1:10" ht="45" customHeight="1" x14ac:dyDescent="0.25">
      <c r="A11" s="3" t="s">
        <v>10</v>
      </c>
      <c r="B11" s="14" t="s">
        <v>11</v>
      </c>
      <c r="C11" s="18"/>
      <c r="D11" s="3" t="s">
        <v>9</v>
      </c>
      <c r="E11" s="16">
        <f>E10</f>
        <v>1200</v>
      </c>
      <c r="F11" s="5">
        <f t="shared" si="0"/>
        <v>0</v>
      </c>
      <c r="H11" s="17"/>
    </row>
    <row r="12" spans="1:10" ht="55.5" customHeight="1" x14ac:dyDescent="0.25">
      <c r="A12" s="3" t="s">
        <v>12</v>
      </c>
      <c r="B12" s="14" t="s">
        <v>13</v>
      </c>
      <c r="D12" s="3" t="s">
        <v>9</v>
      </c>
      <c r="E12" s="16">
        <v>1200</v>
      </c>
      <c r="F12" s="5">
        <f t="shared" si="0"/>
        <v>0</v>
      </c>
    </row>
    <row r="13" spans="1:10" ht="30.75" customHeight="1" x14ac:dyDescent="0.25">
      <c r="A13" s="3" t="s">
        <v>14</v>
      </c>
      <c r="B13" s="14" t="s">
        <v>15</v>
      </c>
      <c r="C13" s="18"/>
      <c r="D13" s="3" t="s">
        <v>6</v>
      </c>
      <c r="E13" s="16">
        <v>150</v>
      </c>
      <c r="F13" s="5">
        <f t="shared" si="0"/>
        <v>0</v>
      </c>
      <c r="H13" s="17"/>
      <c r="I13" s="19">
        <f>SUM(C10:C11)</f>
        <v>0</v>
      </c>
    </row>
    <row r="14" spans="1:10" ht="30.75" customHeight="1" x14ac:dyDescent="0.25">
      <c r="A14" s="3" t="s">
        <v>16</v>
      </c>
      <c r="B14" s="14" t="s">
        <v>17</v>
      </c>
      <c r="D14" s="3" t="s">
        <v>9</v>
      </c>
      <c r="E14" s="16">
        <v>450</v>
      </c>
      <c r="F14" s="5">
        <f t="shared" si="0"/>
        <v>0</v>
      </c>
      <c r="H14" s="17"/>
      <c r="I14" s="6">
        <f>I13*0.45</f>
        <v>0</v>
      </c>
      <c r="J14" s="19">
        <f>I13-I14</f>
        <v>0</v>
      </c>
    </row>
    <row r="15" spans="1:10" ht="44.25" customHeight="1" x14ac:dyDescent="0.25">
      <c r="A15" s="3" t="s">
        <v>18</v>
      </c>
      <c r="B15" s="14" t="s">
        <v>19</v>
      </c>
      <c r="D15" s="3" t="s">
        <v>9</v>
      </c>
      <c r="E15" s="16">
        <v>400</v>
      </c>
      <c r="F15" s="5">
        <f t="shared" si="0"/>
        <v>0</v>
      </c>
      <c r="H15" s="17"/>
    </row>
    <row r="16" spans="1:10" ht="44.25" customHeight="1" x14ac:dyDescent="0.25">
      <c r="A16" s="3" t="s">
        <v>20</v>
      </c>
      <c r="B16" s="20" t="s">
        <v>21</v>
      </c>
      <c r="C16" s="15"/>
      <c r="D16" s="3" t="s">
        <v>9</v>
      </c>
      <c r="E16" s="16">
        <v>2800</v>
      </c>
      <c r="F16" s="5">
        <f>C16*E16</f>
        <v>0</v>
      </c>
      <c r="H16" s="17"/>
    </row>
    <row r="17" spans="1:8" ht="36" customHeight="1" x14ac:dyDescent="0.25">
      <c r="A17" s="3" t="s">
        <v>22</v>
      </c>
      <c r="B17" s="14" t="s">
        <v>23</v>
      </c>
      <c r="C17" s="15"/>
      <c r="D17" s="3" t="s">
        <v>6</v>
      </c>
      <c r="E17" s="16">
        <v>1200</v>
      </c>
      <c r="F17" s="5">
        <f t="shared" si="0"/>
        <v>0</v>
      </c>
      <c r="H17" s="17"/>
    </row>
    <row r="18" spans="1:8" ht="36" customHeight="1" x14ac:dyDescent="0.25">
      <c r="A18" s="3" t="s">
        <v>24</v>
      </c>
      <c r="B18" s="14" t="s">
        <v>25</v>
      </c>
      <c r="C18" s="15"/>
      <c r="D18" s="3" t="s">
        <v>6</v>
      </c>
      <c r="E18" s="16">
        <v>100</v>
      </c>
      <c r="F18" s="5">
        <f t="shared" si="0"/>
        <v>0</v>
      </c>
      <c r="H18" s="17"/>
    </row>
    <row r="19" spans="1:8" x14ac:dyDescent="0.25">
      <c r="B19" s="9" t="s">
        <v>26</v>
      </c>
      <c r="E19" s="16"/>
    </row>
    <row r="20" spans="1:8" ht="17.25" customHeight="1" x14ac:dyDescent="0.25">
      <c r="B20" s="21" t="s">
        <v>27</v>
      </c>
      <c r="E20" s="16"/>
    </row>
    <row r="21" spans="1:8" ht="17.25" customHeight="1" x14ac:dyDescent="0.25">
      <c r="A21" s="3" t="s">
        <v>24</v>
      </c>
      <c r="B21" s="13" t="s">
        <v>28</v>
      </c>
      <c r="C21" s="18"/>
      <c r="D21" s="3" t="s">
        <v>6</v>
      </c>
      <c r="E21" s="16">
        <v>1250</v>
      </c>
      <c r="F21" s="5">
        <f>C21*E21</f>
        <v>0</v>
      </c>
      <c r="H21" s="17"/>
    </row>
    <row r="22" spans="1:8" ht="17.25" customHeight="1" x14ac:dyDescent="0.25">
      <c r="B22" s="21" t="s">
        <v>29</v>
      </c>
      <c r="E22" s="16"/>
    </row>
    <row r="23" spans="1:8" ht="17.25" customHeight="1" x14ac:dyDescent="0.25">
      <c r="A23" s="3" t="s">
        <v>30</v>
      </c>
      <c r="B23" s="13" t="s">
        <v>31</v>
      </c>
      <c r="C23" s="18"/>
      <c r="D23" s="3" t="s">
        <v>9</v>
      </c>
      <c r="E23" s="16">
        <v>42000</v>
      </c>
      <c r="F23" s="5">
        <f>C23*E23</f>
        <v>0</v>
      </c>
      <c r="H23" s="17"/>
    </row>
    <row r="24" spans="1:8" ht="17.25" customHeight="1" x14ac:dyDescent="0.25">
      <c r="A24" s="3" t="s">
        <v>32</v>
      </c>
      <c r="B24" s="13" t="s">
        <v>33</v>
      </c>
      <c r="C24" s="18"/>
      <c r="D24" s="3" t="s">
        <v>9</v>
      </c>
      <c r="E24" s="16">
        <f>E23</f>
        <v>42000</v>
      </c>
      <c r="F24" s="5">
        <f>C24*E24</f>
        <v>0</v>
      </c>
      <c r="H24" s="17"/>
    </row>
    <row r="25" spans="1:8" ht="17.25" customHeight="1" x14ac:dyDescent="0.25">
      <c r="A25" s="3" t="s">
        <v>34</v>
      </c>
      <c r="B25" s="13" t="s">
        <v>35</v>
      </c>
      <c r="D25" s="3" t="s">
        <v>9</v>
      </c>
      <c r="E25" s="16">
        <f>E24</f>
        <v>42000</v>
      </c>
      <c r="F25" s="5">
        <f>C25*E25</f>
        <v>0</v>
      </c>
      <c r="H25" s="17"/>
    </row>
    <row r="26" spans="1:8" ht="17.25" customHeight="1" x14ac:dyDescent="0.25">
      <c r="E26" s="16"/>
      <c r="H26" s="17"/>
    </row>
    <row r="27" spans="1:8" ht="17.25" customHeight="1" x14ac:dyDescent="0.25">
      <c r="E27" s="16"/>
      <c r="H27" s="17"/>
    </row>
    <row r="28" spans="1:8" ht="17.25" customHeight="1" x14ac:dyDescent="0.25">
      <c r="B28" s="22" t="s">
        <v>36</v>
      </c>
      <c r="C28" s="7"/>
      <c r="D28" s="7"/>
      <c r="E28" s="23" t="s">
        <v>37</v>
      </c>
      <c r="F28" s="24">
        <f>SUM(F2:F27)</f>
        <v>0</v>
      </c>
      <c r="G28" s="24"/>
    </row>
    <row r="29" spans="1:8" s="27" customFormat="1" ht="17.25" customHeight="1" x14ac:dyDescent="0.25">
      <c r="A29" s="7"/>
      <c r="B29" s="8" t="s">
        <v>38</v>
      </c>
      <c r="C29" s="7"/>
      <c r="D29" s="7"/>
      <c r="E29" s="25"/>
      <c r="F29" s="26"/>
      <c r="G29" s="26"/>
    </row>
    <row r="30" spans="1:8" ht="30.75" customHeight="1" x14ac:dyDescent="0.25">
      <c r="B30" s="21" t="s">
        <v>39</v>
      </c>
    </row>
    <row r="31" spans="1:8" ht="17.25" customHeight="1" x14ac:dyDescent="0.25">
      <c r="B31" s="21" t="s">
        <v>40</v>
      </c>
    </row>
    <row r="32" spans="1:8" ht="23.25" customHeight="1" x14ac:dyDescent="0.25">
      <c r="A32" s="3" t="s">
        <v>4</v>
      </c>
      <c r="B32" s="13" t="s">
        <v>41</v>
      </c>
      <c r="C32" s="18"/>
      <c r="D32" s="3" t="s">
        <v>9</v>
      </c>
      <c r="E32" s="16">
        <f>E23</f>
        <v>42000</v>
      </c>
      <c r="F32" s="5">
        <f>C32*E32</f>
        <v>0</v>
      </c>
      <c r="H32" s="17"/>
    </row>
    <row r="33" spans="1:8" ht="21.75" customHeight="1" x14ac:dyDescent="0.25">
      <c r="A33" s="3" t="s">
        <v>7</v>
      </c>
      <c r="B33" s="13" t="s">
        <v>42</v>
      </c>
      <c r="C33" s="18"/>
      <c r="D33" s="3" t="s">
        <v>9</v>
      </c>
      <c r="E33" s="16">
        <f>E32</f>
        <v>42000</v>
      </c>
      <c r="F33" s="5">
        <f>C33*E33</f>
        <v>0</v>
      </c>
      <c r="H33" s="17"/>
    </row>
    <row r="34" spans="1:8" ht="25.5" customHeight="1" x14ac:dyDescent="0.25">
      <c r="E34" s="16"/>
    </row>
    <row r="35" spans="1:8" ht="23.25" customHeight="1" x14ac:dyDescent="0.25">
      <c r="E35" s="16"/>
    </row>
    <row r="36" spans="1:8" ht="21.75" customHeight="1" x14ac:dyDescent="0.25">
      <c r="E36" s="16"/>
      <c r="H36" s="17"/>
    </row>
    <row r="37" spans="1:8" ht="21" customHeight="1" x14ac:dyDescent="0.25">
      <c r="B37" s="9" t="s">
        <v>43</v>
      </c>
    </row>
    <row r="38" spans="1:8" ht="38.25" customHeight="1" x14ac:dyDescent="0.25">
      <c r="B38" s="28" t="s">
        <v>44</v>
      </c>
    </row>
    <row r="39" spans="1:8" ht="22.5" customHeight="1" x14ac:dyDescent="0.25">
      <c r="A39" s="3" t="s">
        <v>10</v>
      </c>
      <c r="B39" s="13" t="s">
        <v>45</v>
      </c>
      <c r="C39" s="15"/>
      <c r="D39" s="3" t="s">
        <v>46</v>
      </c>
      <c r="E39" s="16">
        <v>550</v>
      </c>
      <c r="F39" s="5">
        <f>C39*E39</f>
        <v>0</v>
      </c>
      <c r="H39" s="17"/>
    </row>
    <row r="40" spans="1:8" ht="21" customHeight="1" x14ac:dyDescent="0.25">
      <c r="A40" s="3" t="s">
        <v>12</v>
      </c>
      <c r="B40" s="13" t="s">
        <v>47</v>
      </c>
      <c r="C40" s="15"/>
      <c r="D40" s="3" t="s">
        <v>46</v>
      </c>
      <c r="E40" s="16">
        <f>E39</f>
        <v>550</v>
      </c>
      <c r="F40" s="5">
        <f>C40*E40</f>
        <v>0</v>
      </c>
      <c r="H40" s="17"/>
    </row>
    <row r="41" spans="1:8" ht="18" customHeight="1" x14ac:dyDescent="0.25">
      <c r="A41" s="3" t="s">
        <v>14</v>
      </c>
      <c r="B41" s="13" t="s">
        <v>48</v>
      </c>
      <c r="C41" s="15"/>
      <c r="D41" s="3" t="s">
        <v>46</v>
      </c>
      <c r="E41" s="16">
        <f>E40</f>
        <v>550</v>
      </c>
      <c r="F41" s="5">
        <f>C41*E41</f>
        <v>0</v>
      </c>
      <c r="H41" s="17"/>
    </row>
    <row r="42" spans="1:8" ht="19.5" customHeight="1" x14ac:dyDescent="0.25">
      <c r="A42" s="3" t="s">
        <v>16</v>
      </c>
      <c r="B42" s="13" t="s">
        <v>49</v>
      </c>
      <c r="C42" s="18"/>
      <c r="D42" s="3" t="s">
        <v>46</v>
      </c>
      <c r="E42" s="16">
        <f>E40</f>
        <v>550</v>
      </c>
      <c r="F42" s="5">
        <f>C42*E42</f>
        <v>0</v>
      </c>
      <c r="H42" s="17"/>
    </row>
    <row r="43" spans="1:8" ht="49.5" customHeight="1" x14ac:dyDescent="0.25">
      <c r="B43" s="28" t="s">
        <v>50</v>
      </c>
    </row>
    <row r="44" spans="1:8" ht="20.25" customHeight="1" x14ac:dyDescent="0.25">
      <c r="A44" s="3" t="s">
        <v>18</v>
      </c>
      <c r="B44" s="20" t="s">
        <v>51</v>
      </c>
      <c r="C44" s="18"/>
      <c r="D44" s="3" t="s">
        <v>6</v>
      </c>
      <c r="E44" s="4">
        <v>800</v>
      </c>
      <c r="F44" s="5">
        <f>C44*E44</f>
        <v>0</v>
      </c>
      <c r="H44" s="17"/>
    </row>
    <row r="45" spans="1:8" ht="21" customHeight="1" x14ac:dyDescent="0.25">
      <c r="B45" s="9" t="s">
        <v>52</v>
      </c>
    </row>
    <row r="46" spans="1:8" ht="24.75" customHeight="1" x14ac:dyDescent="0.25">
      <c r="B46" s="21" t="s">
        <v>53</v>
      </c>
    </row>
    <row r="47" spans="1:8" ht="18.75" customHeight="1" x14ac:dyDescent="0.25">
      <c r="A47" s="3" t="s">
        <v>20</v>
      </c>
      <c r="B47" s="13" t="s">
        <v>54</v>
      </c>
      <c r="C47" s="18"/>
      <c r="D47" s="3" t="s">
        <v>6</v>
      </c>
      <c r="E47" s="16">
        <v>3500</v>
      </c>
      <c r="F47" s="5">
        <f t="shared" ref="F47:F49" si="1">C47*E47</f>
        <v>0</v>
      </c>
      <c r="H47" s="17"/>
    </row>
    <row r="48" spans="1:8" ht="21.75" customHeight="1" x14ac:dyDescent="0.25">
      <c r="A48" s="3" t="s">
        <v>22</v>
      </c>
      <c r="B48" s="13" t="s">
        <v>55</v>
      </c>
      <c r="C48" s="18"/>
      <c r="D48" s="3" t="s">
        <v>6</v>
      </c>
      <c r="E48" s="16">
        <f>E47</f>
        <v>3500</v>
      </c>
      <c r="F48" s="5">
        <f t="shared" si="1"/>
        <v>0</v>
      </c>
      <c r="H48" s="17"/>
    </row>
    <row r="49" spans="1:7" ht="23.25" customHeight="1" x14ac:dyDescent="0.25">
      <c r="A49" s="3" t="s">
        <v>24</v>
      </c>
      <c r="B49" s="13" t="s">
        <v>56</v>
      </c>
      <c r="D49" s="3" t="s">
        <v>6</v>
      </c>
      <c r="E49" s="16">
        <f>E48</f>
        <v>3500</v>
      </c>
      <c r="F49" s="5">
        <f t="shared" si="1"/>
        <v>0</v>
      </c>
    </row>
    <row r="60" spans="1:7" x14ac:dyDescent="0.25">
      <c r="B60" s="29" t="s">
        <v>57</v>
      </c>
      <c r="E60" s="23" t="s">
        <v>37</v>
      </c>
      <c r="F60" s="26">
        <f>SUM(F31:F59)</f>
        <v>0</v>
      </c>
      <c r="G60" s="26"/>
    </row>
    <row r="61" spans="1:7" x14ac:dyDescent="0.25">
      <c r="B61" s="8" t="s">
        <v>38</v>
      </c>
    </row>
    <row r="62" spans="1:7" x14ac:dyDescent="0.25">
      <c r="B62" s="8"/>
    </row>
    <row r="63" spans="1:7" ht="15" x14ac:dyDescent="0.25">
      <c r="B63" s="21" t="s">
        <v>53</v>
      </c>
    </row>
    <row r="64" spans="1:7" ht="15" x14ac:dyDescent="0.25">
      <c r="B64" s="21"/>
    </row>
    <row r="65" spans="1:8" ht="15" x14ac:dyDescent="0.25">
      <c r="E65" s="16"/>
      <c r="H65" s="17"/>
    </row>
    <row r="66" spans="1:8" ht="15" x14ac:dyDescent="0.25">
      <c r="A66" s="3" t="s">
        <v>4</v>
      </c>
      <c r="B66" s="13" t="s">
        <v>58</v>
      </c>
      <c r="D66" s="3" t="s">
        <v>59</v>
      </c>
      <c r="E66" s="16">
        <v>800</v>
      </c>
      <c r="F66" s="5">
        <f>C66*E66</f>
        <v>0</v>
      </c>
      <c r="H66" s="17"/>
    </row>
    <row r="67" spans="1:8" ht="15" x14ac:dyDescent="0.25">
      <c r="E67" s="16"/>
      <c r="H67" s="17"/>
    </row>
    <row r="68" spans="1:8" x14ac:dyDescent="0.25">
      <c r="B68" s="9" t="s">
        <v>60</v>
      </c>
      <c r="C68" s="7"/>
      <c r="D68" s="7"/>
      <c r="E68" s="30"/>
      <c r="F68" s="31"/>
      <c r="G68" s="31"/>
    </row>
    <row r="69" spans="1:8" x14ac:dyDescent="0.25">
      <c r="B69" s="32"/>
      <c r="C69" s="7"/>
      <c r="D69" s="7"/>
      <c r="E69" s="30"/>
      <c r="F69" s="31"/>
      <c r="G69" s="31"/>
    </row>
    <row r="70" spans="1:8" ht="57.75" customHeight="1" x14ac:dyDescent="0.25">
      <c r="B70" s="28" t="s">
        <v>61</v>
      </c>
      <c r="C70" s="7"/>
      <c r="D70" s="7"/>
      <c r="E70" s="30"/>
      <c r="F70" s="31"/>
      <c r="G70" s="31"/>
    </row>
    <row r="71" spans="1:8" x14ac:dyDescent="0.25">
      <c r="B71" s="28"/>
      <c r="C71" s="7"/>
      <c r="D71" s="7"/>
      <c r="E71" s="30"/>
      <c r="F71" s="31"/>
      <c r="G71" s="31"/>
    </row>
    <row r="72" spans="1:8" x14ac:dyDescent="0.25">
      <c r="A72" s="3" t="s">
        <v>7</v>
      </c>
      <c r="B72" s="20" t="s">
        <v>62</v>
      </c>
      <c r="C72" s="18"/>
      <c r="D72" s="3" t="s">
        <v>6</v>
      </c>
      <c r="E72" s="16">
        <v>4700</v>
      </c>
      <c r="F72" s="5">
        <f>C72*E72</f>
        <v>0</v>
      </c>
      <c r="H72" s="17"/>
    </row>
    <row r="74" spans="1:8" ht="15" x14ac:dyDescent="0.25">
      <c r="B74" s="21" t="s">
        <v>63</v>
      </c>
      <c r="F74" s="33"/>
      <c r="G74" s="33"/>
    </row>
    <row r="75" spans="1:8" ht="15" x14ac:dyDescent="0.25">
      <c r="B75" s="21" t="s">
        <v>64</v>
      </c>
      <c r="F75" s="33"/>
      <c r="G75" s="33"/>
    </row>
    <row r="76" spans="1:8" ht="15" x14ac:dyDescent="0.25">
      <c r="F76" s="33"/>
      <c r="G76" s="33"/>
    </row>
    <row r="77" spans="1:8" ht="29.25" customHeight="1" x14ac:dyDescent="0.25">
      <c r="A77" s="3" t="s">
        <v>10</v>
      </c>
      <c r="B77" s="14" t="s">
        <v>65</v>
      </c>
      <c r="D77" s="3" t="s">
        <v>6</v>
      </c>
      <c r="E77" s="10">
        <v>220</v>
      </c>
      <c r="F77" s="5">
        <f>C77*E77</f>
        <v>0</v>
      </c>
    </row>
    <row r="78" spans="1:8" ht="15" x14ac:dyDescent="0.25">
      <c r="B78" s="14"/>
      <c r="F78" s="33"/>
      <c r="G78" s="33"/>
    </row>
    <row r="79" spans="1:8" ht="15" x14ac:dyDescent="0.25">
      <c r="B79" s="34"/>
      <c r="F79" s="33"/>
      <c r="G79" s="33"/>
    </row>
    <row r="80" spans="1:8" ht="35.25" customHeight="1" x14ac:dyDescent="0.25">
      <c r="B80" s="14"/>
      <c r="F80" s="35"/>
      <c r="G80" s="35"/>
    </row>
    <row r="81" spans="2:7" ht="15" x14ac:dyDescent="0.25">
      <c r="B81" s="14"/>
      <c r="F81" s="33"/>
      <c r="G81" s="33"/>
    </row>
    <row r="82" spans="2:7" ht="18.75" customHeight="1" x14ac:dyDescent="0.25">
      <c r="B82" s="29" t="s">
        <v>57</v>
      </c>
      <c r="E82" s="23" t="s">
        <v>37</v>
      </c>
      <c r="F82" s="26">
        <f>SUM(F63:F81)</f>
        <v>0</v>
      </c>
      <c r="G82" s="26"/>
    </row>
    <row r="83" spans="2:7" ht="15" x14ac:dyDescent="0.25">
      <c r="B83" s="14"/>
      <c r="F83" s="33"/>
      <c r="G83" s="33"/>
    </row>
    <row r="84" spans="2:7" x14ac:dyDescent="0.25">
      <c r="B84" s="29"/>
      <c r="E84" s="23"/>
      <c r="F84" s="24"/>
      <c r="G84" s="24"/>
    </row>
    <row r="85" spans="2:7" x14ac:dyDescent="0.25">
      <c r="B85" s="9" t="s">
        <v>66</v>
      </c>
      <c r="E85" s="23"/>
      <c r="F85" s="24"/>
      <c r="G85" s="24"/>
    </row>
    <row r="86" spans="2:7" ht="15" x14ac:dyDescent="0.25">
      <c r="F86" s="36"/>
      <c r="G86" s="36"/>
    </row>
    <row r="87" spans="2:7" ht="15" x14ac:dyDescent="0.25">
      <c r="B87" s="37" t="s">
        <v>67</v>
      </c>
      <c r="E87" s="4">
        <f>F28</f>
        <v>0</v>
      </c>
      <c r="F87" s="36"/>
      <c r="G87" s="36"/>
    </row>
    <row r="88" spans="2:7" x14ac:dyDescent="0.25">
      <c r="B88" s="38"/>
      <c r="F88" s="36"/>
      <c r="G88" s="36"/>
    </row>
    <row r="89" spans="2:7" ht="15" x14ac:dyDescent="0.25">
      <c r="B89" s="37" t="s">
        <v>68</v>
      </c>
      <c r="E89" s="4">
        <f>F60</f>
        <v>0</v>
      </c>
      <c r="F89" s="36"/>
      <c r="G89" s="36"/>
    </row>
    <row r="90" spans="2:7" ht="15" x14ac:dyDescent="0.25">
      <c r="B90" s="37"/>
      <c r="F90" s="36"/>
      <c r="G90" s="36"/>
    </row>
    <row r="91" spans="2:7" ht="15" x14ac:dyDescent="0.25">
      <c r="B91" s="37" t="s">
        <v>69</v>
      </c>
      <c r="E91" s="4">
        <f>F82</f>
        <v>0</v>
      </c>
      <c r="F91" s="36"/>
      <c r="G91" s="36"/>
    </row>
    <row r="92" spans="2:7" ht="15" x14ac:dyDescent="0.25">
      <c r="B92" s="39"/>
      <c r="F92" s="36"/>
      <c r="G92" s="36"/>
    </row>
    <row r="93" spans="2:7" ht="15" x14ac:dyDescent="0.25">
      <c r="B93" s="39"/>
      <c r="F93" s="36"/>
      <c r="G93" s="36"/>
    </row>
    <row r="94" spans="2:7" ht="15" x14ac:dyDescent="0.25">
      <c r="B94" s="39"/>
      <c r="F94" s="36"/>
      <c r="G94" s="36"/>
    </row>
    <row r="95" spans="2:7" ht="15" x14ac:dyDescent="0.25">
      <c r="B95" s="39"/>
      <c r="F95" s="36"/>
      <c r="G95" s="36"/>
    </row>
    <row r="96" spans="2:7" x14ac:dyDescent="0.25">
      <c r="B96" s="40" t="s">
        <v>70</v>
      </c>
      <c r="C96" s="7"/>
      <c r="D96" s="7"/>
      <c r="F96" s="41"/>
      <c r="G96" s="41"/>
    </row>
    <row r="97" spans="1:8" x14ac:dyDescent="0.25">
      <c r="B97" s="22" t="s">
        <v>71</v>
      </c>
      <c r="C97" s="7"/>
      <c r="D97" s="7"/>
      <c r="E97" s="23" t="s">
        <v>37</v>
      </c>
      <c r="F97" s="31">
        <f>SUM(E87:E92)</f>
        <v>0</v>
      </c>
      <c r="G97" s="31"/>
    </row>
    <row r="98" spans="1:8" x14ac:dyDescent="0.25">
      <c r="B98" s="2" t="s">
        <v>72</v>
      </c>
    </row>
    <row r="100" spans="1:8" x14ac:dyDescent="0.25">
      <c r="B100" s="8" t="s">
        <v>73</v>
      </c>
    </row>
    <row r="101" spans="1:8" x14ac:dyDescent="0.25">
      <c r="B101" s="8"/>
    </row>
    <row r="102" spans="1:8" x14ac:dyDescent="0.25">
      <c r="B102" s="9" t="s">
        <v>26</v>
      </c>
    </row>
    <row r="103" spans="1:8" ht="15" x14ac:dyDescent="0.25">
      <c r="E103" s="13"/>
    </row>
    <row r="104" spans="1:8" ht="15" x14ac:dyDescent="0.25">
      <c r="B104" s="21" t="s">
        <v>74</v>
      </c>
    </row>
    <row r="105" spans="1:8" ht="15" x14ac:dyDescent="0.25">
      <c r="B105" s="21"/>
    </row>
    <row r="106" spans="1:8" ht="15" x14ac:dyDescent="0.25">
      <c r="B106" s="21" t="s">
        <v>75</v>
      </c>
    </row>
    <row r="108" spans="1:8" x14ac:dyDescent="0.25">
      <c r="A108" s="3" t="s">
        <v>4</v>
      </c>
      <c r="B108" s="13" t="s">
        <v>42</v>
      </c>
      <c r="C108" s="18">
        <v>3</v>
      </c>
      <c r="D108" s="3" t="s">
        <v>9</v>
      </c>
      <c r="E108" s="16">
        <f>E33</f>
        <v>42000</v>
      </c>
      <c r="F108" s="5">
        <f>C108*E108</f>
        <v>126000</v>
      </c>
      <c r="H108" s="17"/>
    </row>
    <row r="110" spans="1:8" x14ac:dyDescent="0.25">
      <c r="A110" s="3" t="s">
        <v>7</v>
      </c>
      <c r="B110" s="13" t="s">
        <v>76</v>
      </c>
      <c r="C110" s="18">
        <v>5</v>
      </c>
      <c r="D110" s="3" t="s">
        <v>9</v>
      </c>
      <c r="E110" s="16">
        <f>E108</f>
        <v>42000</v>
      </c>
      <c r="F110" s="5">
        <f>C110*E110</f>
        <v>210000</v>
      </c>
      <c r="H110" s="17"/>
    </row>
    <row r="112" spans="1:8" x14ac:dyDescent="0.25">
      <c r="B112" s="9" t="s">
        <v>43</v>
      </c>
    </row>
    <row r="114" spans="1:8" ht="30" x14ac:dyDescent="0.25">
      <c r="B114" s="28" t="s">
        <v>77</v>
      </c>
    </row>
    <row r="115" spans="1:8" ht="15" x14ac:dyDescent="0.25">
      <c r="B115" s="28"/>
    </row>
    <row r="116" spans="1:8" ht="15" x14ac:dyDescent="0.25">
      <c r="A116" s="3" t="s">
        <v>10</v>
      </c>
      <c r="B116" s="13" t="s">
        <v>78</v>
      </c>
      <c r="C116" s="15"/>
      <c r="D116" s="3" t="s">
        <v>46</v>
      </c>
      <c r="E116" s="16">
        <f>E39</f>
        <v>550</v>
      </c>
      <c r="F116" s="5">
        <f>C119*E116</f>
        <v>0</v>
      </c>
      <c r="H116" s="17"/>
    </row>
    <row r="117" spans="1:8" ht="15" x14ac:dyDescent="0.25">
      <c r="C117" s="15"/>
      <c r="E117" s="16"/>
      <c r="H117" s="17"/>
    </row>
    <row r="118" spans="1:8" ht="15" x14ac:dyDescent="0.25">
      <c r="A118" s="3" t="s">
        <v>12</v>
      </c>
      <c r="B118" s="13" t="s">
        <v>45</v>
      </c>
      <c r="C118" s="15">
        <v>72</v>
      </c>
      <c r="D118" s="3" t="s">
        <v>46</v>
      </c>
      <c r="E118" s="16">
        <f>E40</f>
        <v>550</v>
      </c>
      <c r="F118" s="5">
        <f>C118*E118</f>
        <v>39600</v>
      </c>
      <c r="H118" s="17"/>
    </row>
    <row r="119" spans="1:8" ht="15" x14ac:dyDescent="0.25">
      <c r="C119" s="15"/>
      <c r="E119" s="16"/>
      <c r="H119" s="17"/>
    </row>
    <row r="120" spans="1:8" ht="15" x14ac:dyDescent="0.25">
      <c r="A120" s="3" t="s">
        <v>14</v>
      </c>
      <c r="B120" s="13" t="s">
        <v>47</v>
      </c>
      <c r="C120" s="15">
        <f>528+402</f>
        <v>930</v>
      </c>
      <c r="D120" s="3" t="s">
        <v>46</v>
      </c>
      <c r="E120" s="16">
        <f>E118</f>
        <v>550</v>
      </c>
      <c r="F120" s="5">
        <f>C120*E120</f>
        <v>511500</v>
      </c>
      <c r="H120" s="17"/>
    </row>
    <row r="121" spans="1:8" ht="15" x14ac:dyDescent="0.25">
      <c r="E121" s="16"/>
    </row>
    <row r="122" spans="1:8" ht="15" x14ac:dyDescent="0.25">
      <c r="A122" s="3" t="s">
        <v>16</v>
      </c>
      <c r="B122" s="13" t="s">
        <v>49</v>
      </c>
      <c r="C122" s="15">
        <f>185+135</f>
        <v>320</v>
      </c>
      <c r="D122" s="3" t="s">
        <v>46</v>
      </c>
      <c r="E122" s="16">
        <f>E120</f>
        <v>550</v>
      </c>
      <c r="F122" s="5">
        <f>C122*E122</f>
        <v>176000</v>
      </c>
      <c r="H122" s="17"/>
    </row>
    <row r="124" spans="1:8" x14ac:dyDescent="0.25">
      <c r="B124" s="9" t="s">
        <v>52</v>
      </c>
    </row>
    <row r="126" spans="1:8" ht="15" x14ac:dyDescent="0.25">
      <c r="B126" s="21" t="s">
        <v>53</v>
      </c>
    </row>
    <row r="128" spans="1:8" x14ac:dyDescent="0.25">
      <c r="A128" s="3" t="s">
        <v>18</v>
      </c>
      <c r="B128" s="13" t="s">
        <v>79</v>
      </c>
      <c r="C128" s="15">
        <v>60</v>
      </c>
      <c r="D128" s="3" t="s">
        <v>6</v>
      </c>
      <c r="E128" s="16">
        <f>E48</f>
        <v>3500</v>
      </c>
      <c r="F128" s="5">
        <f>C128*E128</f>
        <v>210000</v>
      </c>
      <c r="H128" s="17"/>
    </row>
    <row r="130" spans="1:8" x14ac:dyDescent="0.25">
      <c r="A130" s="3" t="s">
        <v>20</v>
      </c>
      <c r="B130" s="13" t="s">
        <v>80</v>
      </c>
      <c r="C130" s="15">
        <v>38</v>
      </c>
      <c r="D130" s="3" t="s">
        <v>6</v>
      </c>
      <c r="E130" s="16">
        <f>E128</f>
        <v>3500</v>
      </c>
      <c r="F130" s="5">
        <f>C130*E130</f>
        <v>133000</v>
      </c>
      <c r="H130" s="17"/>
    </row>
    <row r="142" spans="1:8" x14ac:dyDescent="0.25">
      <c r="B142" s="8" t="s">
        <v>73</v>
      </c>
    </row>
    <row r="143" spans="1:8" x14ac:dyDescent="0.25">
      <c r="B143" s="22" t="s">
        <v>81</v>
      </c>
      <c r="E143" s="23" t="s">
        <v>37</v>
      </c>
      <c r="F143" s="24">
        <f>SUM(F100:F142)</f>
        <v>1406100</v>
      </c>
      <c r="G143" s="24"/>
    </row>
    <row r="144" spans="1:8" x14ac:dyDescent="0.25">
      <c r="B144" s="2" t="s">
        <v>82</v>
      </c>
    </row>
    <row r="146" spans="1:9" x14ac:dyDescent="0.25">
      <c r="B146" s="8" t="s">
        <v>83</v>
      </c>
      <c r="F146" s="33"/>
      <c r="G146" s="33"/>
    </row>
    <row r="147" spans="1:9" s="42" customFormat="1" ht="15" x14ac:dyDescent="0.25">
      <c r="A147" s="3"/>
      <c r="B147" s="13"/>
      <c r="C147" s="3"/>
      <c r="D147" s="3"/>
      <c r="E147" s="4"/>
      <c r="F147" s="33"/>
      <c r="G147" s="33"/>
    </row>
    <row r="148" spans="1:9" x14ac:dyDescent="0.25">
      <c r="B148" s="9" t="s">
        <v>26</v>
      </c>
    </row>
    <row r="149" spans="1:9" s="42" customFormat="1" ht="15" x14ac:dyDescent="0.25">
      <c r="A149" s="3"/>
      <c r="B149" s="13"/>
      <c r="C149" s="3"/>
      <c r="D149" s="3"/>
      <c r="E149" s="4"/>
      <c r="F149" s="5"/>
      <c r="G149" s="5"/>
    </row>
    <row r="150" spans="1:9" s="42" customFormat="1" ht="15" x14ac:dyDescent="0.25">
      <c r="A150" s="3"/>
      <c r="B150" s="21" t="s">
        <v>74</v>
      </c>
      <c r="C150" s="3"/>
      <c r="D150" s="3"/>
      <c r="E150" s="4"/>
      <c r="F150" s="5"/>
      <c r="G150" s="5"/>
    </row>
    <row r="151" spans="1:9" s="42" customFormat="1" ht="15" x14ac:dyDescent="0.25">
      <c r="A151" s="3"/>
      <c r="B151" s="21"/>
      <c r="C151" s="3"/>
      <c r="D151" s="3"/>
      <c r="E151" s="4"/>
      <c r="F151" s="5"/>
      <c r="G151" s="5"/>
    </row>
    <row r="152" spans="1:9" ht="15" x14ac:dyDescent="0.25">
      <c r="B152" s="21" t="s">
        <v>75</v>
      </c>
    </row>
    <row r="153" spans="1:9" ht="15" x14ac:dyDescent="0.25">
      <c r="I153" s="6">
        <f>354*0.15</f>
        <v>53.1</v>
      </c>
    </row>
    <row r="154" spans="1:9" x14ac:dyDescent="0.25">
      <c r="A154" s="3" t="s">
        <v>4</v>
      </c>
      <c r="B154" s="13" t="s">
        <v>84</v>
      </c>
      <c r="C154" s="3">
        <v>14</v>
      </c>
      <c r="D154" s="3" t="s">
        <v>9</v>
      </c>
      <c r="E154" s="16">
        <f>E108</f>
        <v>42000</v>
      </c>
      <c r="F154" s="5">
        <f>C154*E154</f>
        <v>588000</v>
      </c>
    </row>
    <row r="156" spans="1:9" ht="15" x14ac:dyDescent="0.25">
      <c r="F156" s="36"/>
      <c r="G156" s="36"/>
      <c r="H156" s="17"/>
    </row>
    <row r="157" spans="1:9" x14ac:dyDescent="0.25">
      <c r="B157" s="9" t="s">
        <v>43</v>
      </c>
      <c r="I157" s="6">
        <f>C154*88.32</f>
        <v>1236.48</v>
      </c>
    </row>
    <row r="159" spans="1:9" ht="30" x14ac:dyDescent="0.25">
      <c r="B159" s="28" t="s">
        <v>85</v>
      </c>
    </row>
    <row r="160" spans="1:9" ht="15" x14ac:dyDescent="0.25">
      <c r="B160" s="28"/>
    </row>
    <row r="161" spans="1:8" ht="15" x14ac:dyDescent="0.25">
      <c r="A161" s="3" t="s">
        <v>10</v>
      </c>
      <c r="B161" s="13" t="s">
        <v>86</v>
      </c>
      <c r="C161" s="15">
        <v>1246</v>
      </c>
      <c r="D161" s="3" t="s">
        <v>46</v>
      </c>
      <c r="E161" s="16">
        <f>E116</f>
        <v>550</v>
      </c>
      <c r="F161" s="5">
        <f>C161*E161</f>
        <v>685300</v>
      </c>
      <c r="H161" s="17"/>
    </row>
    <row r="162" spans="1:8" ht="15" x14ac:dyDescent="0.25">
      <c r="E162" s="16"/>
      <c r="H162" s="17"/>
    </row>
    <row r="163" spans="1:8" ht="15" x14ac:dyDescent="0.25">
      <c r="A163" s="3" t="s">
        <v>12</v>
      </c>
      <c r="B163" s="13" t="s">
        <v>87</v>
      </c>
      <c r="C163" s="15"/>
      <c r="D163" s="3" t="s">
        <v>46</v>
      </c>
      <c r="E163" s="16">
        <f>E161</f>
        <v>550</v>
      </c>
      <c r="F163" s="5">
        <f>C163*E163</f>
        <v>0</v>
      </c>
      <c r="H163" s="17"/>
    </row>
    <row r="164" spans="1:8" ht="15" x14ac:dyDescent="0.25">
      <c r="E164" s="16"/>
      <c r="H164" s="17"/>
    </row>
    <row r="165" spans="1:8" x14ac:dyDescent="0.25">
      <c r="B165" s="9" t="s">
        <v>52</v>
      </c>
      <c r="E165" s="16"/>
      <c r="H165" s="17"/>
    </row>
    <row r="166" spans="1:8" ht="15" x14ac:dyDescent="0.25">
      <c r="E166" s="16"/>
      <c r="H166" s="17"/>
    </row>
    <row r="167" spans="1:8" x14ac:dyDescent="0.25">
      <c r="B167" s="21" t="s">
        <v>53</v>
      </c>
      <c r="E167" s="30"/>
      <c r="F167" s="24"/>
      <c r="G167" s="24"/>
    </row>
    <row r="168" spans="1:8" x14ac:dyDescent="0.25">
      <c r="E168" s="30"/>
      <c r="F168" s="24"/>
      <c r="G168" s="24"/>
    </row>
    <row r="169" spans="1:8" x14ac:dyDescent="0.25">
      <c r="A169" s="3" t="s">
        <v>14</v>
      </c>
      <c r="B169" s="13" t="s">
        <v>88</v>
      </c>
      <c r="C169" s="3">
        <v>92</v>
      </c>
      <c r="D169" s="3" t="s">
        <v>6</v>
      </c>
      <c r="E169" s="16">
        <f>E128</f>
        <v>3500</v>
      </c>
      <c r="F169" s="5">
        <f>C169*E169</f>
        <v>322000</v>
      </c>
    </row>
    <row r="171" spans="1:8" ht="15" x14ac:dyDescent="0.25">
      <c r="A171" s="3" t="s">
        <v>16</v>
      </c>
      <c r="B171" s="13" t="s">
        <v>89</v>
      </c>
      <c r="C171" s="3">
        <v>40</v>
      </c>
      <c r="D171" s="3" t="s">
        <v>59</v>
      </c>
      <c r="E171" s="16">
        <f>E169*0.15</f>
        <v>525</v>
      </c>
      <c r="F171" s="5">
        <f>C171*E171</f>
        <v>21000</v>
      </c>
    </row>
    <row r="172" spans="1:8" x14ac:dyDescent="0.25">
      <c r="A172" s="7"/>
      <c r="C172" s="7"/>
      <c r="D172" s="7"/>
      <c r="E172" s="30"/>
      <c r="F172" s="24"/>
      <c r="G172" s="24"/>
    </row>
    <row r="173" spans="1:8" x14ac:dyDescent="0.25">
      <c r="A173" s="7"/>
      <c r="D173" s="7"/>
      <c r="E173" s="30"/>
      <c r="F173" s="24"/>
      <c r="G173" s="24"/>
    </row>
    <row r="174" spans="1:8" x14ac:dyDescent="0.25">
      <c r="A174" s="7"/>
      <c r="C174" s="7"/>
      <c r="D174" s="7"/>
      <c r="E174" s="30"/>
      <c r="F174" s="24"/>
      <c r="G174" s="24"/>
    </row>
    <row r="175" spans="1:8" x14ac:dyDescent="0.25">
      <c r="A175" s="7"/>
      <c r="D175" s="7"/>
      <c r="E175" s="30"/>
      <c r="F175" s="24"/>
      <c r="G175" s="24"/>
    </row>
    <row r="176" spans="1:8" x14ac:dyDescent="0.25">
      <c r="A176" s="7"/>
      <c r="C176" s="7"/>
      <c r="D176" s="7"/>
      <c r="E176" s="30"/>
      <c r="F176" s="24"/>
      <c r="G176" s="24"/>
    </row>
    <row r="177" spans="1:7" x14ac:dyDescent="0.25">
      <c r="A177" s="7"/>
      <c r="C177" s="7"/>
      <c r="D177" s="7"/>
      <c r="E177" s="30"/>
      <c r="F177" s="24"/>
      <c r="G177" s="24"/>
    </row>
    <row r="178" spans="1:7" x14ac:dyDescent="0.25">
      <c r="A178" s="7"/>
      <c r="C178" s="7"/>
      <c r="D178" s="7"/>
      <c r="E178" s="30"/>
      <c r="F178" s="24"/>
      <c r="G178" s="24"/>
    </row>
    <row r="179" spans="1:7" x14ac:dyDescent="0.25">
      <c r="A179" s="7"/>
      <c r="C179" s="7"/>
      <c r="D179" s="7"/>
      <c r="E179" s="30"/>
      <c r="F179" s="24"/>
      <c r="G179" s="24"/>
    </row>
    <row r="180" spans="1:7" x14ac:dyDescent="0.25">
      <c r="A180" s="7"/>
      <c r="C180" s="7"/>
      <c r="D180" s="7"/>
      <c r="E180" s="30"/>
      <c r="F180" s="24"/>
      <c r="G180" s="24"/>
    </row>
    <row r="181" spans="1:7" x14ac:dyDescent="0.25">
      <c r="A181" s="7"/>
      <c r="C181" s="7"/>
      <c r="D181" s="7"/>
      <c r="E181" s="30"/>
      <c r="F181" s="24"/>
      <c r="G181" s="24"/>
    </row>
    <row r="182" spans="1:7" x14ac:dyDescent="0.25">
      <c r="A182" s="7"/>
      <c r="C182" s="7"/>
      <c r="D182" s="7"/>
      <c r="E182" s="30"/>
      <c r="F182" s="24"/>
      <c r="G182" s="24"/>
    </row>
    <row r="183" spans="1:7" x14ac:dyDescent="0.25">
      <c r="A183" s="7"/>
      <c r="C183" s="7"/>
      <c r="D183" s="7"/>
      <c r="E183" s="30"/>
      <c r="F183" s="24"/>
      <c r="G183" s="24"/>
    </row>
    <row r="184" spans="1:7" x14ac:dyDescent="0.25">
      <c r="A184" s="7"/>
      <c r="C184" s="7"/>
      <c r="D184" s="7"/>
      <c r="E184" s="30"/>
      <c r="F184" s="24"/>
      <c r="G184" s="24"/>
    </row>
    <row r="185" spans="1:7" x14ac:dyDescent="0.25">
      <c r="A185" s="7"/>
      <c r="C185" s="7"/>
      <c r="D185" s="7"/>
      <c r="E185" s="30"/>
      <c r="F185" s="24"/>
      <c r="G185" s="24"/>
    </row>
    <row r="186" spans="1:7" x14ac:dyDescent="0.25">
      <c r="A186" s="7"/>
      <c r="C186" s="7"/>
      <c r="D186" s="7"/>
      <c r="E186" s="30"/>
      <c r="F186" s="24"/>
      <c r="G186" s="24"/>
    </row>
    <row r="187" spans="1:7" x14ac:dyDescent="0.25">
      <c r="A187" s="7"/>
      <c r="C187" s="7"/>
      <c r="D187" s="7"/>
      <c r="E187" s="30"/>
      <c r="F187" s="24"/>
      <c r="G187" s="24"/>
    </row>
    <row r="188" spans="1:7" x14ac:dyDescent="0.25">
      <c r="B188" s="8" t="s">
        <v>90</v>
      </c>
    </row>
    <row r="189" spans="1:7" x14ac:dyDescent="0.25">
      <c r="B189" s="22" t="s">
        <v>71</v>
      </c>
      <c r="E189" s="23" t="s">
        <v>37</v>
      </c>
      <c r="F189" s="24">
        <f>SUM(F146:F188)</f>
        <v>1616300</v>
      </c>
      <c r="G189" s="24"/>
    </row>
    <row r="190" spans="1:7" x14ac:dyDescent="0.25">
      <c r="B190" s="2" t="s">
        <v>91</v>
      </c>
      <c r="F190" s="36"/>
      <c r="G190" s="36"/>
    </row>
    <row r="191" spans="1:7" ht="15" x14ac:dyDescent="0.25">
      <c r="B191" s="3"/>
      <c r="E191" s="43"/>
      <c r="F191" s="36"/>
      <c r="G191" s="36"/>
    </row>
    <row r="192" spans="1:7" x14ac:dyDescent="0.25">
      <c r="B192" s="8" t="s">
        <v>92</v>
      </c>
      <c r="F192" s="36"/>
      <c r="G192" s="36"/>
    </row>
    <row r="193" spans="1:8" ht="10.5" customHeight="1" x14ac:dyDescent="0.25">
      <c r="A193" s="44"/>
      <c r="B193" s="8"/>
      <c r="F193" s="36"/>
      <c r="G193" s="36"/>
    </row>
    <row r="194" spans="1:8" x14ac:dyDescent="0.25">
      <c r="A194" s="44"/>
      <c r="B194" s="9" t="s">
        <v>26</v>
      </c>
      <c r="F194" s="36"/>
      <c r="G194" s="36"/>
    </row>
    <row r="195" spans="1:8" ht="15" x14ac:dyDescent="0.25">
      <c r="A195" s="44"/>
      <c r="F195" s="36"/>
      <c r="G195" s="36"/>
    </row>
    <row r="196" spans="1:8" ht="15" x14ac:dyDescent="0.25">
      <c r="B196" s="21" t="s">
        <v>74</v>
      </c>
      <c r="F196" s="36"/>
      <c r="G196" s="36"/>
    </row>
    <row r="197" spans="1:8" ht="11.25" customHeight="1" x14ac:dyDescent="0.25">
      <c r="A197" s="44"/>
      <c r="B197" s="21"/>
      <c r="F197" s="36"/>
      <c r="G197" s="36"/>
    </row>
    <row r="198" spans="1:8" ht="15" x14ac:dyDescent="0.25">
      <c r="A198" s="44"/>
      <c r="B198" s="21" t="s">
        <v>75</v>
      </c>
      <c r="F198" s="36"/>
      <c r="G198" s="36"/>
    </row>
    <row r="199" spans="1:8" ht="9" customHeight="1" x14ac:dyDescent="0.25">
      <c r="A199" s="44"/>
      <c r="F199" s="36"/>
      <c r="G199" s="36"/>
    </row>
    <row r="200" spans="1:8" x14ac:dyDescent="0.25">
      <c r="A200" s="3" t="s">
        <v>4</v>
      </c>
      <c r="B200" s="13" t="s">
        <v>93</v>
      </c>
      <c r="C200" s="3">
        <v>2</v>
      </c>
      <c r="D200" s="3" t="s">
        <v>9</v>
      </c>
      <c r="E200" s="16">
        <f>E108</f>
        <v>42000</v>
      </c>
      <c r="F200" s="45">
        <f>C200*E200</f>
        <v>84000</v>
      </c>
      <c r="G200" s="45"/>
      <c r="H200" s="17"/>
    </row>
    <row r="201" spans="1:8" ht="10.5" customHeight="1" x14ac:dyDescent="0.25">
      <c r="E201" s="16"/>
      <c r="F201" s="45"/>
      <c r="G201" s="45"/>
      <c r="H201" s="17"/>
    </row>
    <row r="202" spans="1:8" ht="12.75" customHeight="1" x14ac:dyDescent="0.25">
      <c r="A202" s="44"/>
      <c r="B202" s="9" t="s">
        <v>43</v>
      </c>
      <c r="F202" s="36"/>
      <c r="G202" s="36"/>
    </row>
    <row r="203" spans="1:8" ht="9.75" customHeight="1" x14ac:dyDescent="0.25">
      <c r="F203" s="36"/>
      <c r="G203" s="36"/>
    </row>
    <row r="204" spans="1:8" ht="30" x14ac:dyDescent="0.25">
      <c r="B204" s="28" t="s">
        <v>94</v>
      </c>
    </row>
    <row r="205" spans="1:8" ht="15.75" customHeight="1" x14ac:dyDescent="0.25">
      <c r="B205" s="28"/>
    </row>
    <row r="206" spans="1:8" ht="15" x14ac:dyDescent="0.25">
      <c r="A206" s="3" t="s">
        <v>7</v>
      </c>
      <c r="B206" s="13" t="s">
        <v>47</v>
      </c>
      <c r="D206" s="3" t="s">
        <v>46</v>
      </c>
      <c r="E206" s="16">
        <f>E161</f>
        <v>550</v>
      </c>
      <c r="F206" s="5">
        <f>C206*E206</f>
        <v>0</v>
      </c>
      <c r="H206" s="17"/>
    </row>
    <row r="207" spans="1:8" ht="15" x14ac:dyDescent="0.25">
      <c r="C207" s="15"/>
      <c r="E207" s="16"/>
      <c r="H207" s="17"/>
    </row>
    <row r="208" spans="1:8" ht="17.25" customHeight="1" x14ac:dyDescent="0.25">
      <c r="A208" s="3" t="s">
        <v>10</v>
      </c>
      <c r="B208" s="13" t="s">
        <v>48</v>
      </c>
      <c r="C208" s="3">
        <v>79</v>
      </c>
      <c r="D208" s="3" t="s">
        <v>46</v>
      </c>
      <c r="E208" s="16">
        <f>E163</f>
        <v>550</v>
      </c>
      <c r="F208" s="5">
        <f>C208*E208</f>
        <v>43450</v>
      </c>
      <c r="H208" s="17"/>
    </row>
    <row r="209" spans="1:8" ht="15" x14ac:dyDescent="0.25">
      <c r="B209" s="28"/>
    </row>
    <row r="210" spans="1:8" ht="15" x14ac:dyDescent="0.25">
      <c r="A210" s="3" t="s">
        <v>12</v>
      </c>
      <c r="B210" s="13" t="s">
        <v>49</v>
      </c>
      <c r="C210" s="3">
        <v>42</v>
      </c>
      <c r="D210" s="3" t="s">
        <v>46</v>
      </c>
      <c r="E210" s="16">
        <f>E206</f>
        <v>550</v>
      </c>
      <c r="F210" s="5">
        <f>C210*E210</f>
        <v>23100</v>
      </c>
    </row>
    <row r="211" spans="1:8" s="42" customFormat="1" ht="15" x14ac:dyDescent="0.25">
      <c r="A211" s="46"/>
      <c r="B211" s="20"/>
      <c r="C211" s="47"/>
      <c r="D211" s="47"/>
      <c r="E211" s="48"/>
      <c r="F211" s="49"/>
      <c r="G211" s="49"/>
    </row>
    <row r="212" spans="1:8" x14ac:dyDescent="0.25">
      <c r="A212" s="44"/>
      <c r="B212" s="9" t="s">
        <v>52</v>
      </c>
      <c r="F212" s="36"/>
      <c r="G212" s="36"/>
    </row>
    <row r="213" spans="1:8" ht="15" x14ac:dyDescent="0.25">
      <c r="F213" s="36"/>
      <c r="G213" s="36"/>
    </row>
    <row r="214" spans="1:8" ht="15" x14ac:dyDescent="0.25">
      <c r="B214" s="21" t="s">
        <v>53</v>
      </c>
      <c r="F214" s="36"/>
      <c r="G214" s="36"/>
    </row>
    <row r="215" spans="1:8" ht="15" x14ac:dyDescent="0.25">
      <c r="F215" s="36"/>
      <c r="G215" s="36"/>
    </row>
    <row r="216" spans="1:8" x14ac:dyDescent="0.25">
      <c r="A216" s="3" t="s">
        <v>14</v>
      </c>
      <c r="B216" s="13" t="s">
        <v>95</v>
      </c>
      <c r="C216" s="3">
        <v>5</v>
      </c>
      <c r="D216" s="3" t="s">
        <v>6</v>
      </c>
      <c r="E216" s="16">
        <f>E48</f>
        <v>3500</v>
      </c>
      <c r="F216" s="5">
        <f>C216*E216</f>
        <v>17500</v>
      </c>
      <c r="H216" s="17"/>
    </row>
    <row r="217" spans="1:8" ht="15" x14ac:dyDescent="0.25">
      <c r="E217" s="16"/>
      <c r="F217" s="36"/>
      <c r="G217" s="36"/>
    </row>
    <row r="218" spans="1:8" x14ac:dyDescent="0.25">
      <c r="A218" s="3" t="s">
        <v>16</v>
      </c>
      <c r="B218" s="13" t="s">
        <v>96</v>
      </c>
      <c r="D218" s="3" t="s">
        <v>6</v>
      </c>
      <c r="E218" s="16">
        <f>E47</f>
        <v>3500</v>
      </c>
      <c r="F218" s="5">
        <f>C218*E218</f>
        <v>0</v>
      </c>
      <c r="H218" s="17"/>
    </row>
    <row r="219" spans="1:8" ht="15" x14ac:dyDescent="0.25">
      <c r="E219" s="16"/>
      <c r="H219" s="17"/>
    </row>
    <row r="220" spans="1:8" ht="15" x14ac:dyDescent="0.25">
      <c r="A220" s="3" t="s">
        <v>18</v>
      </c>
      <c r="B220" s="13" t="s">
        <v>97</v>
      </c>
      <c r="D220" s="3" t="s">
        <v>59</v>
      </c>
      <c r="E220" s="16">
        <f>E218</f>
        <v>3500</v>
      </c>
      <c r="F220" s="5">
        <f>C220*E220</f>
        <v>0</v>
      </c>
      <c r="H220" s="17"/>
    </row>
    <row r="221" spans="1:8" ht="15" x14ac:dyDescent="0.25">
      <c r="E221" s="16"/>
      <c r="F221" s="36"/>
      <c r="G221" s="36"/>
    </row>
    <row r="222" spans="1:8" ht="30" x14ac:dyDescent="0.25">
      <c r="A222" s="3" t="s">
        <v>20</v>
      </c>
      <c r="B222" s="14" t="s">
        <v>98</v>
      </c>
      <c r="C222" s="3">
        <v>4</v>
      </c>
      <c r="D222" s="3" t="s">
        <v>6</v>
      </c>
      <c r="E222" s="16">
        <f>E47</f>
        <v>3500</v>
      </c>
      <c r="F222" s="5">
        <f>C222*E222</f>
        <v>14000</v>
      </c>
      <c r="H222" s="17"/>
    </row>
    <row r="223" spans="1:8" ht="15" x14ac:dyDescent="0.25">
      <c r="B223" s="14"/>
      <c r="F223" s="36"/>
      <c r="G223" s="36"/>
    </row>
    <row r="224" spans="1:8" ht="15" x14ac:dyDescent="0.25">
      <c r="A224" s="3" t="s">
        <v>24</v>
      </c>
      <c r="B224" s="13" t="s">
        <v>99</v>
      </c>
      <c r="C224" s="3">
        <v>17</v>
      </c>
      <c r="D224" s="3" t="s">
        <v>59</v>
      </c>
      <c r="E224" s="16">
        <f>E171</f>
        <v>525</v>
      </c>
      <c r="F224" s="5">
        <f>C224*E224</f>
        <v>8925</v>
      </c>
      <c r="H224" s="17"/>
    </row>
    <row r="225" spans="1:8" ht="15" x14ac:dyDescent="0.25">
      <c r="E225" s="16"/>
    </row>
    <row r="226" spans="1:8" ht="15" x14ac:dyDescent="0.25">
      <c r="A226" s="3" t="s">
        <v>30</v>
      </c>
      <c r="B226" s="13" t="s">
        <v>100</v>
      </c>
      <c r="C226" s="3">
        <v>9</v>
      </c>
      <c r="D226" s="3" t="s">
        <v>59</v>
      </c>
      <c r="E226" s="16">
        <f>E224</f>
        <v>525</v>
      </c>
      <c r="F226" s="5">
        <f>C226*E226</f>
        <v>4725</v>
      </c>
      <c r="H226" s="17"/>
    </row>
    <row r="227" spans="1:8" ht="15" x14ac:dyDescent="0.25">
      <c r="E227" s="16"/>
    </row>
    <row r="228" spans="1:8" ht="15" x14ac:dyDescent="0.25">
      <c r="E228" s="16"/>
    </row>
    <row r="229" spans="1:8" ht="15" x14ac:dyDescent="0.25">
      <c r="E229" s="16"/>
    </row>
    <row r="230" spans="1:8" ht="15" x14ac:dyDescent="0.25">
      <c r="E230" s="16"/>
    </row>
    <row r="231" spans="1:8" ht="15" x14ac:dyDescent="0.25">
      <c r="E231" s="16"/>
    </row>
    <row r="232" spans="1:8" ht="15" x14ac:dyDescent="0.25">
      <c r="E232" s="16"/>
    </row>
    <row r="233" spans="1:8" ht="15" x14ac:dyDescent="0.25">
      <c r="E233" s="16"/>
    </row>
    <row r="234" spans="1:8" ht="15" x14ac:dyDescent="0.25">
      <c r="E234" s="16"/>
    </row>
    <row r="235" spans="1:8" ht="15" x14ac:dyDescent="0.25">
      <c r="E235" s="16"/>
    </row>
    <row r="236" spans="1:8" ht="15" x14ac:dyDescent="0.25">
      <c r="E236" s="16"/>
    </row>
    <row r="237" spans="1:8" x14ac:dyDescent="0.25">
      <c r="B237" s="22" t="s">
        <v>36</v>
      </c>
      <c r="C237" s="7"/>
      <c r="D237" s="7"/>
      <c r="E237" s="23" t="s">
        <v>37</v>
      </c>
      <c r="F237" s="5">
        <f>SUM(F192:F236)</f>
        <v>195700</v>
      </c>
    </row>
    <row r="238" spans="1:8" x14ac:dyDescent="0.25">
      <c r="B238" s="8" t="s">
        <v>101</v>
      </c>
      <c r="E238" s="16"/>
    </row>
    <row r="239" spans="1:8" x14ac:dyDescent="0.25">
      <c r="B239" s="8"/>
      <c r="E239" s="16"/>
    </row>
    <row r="240" spans="1:8" x14ac:dyDescent="0.25">
      <c r="B240" s="9" t="s">
        <v>102</v>
      </c>
      <c r="E240" s="16"/>
      <c r="F240" s="50"/>
      <c r="G240" s="50"/>
    </row>
    <row r="241" spans="1:8" ht="15" x14ac:dyDescent="0.25">
      <c r="E241" s="16"/>
      <c r="F241" s="50"/>
      <c r="G241" s="50"/>
    </row>
    <row r="242" spans="1:8" ht="33" x14ac:dyDescent="0.25">
      <c r="B242" s="51" t="s">
        <v>103</v>
      </c>
      <c r="F242" s="36"/>
      <c r="G242" s="36"/>
    </row>
    <row r="243" spans="1:8" x14ac:dyDescent="0.25">
      <c r="B243" s="9"/>
      <c r="F243" s="36"/>
      <c r="G243" s="36"/>
    </row>
    <row r="244" spans="1:8" x14ac:dyDescent="0.25">
      <c r="A244" s="3" t="s">
        <v>4</v>
      </c>
      <c r="B244" s="39" t="s">
        <v>104</v>
      </c>
      <c r="D244" s="3" t="s">
        <v>6</v>
      </c>
      <c r="E244" s="16">
        <f>'[7]RATE COMPARISON'!D11</f>
        <v>45000</v>
      </c>
      <c r="F244" s="5">
        <f>C244*E244</f>
        <v>0</v>
      </c>
      <c r="H244" s="17"/>
    </row>
    <row r="245" spans="1:8" ht="15" x14ac:dyDescent="0.25">
      <c r="B245" s="39"/>
      <c r="F245" s="36"/>
      <c r="G245" s="36"/>
    </row>
    <row r="246" spans="1:8" ht="15" x14ac:dyDescent="0.25">
      <c r="A246" s="3" t="s">
        <v>7</v>
      </c>
      <c r="B246" s="13" t="s">
        <v>400</v>
      </c>
      <c r="C246" s="3">
        <v>19</v>
      </c>
      <c r="D246" s="3" t="s">
        <v>59</v>
      </c>
      <c r="E246" s="16">
        <f>E244*0.3</f>
        <v>13500</v>
      </c>
      <c r="F246" s="5">
        <f>C246*E246</f>
        <v>256500</v>
      </c>
      <c r="H246" s="17"/>
    </row>
    <row r="247" spans="1:8" ht="15" x14ac:dyDescent="0.25">
      <c r="E247" s="16"/>
      <c r="H247" s="17"/>
    </row>
    <row r="248" spans="1:8" ht="15" x14ac:dyDescent="0.25">
      <c r="A248" s="3" t="s">
        <v>10</v>
      </c>
      <c r="B248" s="13" t="s">
        <v>401</v>
      </c>
      <c r="C248" s="3">
        <v>20</v>
      </c>
      <c r="D248" s="3" t="s">
        <v>59</v>
      </c>
      <c r="E248" s="16">
        <f>E244*0.15</f>
        <v>6750</v>
      </c>
      <c r="F248" s="5">
        <f>C248*E248</f>
        <v>135000</v>
      </c>
      <c r="H248" s="17"/>
    </row>
    <row r="249" spans="1:8" ht="15" x14ac:dyDescent="0.25">
      <c r="F249" s="36"/>
      <c r="G249" s="36"/>
      <c r="H249" s="17"/>
    </row>
    <row r="250" spans="1:8" s="27" customFormat="1" ht="15" customHeight="1" x14ac:dyDescent="0.25">
      <c r="A250" s="3" t="s">
        <v>12</v>
      </c>
      <c r="B250" s="20" t="s">
        <v>105</v>
      </c>
      <c r="C250" s="3">
        <v>5</v>
      </c>
      <c r="D250" s="3" t="s">
        <v>59</v>
      </c>
      <c r="E250" s="16">
        <f>E244*0.08</f>
        <v>3600</v>
      </c>
      <c r="F250" s="5">
        <f>C250*E250</f>
        <v>18000</v>
      </c>
      <c r="G250" s="5"/>
      <c r="H250" s="17"/>
    </row>
    <row r="251" spans="1:8" s="27" customFormat="1" ht="15" customHeight="1" x14ac:dyDescent="0.25">
      <c r="A251" s="3"/>
      <c r="B251" s="20"/>
      <c r="C251" s="3"/>
      <c r="D251" s="3"/>
      <c r="E251" s="16"/>
      <c r="F251" s="5"/>
      <c r="G251" s="5"/>
      <c r="H251" s="17"/>
    </row>
    <row r="252" spans="1:8" ht="35.25" customHeight="1" x14ac:dyDescent="0.25">
      <c r="B252" s="51" t="s">
        <v>106</v>
      </c>
      <c r="C252" s="7"/>
      <c r="D252" s="7"/>
      <c r="E252" s="30"/>
      <c r="F252" s="31"/>
      <c r="G252" s="31"/>
    </row>
    <row r="253" spans="1:8" x14ac:dyDescent="0.25">
      <c r="B253" s="22"/>
      <c r="C253" s="7"/>
      <c r="D253" s="7"/>
      <c r="E253" s="30"/>
      <c r="F253" s="31"/>
      <c r="G253" s="31"/>
    </row>
    <row r="254" spans="1:8" ht="15" x14ac:dyDescent="0.25">
      <c r="B254" s="21" t="s">
        <v>107</v>
      </c>
      <c r="F254" s="36"/>
      <c r="G254" s="36"/>
    </row>
    <row r="255" spans="1:8" ht="15" x14ac:dyDescent="0.25">
      <c r="B255" s="21"/>
      <c r="F255" s="36"/>
      <c r="G255" s="36"/>
    </row>
    <row r="256" spans="1:8" x14ac:dyDescent="0.25">
      <c r="A256" s="3" t="s">
        <v>14</v>
      </c>
      <c r="B256" s="39" t="s">
        <v>108</v>
      </c>
      <c r="D256" s="3" t="s">
        <v>6</v>
      </c>
      <c r="E256" s="16">
        <v>1200</v>
      </c>
      <c r="F256" s="5">
        <f>C256*E256</f>
        <v>0</v>
      </c>
      <c r="H256" s="17"/>
    </row>
    <row r="257" spans="1:8" ht="15" x14ac:dyDescent="0.25">
      <c r="B257" s="21"/>
      <c r="F257" s="36"/>
      <c r="G257" s="36"/>
    </row>
    <row r="258" spans="1:8" ht="15" x14ac:dyDescent="0.25">
      <c r="A258" s="3" t="s">
        <v>16</v>
      </c>
      <c r="B258" s="39" t="s">
        <v>109</v>
      </c>
      <c r="C258" s="3">
        <f>C248</f>
        <v>20</v>
      </c>
      <c r="D258" s="3" t="s">
        <v>59</v>
      </c>
      <c r="E258" s="10">
        <f>E256*0.15</f>
        <v>180</v>
      </c>
      <c r="F258" s="11">
        <f>C258*E258</f>
        <v>3600</v>
      </c>
      <c r="G258" s="11"/>
      <c r="H258" s="17"/>
    </row>
    <row r="259" spans="1:8" ht="15" x14ac:dyDescent="0.25">
      <c r="B259" s="39"/>
      <c r="E259" s="16"/>
      <c r="H259" s="17"/>
    </row>
    <row r="260" spans="1:8" ht="15" x14ac:dyDescent="0.25">
      <c r="A260" s="3" t="s">
        <v>18</v>
      </c>
      <c r="B260" s="39" t="s">
        <v>110</v>
      </c>
      <c r="C260" s="3">
        <f>C246</f>
        <v>19</v>
      </c>
      <c r="D260" s="3" t="s">
        <v>59</v>
      </c>
      <c r="E260" s="10">
        <f>E256*0.3</f>
        <v>360</v>
      </c>
      <c r="F260" s="11">
        <f>C260*E260</f>
        <v>6840</v>
      </c>
      <c r="G260" s="11"/>
      <c r="H260" s="17"/>
    </row>
    <row r="261" spans="1:8" ht="15" x14ac:dyDescent="0.25">
      <c r="B261" s="39"/>
      <c r="E261" s="10"/>
      <c r="F261" s="11"/>
      <c r="G261" s="11"/>
      <c r="H261" s="17"/>
    </row>
    <row r="262" spans="1:8" ht="15" x14ac:dyDescent="0.25">
      <c r="A262" s="3" t="s">
        <v>20</v>
      </c>
      <c r="B262" s="39" t="s">
        <v>111</v>
      </c>
      <c r="C262" s="3">
        <f>C250</f>
        <v>5</v>
      </c>
      <c r="D262" s="3" t="s">
        <v>59</v>
      </c>
      <c r="E262" s="10">
        <v>200</v>
      </c>
      <c r="F262" s="11">
        <f>C262*E262</f>
        <v>1000</v>
      </c>
      <c r="G262" s="11"/>
      <c r="H262" s="17"/>
    </row>
    <row r="263" spans="1:8" ht="15" x14ac:dyDescent="0.25">
      <c r="F263" s="36"/>
      <c r="G263" s="36"/>
    </row>
    <row r="264" spans="1:8" x14ac:dyDescent="0.25">
      <c r="B264" s="9" t="s">
        <v>112</v>
      </c>
      <c r="F264" s="36"/>
      <c r="G264" s="36"/>
    </row>
    <row r="265" spans="1:8" ht="15" x14ac:dyDescent="0.25">
      <c r="F265" s="36"/>
      <c r="G265" s="36"/>
    </row>
    <row r="266" spans="1:8" ht="30" x14ac:dyDescent="0.25">
      <c r="B266" s="28" t="s">
        <v>113</v>
      </c>
      <c r="F266" s="36"/>
      <c r="G266" s="36"/>
    </row>
    <row r="267" spans="1:8" ht="15" x14ac:dyDescent="0.25">
      <c r="B267" s="28"/>
      <c r="F267" s="36"/>
      <c r="G267" s="36"/>
    </row>
    <row r="268" spans="1:8" x14ac:dyDescent="0.25">
      <c r="A268" s="3" t="s">
        <v>24</v>
      </c>
      <c r="B268" s="39" t="s">
        <v>114</v>
      </c>
      <c r="C268" s="3">
        <f>C216</f>
        <v>5</v>
      </c>
      <c r="D268" s="3" t="s">
        <v>6</v>
      </c>
      <c r="E268" s="16">
        <f>'[7]RATE COMPARISON'!D7</f>
        <v>1200</v>
      </c>
      <c r="F268" s="5">
        <f>C268*E268</f>
        <v>6000</v>
      </c>
      <c r="H268" s="17"/>
    </row>
    <row r="269" spans="1:8" ht="15" x14ac:dyDescent="0.25">
      <c r="B269" s="39"/>
      <c r="E269" s="16"/>
    </row>
    <row r="270" spans="1:8" x14ac:dyDescent="0.25">
      <c r="A270" s="3" t="s">
        <v>30</v>
      </c>
      <c r="B270" s="13" t="s">
        <v>115</v>
      </c>
      <c r="D270" s="3" t="s">
        <v>6</v>
      </c>
      <c r="E270" s="16">
        <f>E268</f>
        <v>1200</v>
      </c>
      <c r="F270" s="5">
        <f>C270*E270</f>
        <v>0</v>
      </c>
      <c r="H270" s="17"/>
    </row>
    <row r="271" spans="1:8" ht="15" x14ac:dyDescent="0.25">
      <c r="E271" s="16"/>
    </row>
    <row r="272" spans="1:8" x14ac:dyDescent="0.25">
      <c r="A272" s="3" t="s">
        <v>32</v>
      </c>
      <c r="B272" s="13" t="s">
        <v>116</v>
      </c>
      <c r="C272" s="3">
        <f>C222</f>
        <v>4</v>
      </c>
      <c r="D272" s="3" t="s">
        <v>6</v>
      </c>
      <c r="E272" s="16">
        <f>E270</f>
        <v>1200</v>
      </c>
      <c r="F272" s="5">
        <f>C272*E272</f>
        <v>4800</v>
      </c>
      <c r="H272" s="17"/>
    </row>
    <row r="273" spans="1:8" ht="15" x14ac:dyDescent="0.25">
      <c r="F273" s="36"/>
      <c r="G273" s="36"/>
    </row>
    <row r="274" spans="1:8" ht="15" x14ac:dyDescent="0.25">
      <c r="F274" s="36"/>
      <c r="G274" s="36"/>
    </row>
    <row r="275" spans="1:8" ht="15" x14ac:dyDescent="0.25">
      <c r="F275" s="36"/>
      <c r="G275" s="36"/>
    </row>
    <row r="276" spans="1:8" ht="15" x14ac:dyDescent="0.25">
      <c r="F276" s="36"/>
      <c r="G276" s="36"/>
    </row>
    <row r="277" spans="1:8" ht="15" x14ac:dyDescent="0.25">
      <c r="F277" s="36"/>
      <c r="G277" s="36"/>
    </row>
    <row r="278" spans="1:8" ht="15" x14ac:dyDescent="0.25">
      <c r="F278" s="36"/>
      <c r="G278" s="36"/>
    </row>
    <row r="279" spans="1:8" ht="15" x14ac:dyDescent="0.25">
      <c r="F279" s="36"/>
      <c r="G279" s="36"/>
    </row>
    <row r="280" spans="1:8" ht="15" x14ac:dyDescent="0.25">
      <c r="F280" s="36"/>
      <c r="G280" s="36"/>
    </row>
    <row r="281" spans="1:8" x14ac:dyDescent="0.25">
      <c r="B281" s="22" t="s">
        <v>36</v>
      </c>
      <c r="C281" s="7"/>
      <c r="D281" s="7"/>
      <c r="E281" s="23" t="s">
        <v>37</v>
      </c>
      <c r="F281" s="36">
        <f>SUM(F240:F280)</f>
        <v>431740</v>
      </c>
      <c r="G281" s="36"/>
    </row>
    <row r="282" spans="1:8" x14ac:dyDescent="0.25">
      <c r="B282" s="8" t="s">
        <v>101</v>
      </c>
      <c r="F282" s="36"/>
      <c r="G282" s="36"/>
    </row>
    <row r="283" spans="1:8" ht="15" x14ac:dyDescent="0.25">
      <c r="F283" s="36"/>
      <c r="G283" s="36"/>
    </row>
    <row r="284" spans="1:8" x14ac:dyDescent="0.25">
      <c r="B284" s="8" t="s">
        <v>117</v>
      </c>
      <c r="C284" s="18"/>
      <c r="F284" s="36"/>
      <c r="G284" s="36"/>
    </row>
    <row r="285" spans="1:8" ht="15" x14ac:dyDescent="0.25">
      <c r="C285" s="18"/>
      <c r="F285" s="36"/>
      <c r="G285" s="36"/>
    </row>
    <row r="286" spans="1:8" ht="30" x14ac:dyDescent="0.25">
      <c r="B286" s="28" t="s">
        <v>118</v>
      </c>
      <c r="C286" s="18"/>
      <c r="F286" s="36"/>
      <c r="G286" s="36"/>
    </row>
    <row r="287" spans="1:8" ht="15" x14ac:dyDescent="0.25">
      <c r="C287" s="18"/>
      <c r="F287" s="36"/>
      <c r="G287" s="36"/>
    </row>
    <row r="288" spans="1:8" x14ac:dyDescent="0.25">
      <c r="A288" s="3" t="s">
        <v>4</v>
      </c>
      <c r="B288" s="39" t="s">
        <v>114</v>
      </c>
      <c r="C288" s="3">
        <f>C268</f>
        <v>5</v>
      </c>
      <c r="D288" s="3" t="s">
        <v>6</v>
      </c>
      <c r="E288" s="16">
        <f>'[7]RATE COMPARISON'!D17</f>
        <v>800</v>
      </c>
      <c r="F288" s="5">
        <f>C288*E288</f>
        <v>4000</v>
      </c>
      <c r="H288" s="17"/>
    </row>
    <row r="289" spans="1:8" ht="15" x14ac:dyDescent="0.25">
      <c r="B289" s="39"/>
      <c r="E289" s="16"/>
    </row>
    <row r="290" spans="1:8" x14ac:dyDescent="0.25">
      <c r="A290" s="3" t="s">
        <v>7</v>
      </c>
      <c r="B290" s="13" t="s">
        <v>115</v>
      </c>
      <c r="D290" s="3" t="s">
        <v>6</v>
      </c>
      <c r="E290" s="16">
        <f>E288</f>
        <v>800</v>
      </c>
      <c r="F290" s="5">
        <f>C290*E290</f>
        <v>0</v>
      </c>
      <c r="H290" s="17"/>
    </row>
    <row r="291" spans="1:8" ht="15" x14ac:dyDescent="0.25">
      <c r="E291" s="16"/>
    </row>
    <row r="292" spans="1:8" x14ac:dyDescent="0.25">
      <c r="A292" s="3" t="s">
        <v>10</v>
      </c>
      <c r="B292" s="13" t="s">
        <v>116</v>
      </c>
      <c r="C292" s="3">
        <f>C272</f>
        <v>4</v>
      </c>
      <c r="D292" s="3" t="s">
        <v>6</v>
      </c>
      <c r="E292" s="16">
        <f>E290</f>
        <v>800</v>
      </c>
      <c r="F292" s="5">
        <f>C292*E292</f>
        <v>3200</v>
      </c>
      <c r="H292" s="17"/>
    </row>
    <row r="293" spans="1:8" ht="15" x14ac:dyDescent="0.25">
      <c r="B293" s="39"/>
      <c r="C293" s="18"/>
      <c r="F293" s="36"/>
      <c r="G293" s="36"/>
    </row>
    <row r="294" spans="1:8" x14ac:dyDescent="0.25">
      <c r="B294" s="9" t="s">
        <v>119</v>
      </c>
      <c r="F294" s="36"/>
      <c r="G294" s="36"/>
    </row>
    <row r="295" spans="1:8" ht="15" x14ac:dyDescent="0.25">
      <c r="F295" s="36"/>
      <c r="G295" s="36"/>
    </row>
    <row r="296" spans="1:8" ht="30" x14ac:dyDescent="0.25">
      <c r="B296" s="28" t="s">
        <v>120</v>
      </c>
      <c r="F296" s="36"/>
      <c r="G296" s="36"/>
    </row>
    <row r="297" spans="1:8" ht="15" x14ac:dyDescent="0.25">
      <c r="F297" s="36"/>
      <c r="G297" s="36"/>
    </row>
    <row r="298" spans="1:8" x14ac:dyDescent="0.25">
      <c r="A298" s="3" t="s">
        <v>12</v>
      </c>
      <c r="B298" s="39" t="s">
        <v>114</v>
      </c>
      <c r="C298" s="3">
        <f>C288</f>
        <v>5</v>
      </c>
      <c r="D298" s="3" t="s">
        <v>6</v>
      </c>
      <c r="E298" s="16">
        <f>'[7]RATE COMPARISON'!D18</f>
        <v>1400</v>
      </c>
      <c r="F298" s="5">
        <f>C298*E298</f>
        <v>7000</v>
      </c>
      <c r="H298" s="17"/>
    </row>
    <row r="299" spans="1:8" ht="15" x14ac:dyDescent="0.25">
      <c r="B299" s="39"/>
      <c r="E299" s="16"/>
    </row>
    <row r="300" spans="1:8" x14ac:dyDescent="0.25">
      <c r="A300" s="3" t="s">
        <v>14</v>
      </c>
      <c r="B300" s="13" t="s">
        <v>115</v>
      </c>
      <c r="D300" s="3" t="s">
        <v>6</v>
      </c>
      <c r="E300" s="16">
        <f>E298</f>
        <v>1400</v>
      </c>
      <c r="F300" s="5">
        <f>C300*E300</f>
        <v>0</v>
      </c>
      <c r="H300" s="17"/>
    </row>
    <row r="301" spans="1:8" ht="15" x14ac:dyDescent="0.25">
      <c r="E301" s="16"/>
    </row>
    <row r="302" spans="1:8" x14ac:dyDescent="0.25">
      <c r="A302" s="3" t="s">
        <v>16</v>
      </c>
      <c r="B302" s="13" t="s">
        <v>116</v>
      </c>
      <c r="C302" s="3">
        <f>C292</f>
        <v>4</v>
      </c>
      <c r="D302" s="3" t="s">
        <v>6</v>
      </c>
      <c r="E302" s="16">
        <f>E300</f>
        <v>1400</v>
      </c>
      <c r="F302" s="5">
        <f>C302*E302</f>
        <v>5600</v>
      </c>
      <c r="H302" s="17"/>
    </row>
    <row r="303" spans="1:8" ht="15" x14ac:dyDescent="0.25">
      <c r="E303" s="16"/>
    </row>
    <row r="304" spans="1:8" ht="15" x14ac:dyDescent="0.25">
      <c r="F304" s="36"/>
      <c r="G304" s="36"/>
    </row>
    <row r="305" spans="2:7" x14ac:dyDescent="0.25">
      <c r="B305" s="22" t="s">
        <v>36</v>
      </c>
      <c r="E305" s="23" t="s">
        <v>37</v>
      </c>
      <c r="F305" s="26">
        <f>SUM(F285:F304)</f>
        <v>19800</v>
      </c>
      <c r="G305" s="26"/>
    </row>
    <row r="307" spans="2:7" ht="15" x14ac:dyDescent="0.25">
      <c r="B307" s="21" t="s">
        <v>66</v>
      </c>
      <c r="F307" s="36"/>
      <c r="G307" s="36"/>
    </row>
    <row r="308" spans="2:7" ht="15" x14ac:dyDescent="0.25">
      <c r="B308" s="37" t="s">
        <v>121</v>
      </c>
      <c r="E308" s="4">
        <f>F237</f>
        <v>195700</v>
      </c>
      <c r="F308" s="36"/>
      <c r="G308" s="36"/>
    </row>
    <row r="309" spans="2:7" ht="15" x14ac:dyDescent="0.25">
      <c r="B309" s="52"/>
      <c r="F309" s="36"/>
      <c r="G309" s="36"/>
    </row>
    <row r="310" spans="2:7" ht="15" x14ac:dyDescent="0.25">
      <c r="B310" s="37" t="s">
        <v>122</v>
      </c>
      <c r="E310" s="4">
        <f>F281</f>
        <v>431740</v>
      </c>
      <c r="F310" s="36"/>
      <c r="G310" s="36"/>
    </row>
    <row r="311" spans="2:7" ht="15" x14ac:dyDescent="0.25">
      <c r="B311" s="53"/>
      <c r="F311" s="36"/>
      <c r="G311" s="36"/>
    </row>
    <row r="312" spans="2:7" ht="15" x14ac:dyDescent="0.25">
      <c r="B312" s="37" t="s">
        <v>123</v>
      </c>
      <c r="E312" s="4">
        <f>F305</f>
        <v>19800</v>
      </c>
      <c r="F312" s="36"/>
      <c r="G312" s="36"/>
    </row>
    <row r="313" spans="2:7" ht="15" x14ac:dyDescent="0.25">
      <c r="B313" s="37"/>
      <c r="F313" s="36"/>
      <c r="G313" s="36"/>
    </row>
    <row r="314" spans="2:7" ht="15" x14ac:dyDescent="0.25">
      <c r="B314" s="37"/>
      <c r="F314" s="36"/>
      <c r="G314" s="36"/>
    </row>
    <row r="315" spans="2:7" ht="15" x14ac:dyDescent="0.25">
      <c r="B315" s="37"/>
      <c r="F315" s="36"/>
      <c r="G315" s="36"/>
    </row>
    <row r="316" spans="2:7" ht="15" x14ac:dyDescent="0.25">
      <c r="B316" s="37"/>
      <c r="F316" s="36"/>
      <c r="G316" s="36"/>
    </row>
    <row r="317" spans="2:7" ht="15" x14ac:dyDescent="0.25">
      <c r="B317" s="37"/>
      <c r="F317" s="36"/>
      <c r="G317" s="36"/>
    </row>
    <row r="318" spans="2:7" ht="15" x14ac:dyDescent="0.25">
      <c r="B318" s="37"/>
      <c r="F318" s="36"/>
      <c r="G318" s="36"/>
    </row>
    <row r="319" spans="2:7" ht="15" x14ac:dyDescent="0.25">
      <c r="B319" s="37"/>
      <c r="F319" s="36"/>
      <c r="G319" s="36"/>
    </row>
    <row r="320" spans="2:7" ht="15" x14ac:dyDescent="0.25">
      <c r="B320" s="37"/>
      <c r="F320" s="36"/>
      <c r="G320" s="36"/>
    </row>
    <row r="321" spans="1:10" ht="15" x14ac:dyDescent="0.25">
      <c r="B321" s="37"/>
      <c r="F321" s="36"/>
      <c r="G321" s="36"/>
    </row>
    <row r="322" spans="1:10" ht="15" x14ac:dyDescent="0.25">
      <c r="B322" s="37"/>
      <c r="F322" s="36"/>
      <c r="G322" s="36"/>
    </row>
    <row r="323" spans="1:10" ht="15" x14ac:dyDescent="0.25">
      <c r="B323" s="37"/>
      <c r="F323" s="36"/>
      <c r="G323" s="36"/>
    </row>
    <row r="324" spans="1:10" x14ac:dyDescent="0.25">
      <c r="B324" s="8" t="s">
        <v>124</v>
      </c>
      <c r="F324" s="36"/>
      <c r="G324" s="36"/>
    </row>
    <row r="325" spans="1:10" x14ac:dyDescent="0.25">
      <c r="B325" s="22" t="s">
        <v>71</v>
      </c>
      <c r="E325" s="23" t="s">
        <v>37</v>
      </c>
      <c r="F325" s="31">
        <f>SUM(E307:E314)</f>
        <v>647240</v>
      </c>
      <c r="G325" s="31"/>
    </row>
    <row r="326" spans="1:10" x14ac:dyDescent="0.25">
      <c r="B326" s="2" t="s">
        <v>125</v>
      </c>
      <c r="F326" s="36"/>
      <c r="G326" s="36"/>
    </row>
    <row r="327" spans="1:10" ht="15" x14ac:dyDescent="0.25">
      <c r="F327" s="36"/>
      <c r="G327" s="36"/>
    </row>
    <row r="328" spans="1:10" x14ac:dyDescent="0.25">
      <c r="B328" s="8" t="s">
        <v>126</v>
      </c>
      <c r="F328" s="36"/>
      <c r="G328" s="36"/>
    </row>
    <row r="329" spans="1:10" ht="15" x14ac:dyDescent="0.25">
      <c r="F329" s="36"/>
      <c r="G329" s="36"/>
    </row>
    <row r="330" spans="1:10" x14ac:dyDescent="0.25">
      <c r="B330" s="9" t="s">
        <v>26</v>
      </c>
      <c r="F330" s="36"/>
      <c r="G330" s="36"/>
    </row>
    <row r="331" spans="1:10" ht="15" x14ac:dyDescent="0.25">
      <c r="F331" s="36"/>
      <c r="G331" s="36"/>
    </row>
    <row r="332" spans="1:10" ht="15" x14ac:dyDescent="0.25">
      <c r="B332" s="21" t="s">
        <v>74</v>
      </c>
      <c r="F332" s="36"/>
      <c r="G332" s="36"/>
    </row>
    <row r="333" spans="1:10" ht="15" x14ac:dyDescent="0.25">
      <c r="B333" s="21"/>
      <c r="F333" s="36"/>
      <c r="G333" s="36"/>
    </row>
    <row r="334" spans="1:10" ht="15" x14ac:dyDescent="0.25">
      <c r="B334" s="21" t="s">
        <v>75</v>
      </c>
      <c r="F334" s="36"/>
      <c r="G334" s="36"/>
    </row>
    <row r="335" spans="1:10" ht="15" x14ac:dyDescent="0.25">
      <c r="F335" s="36"/>
      <c r="G335" s="36"/>
      <c r="I335" s="6">
        <f>0.3+0.3+0.23</f>
        <v>0.83</v>
      </c>
      <c r="J335" s="6">
        <f>I335*72.8</f>
        <v>60.423999999999992</v>
      </c>
    </row>
    <row r="336" spans="1:10" x14ac:dyDescent="0.25">
      <c r="A336" s="3" t="s">
        <v>4</v>
      </c>
      <c r="B336" s="13" t="s">
        <v>76</v>
      </c>
      <c r="C336" s="3">
        <v>5</v>
      </c>
      <c r="D336" s="3" t="s">
        <v>9</v>
      </c>
      <c r="E336" s="4">
        <f>E108</f>
        <v>42000</v>
      </c>
      <c r="F336" s="36">
        <f>C336*E336</f>
        <v>210000</v>
      </c>
      <c r="G336" s="36"/>
      <c r="H336" s="17"/>
    </row>
    <row r="337" spans="1:11" ht="15" x14ac:dyDescent="0.25">
      <c r="F337" s="36"/>
      <c r="G337" s="36"/>
      <c r="H337" s="17"/>
    </row>
    <row r="338" spans="1:11" ht="15" x14ac:dyDescent="0.25">
      <c r="A338" s="3" t="s">
        <v>7</v>
      </c>
      <c r="B338" s="13" t="s">
        <v>405</v>
      </c>
      <c r="C338" s="3">
        <v>1</v>
      </c>
      <c r="D338" s="3" t="str">
        <f>D336</f>
        <v>m3</v>
      </c>
      <c r="E338" s="4">
        <f>E336</f>
        <v>42000</v>
      </c>
      <c r="F338" s="36">
        <f>C338*E338</f>
        <v>42000</v>
      </c>
      <c r="G338" s="36"/>
      <c r="H338" s="17"/>
    </row>
    <row r="339" spans="1:11" ht="15" x14ac:dyDescent="0.25">
      <c r="F339" s="36"/>
      <c r="G339" s="36"/>
      <c r="H339" s="17"/>
    </row>
    <row r="340" spans="1:11" ht="15" x14ac:dyDescent="0.25">
      <c r="F340" s="36"/>
      <c r="G340" s="36"/>
      <c r="H340" s="17"/>
    </row>
    <row r="341" spans="1:11" x14ac:dyDescent="0.25">
      <c r="A341" s="44"/>
      <c r="B341" s="9" t="s">
        <v>43</v>
      </c>
      <c r="F341" s="36"/>
      <c r="G341" s="36"/>
    </row>
    <row r="342" spans="1:11" ht="15" x14ac:dyDescent="0.25">
      <c r="B342" s="21"/>
      <c r="F342" s="36"/>
      <c r="G342" s="36"/>
    </row>
    <row r="343" spans="1:11" ht="30" x14ac:dyDescent="0.25">
      <c r="B343" s="28" t="s">
        <v>127</v>
      </c>
      <c r="F343" s="36"/>
      <c r="G343" s="36"/>
    </row>
    <row r="344" spans="1:11" ht="15" x14ac:dyDescent="0.25">
      <c r="B344" s="20"/>
      <c r="C344" s="47"/>
      <c r="D344" s="47"/>
      <c r="E344" s="48"/>
      <c r="F344" s="54"/>
      <c r="G344" s="54"/>
    </row>
    <row r="345" spans="1:11" ht="15" x14ac:dyDescent="0.25">
      <c r="A345" s="3" t="s">
        <v>12</v>
      </c>
      <c r="B345" s="13" t="s">
        <v>128</v>
      </c>
      <c r="C345" s="15">
        <v>460</v>
      </c>
      <c r="D345" s="3" t="s">
        <v>46</v>
      </c>
      <c r="E345" s="16">
        <f>E210</f>
        <v>550</v>
      </c>
      <c r="F345" s="45">
        <f>C345*E345</f>
        <v>253000</v>
      </c>
      <c r="G345" s="45"/>
      <c r="H345" s="17"/>
    </row>
    <row r="346" spans="1:11" ht="15" x14ac:dyDescent="0.25">
      <c r="C346" s="15"/>
      <c r="E346" s="16"/>
      <c r="F346" s="45"/>
      <c r="G346" s="45"/>
      <c r="H346" s="17"/>
      <c r="I346" s="27"/>
    </row>
    <row r="347" spans="1:11" ht="15" x14ac:dyDescent="0.25">
      <c r="A347" s="3" t="s">
        <v>14</v>
      </c>
      <c r="B347" s="13" t="s">
        <v>86</v>
      </c>
      <c r="C347" s="15"/>
      <c r="D347" s="3" t="s">
        <v>46</v>
      </c>
      <c r="E347" s="16">
        <f>E345</f>
        <v>550</v>
      </c>
      <c r="F347" s="45">
        <f>C347*E347</f>
        <v>0</v>
      </c>
      <c r="G347" s="45"/>
      <c r="H347" s="17"/>
      <c r="K347" s="27"/>
    </row>
    <row r="348" spans="1:11" ht="15" x14ac:dyDescent="0.25">
      <c r="C348" s="15"/>
      <c r="E348" s="16"/>
      <c r="F348" s="45"/>
      <c r="G348" s="45"/>
      <c r="H348" s="17"/>
    </row>
    <row r="349" spans="1:11" ht="15" x14ac:dyDescent="0.25">
      <c r="A349" s="3" t="s">
        <v>16</v>
      </c>
      <c r="B349" s="13" t="s">
        <v>87</v>
      </c>
      <c r="C349" s="15">
        <v>135</v>
      </c>
      <c r="D349" s="3" t="s">
        <v>46</v>
      </c>
      <c r="E349" s="16">
        <f>E347</f>
        <v>550</v>
      </c>
      <c r="F349" s="45">
        <f>C349*E349</f>
        <v>74250</v>
      </c>
      <c r="G349" s="45"/>
      <c r="H349" s="17"/>
    </row>
    <row r="350" spans="1:11" ht="15" x14ac:dyDescent="0.25">
      <c r="A350" s="46"/>
      <c r="E350" s="16"/>
      <c r="F350" s="45"/>
      <c r="G350" s="45"/>
    </row>
    <row r="351" spans="1:11" x14ac:dyDescent="0.25">
      <c r="B351" s="9" t="s">
        <v>52</v>
      </c>
      <c r="F351" s="36"/>
      <c r="G351" s="36"/>
    </row>
    <row r="352" spans="1:11" ht="15" x14ac:dyDescent="0.25">
      <c r="F352" s="36"/>
      <c r="G352" s="36"/>
    </row>
    <row r="353" spans="1:8" ht="15" x14ac:dyDescent="0.25">
      <c r="B353" s="21" t="s">
        <v>53</v>
      </c>
      <c r="F353" s="36"/>
      <c r="G353" s="36"/>
    </row>
    <row r="354" spans="1:8" ht="15" x14ac:dyDescent="0.25">
      <c r="F354" s="36"/>
      <c r="G354" s="36"/>
    </row>
    <row r="355" spans="1:8" x14ac:dyDescent="0.25">
      <c r="A355" s="3" t="s">
        <v>18</v>
      </c>
      <c r="B355" s="13" t="s">
        <v>129</v>
      </c>
      <c r="C355" s="3">
        <v>43</v>
      </c>
      <c r="D355" s="3" t="s">
        <v>6</v>
      </c>
      <c r="E355" s="4">
        <f>E47</f>
        <v>3500</v>
      </c>
      <c r="F355" s="36">
        <f>C355*E355</f>
        <v>150500</v>
      </c>
      <c r="G355" s="36"/>
      <c r="H355" s="17"/>
    </row>
    <row r="356" spans="1:8" ht="15" x14ac:dyDescent="0.25">
      <c r="F356" s="36"/>
      <c r="G356" s="36"/>
      <c r="H356" s="17"/>
    </row>
    <row r="357" spans="1:8" x14ac:dyDescent="0.25">
      <c r="A357" s="3" t="s">
        <v>18</v>
      </c>
      <c r="B357" s="13" t="s">
        <v>406</v>
      </c>
      <c r="C357" s="3">
        <v>9</v>
      </c>
      <c r="D357" s="3" t="s">
        <v>6</v>
      </c>
      <c r="E357" s="4">
        <f>E49</f>
        <v>3500</v>
      </c>
      <c r="F357" s="36">
        <f>C357*E357</f>
        <v>31500</v>
      </c>
      <c r="G357" s="36"/>
      <c r="H357" s="17"/>
    </row>
    <row r="358" spans="1:8" ht="15" x14ac:dyDescent="0.25">
      <c r="F358" s="36"/>
      <c r="G358" s="36"/>
      <c r="H358" s="17"/>
    </row>
    <row r="359" spans="1:8" ht="15" x14ac:dyDescent="0.25">
      <c r="F359" s="36"/>
      <c r="G359" s="36"/>
      <c r="H359" s="17"/>
    </row>
    <row r="360" spans="1:8" ht="15" x14ac:dyDescent="0.25">
      <c r="F360" s="36"/>
      <c r="G360" s="36"/>
      <c r="H360" s="17"/>
    </row>
    <row r="361" spans="1:8" ht="15" x14ac:dyDescent="0.25">
      <c r="F361" s="36"/>
      <c r="G361" s="36"/>
      <c r="H361" s="17"/>
    </row>
    <row r="362" spans="1:8" ht="15" x14ac:dyDescent="0.25">
      <c r="F362" s="36"/>
      <c r="G362" s="36"/>
      <c r="H362" s="17"/>
    </row>
    <row r="363" spans="1:8" ht="15" x14ac:dyDescent="0.25">
      <c r="F363" s="36"/>
      <c r="G363" s="36"/>
      <c r="H363" s="17"/>
    </row>
    <row r="364" spans="1:8" ht="15" x14ac:dyDescent="0.25">
      <c r="F364" s="36"/>
      <c r="G364" s="36"/>
      <c r="H364" s="17"/>
    </row>
    <row r="365" spans="1:8" ht="15" x14ac:dyDescent="0.25">
      <c r="F365" s="36"/>
      <c r="G365" s="36"/>
      <c r="H365" s="17"/>
    </row>
    <row r="366" spans="1:8" ht="15" x14ac:dyDescent="0.25">
      <c r="F366" s="36"/>
      <c r="G366" s="36"/>
      <c r="H366" s="17"/>
    </row>
    <row r="367" spans="1:8" x14ac:dyDescent="0.25">
      <c r="B367" s="22" t="s">
        <v>36</v>
      </c>
      <c r="C367" s="7"/>
      <c r="D367" s="7"/>
      <c r="E367" s="23" t="s">
        <v>37</v>
      </c>
      <c r="F367" s="36">
        <f>SUM(F329:F363)</f>
        <v>761250</v>
      </c>
      <c r="G367" s="36"/>
      <c r="H367" s="17"/>
    </row>
    <row r="368" spans="1:8" x14ac:dyDescent="0.25">
      <c r="B368" s="8" t="s">
        <v>130</v>
      </c>
      <c r="F368" s="36"/>
      <c r="G368" s="36"/>
      <c r="H368" s="17"/>
    </row>
    <row r="369" spans="1:12" ht="14.1" customHeight="1" x14ac:dyDescent="0.25">
      <c r="F369" s="36"/>
      <c r="G369" s="36"/>
      <c r="H369" s="17"/>
    </row>
    <row r="370" spans="1:12" ht="51.95" customHeight="1" x14ac:dyDescent="0.25">
      <c r="B370" s="51" t="s">
        <v>131</v>
      </c>
    </row>
    <row r="371" spans="1:12" ht="13.5" customHeight="1" x14ac:dyDescent="0.25">
      <c r="B371" s="39"/>
      <c r="L371" s="27"/>
    </row>
    <row r="372" spans="1:12" x14ac:dyDescent="0.25">
      <c r="A372" s="3" t="s">
        <v>4</v>
      </c>
      <c r="B372" s="55" t="s">
        <v>402</v>
      </c>
      <c r="C372" s="15">
        <v>93</v>
      </c>
      <c r="D372" s="3" t="s">
        <v>6</v>
      </c>
      <c r="E372" s="16">
        <v>4800</v>
      </c>
      <c r="F372" s="56">
        <f>E372*C372</f>
        <v>446400</v>
      </c>
      <c r="G372" s="56"/>
      <c r="H372" s="17"/>
      <c r="L372" s="27"/>
    </row>
    <row r="373" spans="1:12" ht="15" x14ac:dyDescent="0.25">
      <c r="B373" s="55"/>
      <c r="C373" s="15"/>
      <c r="E373" s="16"/>
      <c r="F373" s="56"/>
      <c r="G373" s="56"/>
      <c r="H373" s="17"/>
    </row>
    <row r="374" spans="1:12" x14ac:dyDescent="0.25">
      <c r="B374" s="9" t="s">
        <v>132</v>
      </c>
    </row>
    <row r="375" spans="1:12" ht="12.6" customHeight="1" x14ac:dyDescent="0.25"/>
    <row r="376" spans="1:12" ht="14.25" customHeight="1" x14ac:dyDescent="0.25">
      <c r="B376" s="28" t="s">
        <v>133</v>
      </c>
    </row>
    <row r="378" spans="1:12" ht="15" x14ac:dyDescent="0.25">
      <c r="A378" s="3" t="s">
        <v>16</v>
      </c>
      <c r="B378" s="13" t="s">
        <v>404</v>
      </c>
      <c r="C378" s="15">
        <v>39</v>
      </c>
      <c r="D378" s="3" t="s">
        <v>59</v>
      </c>
      <c r="E378" s="16">
        <v>430</v>
      </c>
      <c r="F378" s="56">
        <f>C378*E378</f>
        <v>16770</v>
      </c>
      <c r="G378" s="56"/>
      <c r="H378" s="17"/>
    </row>
    <row r="380" spans="1:12" ht="15" x14ac:dyDescent="0.25">
      <c r="A380" s="3" t="s">
        <v>16</v>
      </c>
      <c r="B380" s="13" t="s">
        <v>134</v>
      </c>
      <c r="C380" s="15">
        <v>88</v>
      </c>
      <c r="D380" s="3" t="s">
        <v>59</v>
      </c>
      <c r="E380" s="16">
        <v>430</v>
      </c>
      <c r="F380" s="56">
        <f>C380*E380</f>
        <v>37840</v>
      </c>
      <c r="G380" s="56"/>
      <c r="H380" s="17"/>
    </row>
    <row r="381" spans="1:12" ht="12.75" customHeight="1" x14ac:dyDescent="0.25">
      <c r="E381" s="16"/>
      <c r="F381" s="56"/>
      <c r="G381" s="56"/>
    </row>
    <row r="382" spans="1:12" ht="15" x14ac:dyDescent="0.25">
      <c r="A382" s="3" t="s">
        <v>18</v>
      </c>
      <c r="B382" s="13" t="s">
        <v>135</v>
      </c>
      <c r="C382" s="15">
        <v>86</v>
      </c>
      <c r="D382" s="3" t="s">
        <v>59</v>
      </c>
      <c r="E382" s="16">
        <f>E380</f>
        <v>430</v>
      </c>
      <c r="F382" s="56">
        <f>C382*E382</f>
        <v>36980</v>
      </c>
      <c r="G382" s="56"/>
      <c r="H382" s="17"/>
    </row>
    <row r="383" spans="1:12" ht="12.75" customHeight="1" x14ac:dyDescent="0.25"/>
    <row r="384" spans="1:12" ht="15" x14ac:dyDescent="0.25">
      <c r="A384" s="3" t="s">
        <v>20</v>
      </c>
      <c r="B384" s="13" t="s">
        <v>403</v>
      </c>
      <c r="C384" s="15">
        <v>16</v>
      </c>
      <c r="D384" s="3" t="s">
        <v>59</v>
      </c>
      <c r="E384" s="16">
        <f>E380</f>
        <v>430</v>
      </c>
      <c r="F384" s="56">
        <f>C384*E384</f>
        <v>6880</v>
      </c>
      <c r="G384" s="56"/>
      <c r="H384" s="17"/>
    </row>
    <row r="385" spans="1:8" ht="12.75" customHeight="1" x14ac:dyDescent="0.25"/>
    <row r="386" spans="1:8" ht="15" x14ac:dyDescent="0.25">
      <c r="A386" s="3" t="s">
        <v>20</v>
      </c>
      <c r="B386" s="13" t="s">
        <v>136</v>
      </c>
      <c r="C386" s="15">
        <v>123</v>
      </c>
      <c r="D386" s="3" t="s">
        <v>59</v>
      </c>
      <c r="E386" s="16">
        <f>E382</f>
        <v>430</v>
      </c>
      <c r="F386" s="56">
        <f>C386*E386</f>
        <v>52890</v>
      </c>
      <c r="G386" s="56"/>
      <c r="H386" s="17"/>
    </row>
    <row r="387" spans="1:8" ht="12.75" customHeight="1" x14ac:dyDescent="0.25">
      <c r="E387" s="16"/>
      <c r="F387" s="56"/>
      <c r="G387" s="56"/>
    </row>
    <row r="388" spans="1:8" ht="15" x14ac:dyDescent="0.25">
      <c r="A388" s="3" t="s">
        <v>22</v>
      </c>
      <c r="B388" s="13" t="s">
        <v>137</v>
      </c>
      <c r="C388" s="15">
        <v>121</v>
      </c>
      <c r="D388" s="3" t="s">
        <v>59</v>
      </c>
      <c r="E388" s="16">
        <v>330</v>
      </c>
      <c r="F388" s="56">
        <f>C388*E388</f>
        <v>39930</v>
      </c>
      <c r="G388" s="56"/>
      <c r="H388" s="17"/>
    </row>
    <row r="389" spans="1:8" ht="12.6" customHeight="1" x14ac:dyDescent="0.25">
      <c r="C389" s="15"/>
      <c r="E389" s="16"/>
      <c r="F389" s="56"/>
      <c r="G389" s="56"/>
      <c r="H389" s="17"/>
    </row>
    <row r="390" spans="1:8" x14ac:dyDescent="0.25">
      <c r="B390" s="9" t="s">
        <v>60</v>
      </c>
      <c r="C390" s="7"/>
      <c r="D390" s="7"/>
      <c r="E390" s="30"/>
      <c r="F390" s="31"/>
      <c r="G390" s="31"/>
      <c r="H390" s="17"/>
    </row>
    <row r="391" spans="1:8" x14ac:dyDescent="0.25">
      <c r="B391" s="32"/>
      <c r="C391" s="7"/>
      <c r="D391" s="7"/>
      <c r="E391" s="30"/>
      <c r="F391" s="31"/>
      <c r="G391" s="31"/>
      <c r="H391" s="17"/>
    </row>
    <row r="392" spans="1:8" ht="32.25" customHeight="1" x14ac:dyDescent="0.25">
      <c r="B392" s="28" t="s">
        <v>138</v>
      </c>
      <c r="C392" s="7"/>
      <c r="D392" s="7"/>
      <c r="E392" s="30"/>
      <c r="F392" s="31"/>
      <c r="G392" s="31"/>
      <c r="H392" s="17"/>
    </row>
    <row r="393" spans="1:8" x14ac:dyDescent="0.25">
      <c r="B393" s="28"/>
      <c r="C393" s="7"/>
      <c r="D393" s="7"/>
      <c r="E393" s="30"/>
      <c r="F393" s="31"/>
      <c r="G393" s="31"/>
      <c r="H393" s="17"/>
    </row>
    <row r="394" spans="1:8" x14ac:dyDescent="0.25">
      <c r="A394" s="3" t="s">
        <v>24</v>
      </c>
      <c r="B394" s="20" t="s">
        <v>139</v>
      </c>
      <c r="C394" s="3">
        <v>89</v>
      </c>
      <c r="D394" s="3" t="s">
        <v>6</v>
      </c>
      <c r="E394" s="16">
        <v>4200</v>
      </c>
      <c r="F394" s="5">
        <f>C394*E394</f>
        <v>373800</v>
      </c>
      <c r="H394" s="17"/>
    </row>
    <row r="395" spans="1:8" ht="15" x14ac:dyDescent="0.25">
      <c r="H395" s="17"/>
    </row>
    <row r="396" spans="1:8" x14ac:dyDescent="0.25">
      <c r="B396" s="9" t="s">
        <v>112</v>
      </c>
      <c r="F396" s="36"/>
      <c r="G396" s="36"/>
      <c r="H396" s="17"/>
    </row>
    <row r="397" spans="1:8" ht="12.95" customHeight="1" x14ac:dyDescent="0.25">
      <c r="F397" s="36"/>
      <c r="G397" s="36"/>
      <c r="H397" s="17"/>
    </row>
    <row r="398" spans="1:8" ht="30" x14ac:dyDescent="0.25">
      <c r="B398" s="28" t="s">
        <v>140</v>
      </c>
      <c r="F398" s="36"/>
      <c r="G398" s="36"/>
      <c r="H398" s="17"/>
    </row>
    <row r="399" spans="1:8" ht="16.5" customHeight="1" x14ac:dyDescent="0.25">
      <c r="B399" s="28"/>
      <c r="F399" s="36"/>
      <c r="G399" s="36"/>
      <c r="H399" s="17"/>
    </row>
    <row r="400" spans="1:8" ht="19.5" customHeight="1" x14ac:dyDescent="0.25">
      <c r="A400" s="3" t="s">
        <v>30</v>
      </c>
      <c r="B400" s="39" t="s">
        <v>141</v>
      </c>
      <c r="C400" s="3">
        <f>C394</f>
        <v>89</v>
      </c>
      <c r="D400" s="3" t="s">
        <v>6</v>
      </c>
      <c r="E400" s="16">
        <f>E268</f>
        <v>1200</v>
      </c>
      <c r="F400" s="5">
        <f>C400*E400</f>
        <v>106800</v>
      </c>
      <c r="H400" s="17"/>
    </row>
    <row r="401" spans="1:8" ht="15" x14ac:dyDescent="0.25">
      <c r="B401" s="39"/>
      <c r="E401" s="16"/>
      <c r="H401" s="17"/>
    </row>
    <row r="402" spans="1:8" x14ac:dyDescent="0.25">
      <c r="A402" s="3" t="s">
        <v>32</v>
      </c>
      <c r="B402" s="13" t="s">
        <v>407</v>
      </c>
      <c r="C402" s="3">
        <f>C357</f>
        <v>9</v>
      </c>
      <c r="D402" s="3" t="s">
        <v>6</v>
      </c>
      <c r="E402" s="16">
        <f>E400</f>
        <v>1200</v>
      </c>
      <c r="F402" s="5">
        <f>C402*E402</f>
        <v>10800</v>
      </c>
      <c r="H402" s="17"/>
    </row>
    <row r="403" spans="1:8" ht="14.25" customHeight="1" x14ac:dyDescent="0.25">
      <c r="E403" s="16"/>
      <c r="H403" s="17"/>
    </row>
    <row r="404" spans="1:8" ht="15" x14ac:dyDescent="0.25">
      <c r="B404" s="39"/>
      <c r="E404" s="16"/>
      <c r="H404" s="17"/>
    </row>
    <row r="405" spans="1:8" x14ac:dyDescent="0.25">
      <c r="B405" s="22" t="s">
        <v>36</v>
      </c>
      <c r="C405" s="7"/>
      <c r="D405" s="7"/>
      <c r="E405" s="23" t="s">
        <v>37</v>
      </c>
      <c r="F405" s="26">
        <f>SUM(F370:F404)</f>
        <v>1129090</v>
      </c>
      <c r="G405" s="26"/>
      <c r="H405" s="17"/>
    </row>
    <row r="406" spans="1:8" x14ac:dyDescent="0.25">
      <c r="B406" s="8" t="s">
        <v>130</v>
      </c>
      <c r="H406" s="17"/>
    </row>
    <row r="407" spans="1:8" ht="15" x14ac:dyDescent="0.25">
      <c r="B407" s="39"/>
      <c r="E407" s="16"/>
      <c r="H407" s="17"/>
    </row>
    <row r="408" spans="1:8" x14ac:dyDescent="0.25">
      <c r="B408" s="8" t="s">
        <v>142</v>
      </c>
      <c r="C408" s="58"/>
      <c r="E408" s="16"/>
      <c r="H408" s="17"/>
    </row>
    <row r="409" spans="1:8" ht="15" x14ac:dyDescent="0.25">
      <c r="B409" s="21"/>
      <c r="C409" s="58"/>
      <c r="E409" s="16"/>
      <c r="H409" s="17"/>
    </row>
    <row r="410" spans="1:8" ht="15" x14ac:dyDescent="0.25">
      <c r="B410" s="59" t="s">
        <v>143</v>
      </c>
      <c r="C410" s="58"/>
      <c r="E410" s="16"/>
      <c r="H410" s="17"/>
    </row>
    <row r="411" spans="1:8" ht="15" x14ac:dyDescent="0.25">
      <c r="B411" s="53"/>
      <c r="C411" s="58"/>
      <c r="E411" s="16"/>
      <c r="H411" s="17"/>
    </row>
    <row r="412" spans="1:8" x14ac:dyDescent="0.25">
      <c r="A412" s="3" t="s">
        <v>4</v>
      </c>
      <c r="B412" s="60" t="s">
        <v>144</v>
      </c>
      <c r="D412" s="3" t="s">
        <v>6</v>
      </c>
      <c r="E412" s="16">
        <v>14000</v>
      </c>
      <c r="F412" s="5">
        <f>C412*E412</f>
        <v>0</v>
      </c>
      <c r="H412" s="17"/>
    </row>
    <row r="413" spans="1:8" ht="14.25" customHeight="1" x14ac:dyDescent="0.25">
      <c r="B413" s="61"/>
      <c r="E413" s="16"/>
      <c r="H413" s="17"/>
    </row>
    <row r="414" spans="1:8" x14ac:dyDescent="0.25">
      <c r="A414" s="3" t="s">
        <v>7</v>
      </c>
      <c r="B414" s="39" t="s">
        <v>145</v>
      </c>
      <c r="C414" s="3">
        <v>89</v>
      </c>
      <c r="D414" s="3" t="s">
        <v>6</v>
      </c>
      <c r="E414" s="16">
        <f>E412</f>
        <v>14000</v>
      </c>
      <c r="F414" s="5">
        <f>C414*E414</f>
        <v>1246000</v>
      </c>
      <c r="H414" s="17"/>
    </row>
    <row r="415" spans="1:8" ht="12" customHeight="1" x14ac:dyDescent="0.25">
      <c r="B415" s="39"/>
      <c r="E415" s="16"/>
      <c r="H415" s="17"/>
    </row>
    <row r="416" spans="1:8" ht="15" x14ac:dyDescent="0.25">
      <c r="A416" s="3" t="s">
        <v>10</v>
      </c>
      <c r="B416" s="39" t="s">
        <v>146</v>
      </c>
      <c r="D416" s="3" t="s">
        <v>147</v>
      </c>
      <c r="E416" s="16">
        <v>2500</v>
      </c>
      <c r="F416" s="5">
        <f>C416*E416</f>
        <v>0</v>
      </c>
      <c r="H416" s="17"/>
    </row>
    <row r="417" spans="1:8" ht="15" x14ac:dyDescent="0.25">
      <c r="B417" s="39"/>
      <c r="E417" s="16"/>
      <c r="H417" s="17"/>
    </row>
    <row r="418" spans="1:8" x14ac:dyDescent="0.25">
      <c r="B418" s="8" t="s">
        <v>148</v>
      </c>
      <c r="C418" s="18"/>
      <c r="F418" s="36"/>
      <c r="G418" s="36"/>
    </row>
    <row r="419" spans="1:8" ht="15" x14ac:dyDescent="0.25">
      <c r="C419" s="18"/>
      <c r="F419" s="36"/>
      <c r="G419" s="36"/>
    </row>
    <row r="420" spans="1:8" ht="30" x14ac:dyDescent="0.25">
      <c r="B420" s="28" t="s">
        <v>118</v>
      </c>
      <c r="C420" s="18"/>
      <c r="F420" s="36"/>
      <c r="G420" s="36"/>
    </row>
    <row r="421" spans="1:8" ht="15" x14ac:dyDescent="0.25">
      <c r="C421" s="18"/>
      <c r="F421" s="36"/>
      <c r="G421" s="36"/>
    </row>
    <row r="422" spans="1:8" x14ac:dyDescent="0.25">
      <c r="A422" s="3" t="s">
        <v>12</v>
      </c>
      <c r="B422" s="39" t="s">
        <v>141</v>
      </c>
      <c r="C422" s="3">
        <v>89</v>
      </c>
      <c r="D422" s="3" t="s">
        <v>6</v>
      </c>
      <c r="E422" s="16">
        <v>950</v>
      </c>
      <c r="F422" s="5">
        <f>C422*E422</f>
        <v>84550</v>
      </c>
      <c r="H422" s="17"/>
    </row>
    <row r="423" spans="1:8" ht="15" x14ac:dyDescent="0.25">
      <c r="B423" s="39"/>
      <c r="E423" s="16"/>
    </row>
    <row r="424" spans="1:8" x14ac:dyDescent="0.25">
      <c r="A424" s="3" t="s">
        <v>14</v>
      </c>
      <c r="B424" s="13" t="s">
        <v>408</v>
      </c>
      <c r="C424" s="3">
        <v>9</v>
      </c>
      <c r="D424" s="3" t="s">
        <v>6</v>
      </c>
      <c r="E424" s="16">
        <f>E422</f>
        <v>950</v>
      </c>
      <c r="F424" s="5">
        <f>C424*E424</f>
        <v>8550</v>
      </c>
      <c r="H424" s="17"/>
    </row>
    <row r="425" spans="1:8" ht="15" x14ac:dyDescent="0.25">
      <c r="E425" s="16"/>
    </row>
    <row r="426" spans="1:8" x14ac:dyDescent="0.25">
      <c r="A426" s="3" t="s">
        <v>16</v>
      </c>
      <c r="B426" s="13" t="s">
        <v>116</v>
      </c>
      <c r="D426" s="3" t="s">
        <v>6</v>
      </c>
      <c r="E426" s="16">
        <f>E424</f>
        <v>950</v>
      </c>
      <c r="F426" s="5">
        <f>C426*E426</f>
        <v>0</v>
      </c>
      <c r="H426" s="17"/>
    </row>
    <row r="427" spans="1:8" x14ac:dyDescent="0.25">
      <c r="B427" s="9" t="s">
        <v>149</v>
      </c>
    </row>
    <row r="429" spans="1:8" ht="30" x14ac:dyDescent="0.25">
      <c r="B429" s="28" t="s">
        <v>150</v>
      </c>
    </row>
    <row r="431" spans="1:8" ht="15" x14ac:dyDescent="0.25">
      <c r="A431" s="3" t="s">
        <v>18</v>
      </c>
      <c r="B431" s="39" t="s">
        <v>141</v>
      </c>
      <c r="C431" s="3">
        <f>C422</f>
        <v>89</v>
      </c>
      <c r="D431" s="3" t="s">
        <v>151</v>
      </c>
      <c r="E431" s="16">
        <f>'[7]RATE COMPARISON'!D19</f>
        <v>1650</v>
      </c>
      <c r="F431" s="56">
        <f>C431*E431</f>
        <v>146850</v>
      </c>
      <c r="G431" s="56"/>
      <c r="H431" s="17"/>
    </row>
    <row r="432" spans="1:8" ht="15" x14ac:dyDescent="0.25">
      <c r="B432" s="39"/>
      <c r="E432" s="16"/>
      <c r="F432" s="56"/>
      <c r="G432" s="56"/>
      <c r="H432" s="17"/>
    </row>
    <row r="433" spans="1:8" ht="15" x14ac:dyDescent="0.25">
      <c r="A433" s="3" t="s">
        <v>20</v>
      </c>
      <c r="B433" s="13" t="s">
        <v>408</v>
      </c>
      <c r="C433" s="3">
        <f>C424</f>
        <v>9</v>
      </c>
      <c r="D433" s="3" t="s">
        <v>151</v>
      </c>
      <c r="E433" s="16">
        <f>E431</f>
        <v>1650</v>
      </c>
      <c r="F433" s="56">
        <f>C433*E433</f>
        <v>14850</v>
      </c>
      <c r="G433" s="56"/>
      <c r="H433" s="17"/>
    </row>
    <row r="434" spans="1:8" ht="15" x14ac:dyDescent="0.25">
      <c r="E434" s="16"/>
      <c r="F434" s="56"/>
      <c r="G434" s="56"/>
      <c r="H434" s="17"/>
    </row>
    <row r="435" spans="1:8" x14ac:dyDescent="0.25">
      <c r="B435" s="22" t="s">
        <v>36</v>
      </c>
      <c r="C435" s="7"/>
      <c r="D435" s="7"/>
      <c r="E435" s="23" t="s">
        <v>37</v>
      </c>
      <c r="F435" s="31">
        <f>SUM(F408:F434)</f>
        <v>1500800</v>
      </c>
      <c r="G435" s="31"/>
    </row>
    <row r="436" spans="1:8" x14ac:dyDescent="0.25">
      <c r="B436" s="22"/>
      <c r="C436" s="7"/>
      <c r="D436" s="7"/>
      <c r="E436" s="30"/>
      <c r="F436" s="31"/>
      <c r="G436" s="31"/>
    </row>
    <row r="437" spans="1:8" x14ac:dyDescent="0.25">
      <c r="B437" s="22"/>
      <c r="C437" s="7"/>
      <c r="D437" s="7"/>
      <c r="E437" s="30"/>
      <c r="F437" s="31"/>
      <c r="G437" s="31"/>
    </row>
    <row r="438" spans="1:8" x14ac:dyDescent="0.25">
      <c r="B438" s="8" t="s">
        <v>66</v>
      </c>
      <c r="F438" s="36"/>
      <c r="G438" s="36"/>
    </row>
    <row r="439" spans="1:8" ht="15" x14ac:dyDescent="0.25">
      <c r="B439" s="21"/>
      <c r="F439" s="36"/>
      <c r="G439" s="36"/>
    </row>
    <row r="440" spans="1:8" ht="15" x14ac:dyDescent="0.25">
      <c r="B440" s="37" t="s">
        <v>152</v>
      </c>
      <c r="E440" s="4">
        <f>F367</f>
        <v>761250</v>
      </c>
      <c r="F440" s="36"/>
      <c r="G440" s="36"/>
    </row>
    <row r="441" spans="1:8" ht="15" x14ac:dyDescent="0.25">
      <c r="B441" s="37"/>
      <c r="F441" s="36"/>
      <c r="G441" s="36"/>
    </row>
    <row r="442" spans="1:8" ht="15" x14ac:dyDescent="0.25">
      <c r="B442" s="37" t="s">
        <v>153</v>
      </c>
      <c r="E442" s="4">
        <f>F405</f>
        <v>1129090</v>
      </c>
      <c r="F442" s="36"/>
      <c r="G442" s="36"/>
    </row>
    <row r="443" spans="1:8" ht="15" x14ac:dyDescent="0.25">
      <c r="B443" s="37"/>
    </row>
    <row r="444" spans="1:8" ht="15" x14ac:dyDescent="0.25">
      <c r="B444" s="37" t="s">
        <v>154</v>
      </c>
      <c r="E444" s="4">
        <f>F435</f>
        <v>1500800</v>
      </c>
    </row>
    <row r="445" spans="1:8" ht="15" x14ac:dyDescent="0.25">
      <c r="B445" s="39"/>
    </row>
    <row r="446" spans="1:8" ht="15" x14ac:dyDescent="0.25">
      <c r="B446" s="39"/>
    </row>
    <row r="447" spans="1:8" ht="15" x14ac:dyDescent="0.25">
      <c r="B447" s="39"/>
    </row>
    <row r="448" spans="1:8" ht="15" x14ac:dyDescent="0.25">
      <c r="B448" s="39"/>
    </row>
    <row r="449" spans="2:7" ht="15" x14ac:dyDescent="0.25">
      <c r="B449" s="39"/>
    </row>
    <row r="450" spans="2:7" ht="15" x14ac:dyDescent="0.25">
      <c r="B450" s="39"/>
    </row>
    <row r="451" spans="2:7" ht="15" x14ac:dyDescent="0.25">
      <c r="B451" s="39"/>
    </row>
    <row r="452" spans="2:7" ht="15" x14ac:dyDescent="0.25">
      <c r="B452" s="39"/>
    </row>
    <row r="453" spans="2:7" ht="15" x14ac:dyDescent="0.25">
      <c r="B453" s="39"/>
    </row>
    <row r="454" spans="2:7" ht="15" x14ac:dyDescent="0.25">
      <c r="B454" s="39"/>
    </row>
    <row r="455" spans="2:7" ht="15" x14ac:dyDescent="0.25">
      <c r="B455" s="39"/>
    </row>
    <row r="456" spans="2:7" ht="15" x14ac:dyDescent="0.25">
      <c r="B456" s="39"/>
    </row>
    <row r="457" spans="2:7" ht="15" x14ac:dyDescent="0.25">
      <c r="B457" s="39"/>
    </row>
    <row r="458" spans="2:7" ht="15" x14ac:dyDescent="0.25">
      <c r="B458" s="39"/>
    </row>
    <row r="459" spans="2:7" ht="15" x14ac:dyDescent="0.25">
      <c r="B459" s="39"/>
    </row>
    <row r="460" spans="2:7" x14ac:dyDescent="0.25">
      <c r="B460" s="8" t="s">
        <v>126</v>
      </c>
      <c r="F460" s="36"/>
      <c r="G460" s="36"/>
    </row>
    <row r="461" spans="2:7" x14ac:dyDescent="0.25">
      <c r="B461" s="22" t="s">
        <v>71</v>
      </c>
      <c r="C461" s="7"/>
      <c r="D461" s="7"/>
      <c r="E461" s="23" t="s">
        <v>37</v>
      </c>
      <c r="F461" s="31">
        <f>SUM(E438:E446)</f>
        <v>3391140</v>
      </c>
      <c r="G461" s="31"/>
    </row>
    <row r="462" spans="2:7" x14ac:dyDescent="0.25">
      <c r="B462" s="2" t="s">
        <v>155</v>
      </c>
      <c r="F462" s="36"/>
      <c r="G462" s="36"/>
    </row>
    <row r="463" spans="2:7" ht="15" x14ac:dyDescent="0.25">
      <c r="F463" s="36"/>
      <c r="G463" s="36"/>
    </row>
    <row r="464" spans="2:7" x14ac:dyDescent="0.25">
      <c r="B464" s="8" t="s">
        <v>156</v>
      </c>
      <c r="F464" s="36"/>
      <c r="G464" s="36"/>
    </row>
    <row r="465" spans="1:10" x14ac:dyDescent="0.25">
      <c r="B465" s="8"/>
      <c r="F465" s="36"/>
      <c r="G465" s="36"/>
    </row>
    <row r="466" spans="1:10" x14ac:dyDescent="0.25">
      <c r="B466" s="9" t="s">
        <v>60</v>
      </c>
      <c r="C466" s="7"/>
      <c r="D466" s="7"/>
      <c r="E466" s="30"/>
      <c r="F466" s="31"/>
      <c r="G466" s="31"/>
    </row>
    <row r="467" spans="1:10" x14ac:dyDescent="0.25">
      <c r="B467" s="32"/>
      <c r="C467" s="7"/>
      <c r="D467" s="7"/>
      <c r="E467" s="30"/>
      <c r="F467" s="31"/>
      <c r="G467" s="31"/>
      <c r="J467" s="13"/>
    </row>
    <row r="468" spans="1:10" ht="30" x14ac:dyDescent="0.25">
      <c r="B468" s="28" t="s">
        <v>157</v>
      </c>
      <c r="C468" s="7"/>
      <c r="D468" s="7"/>
      <c r="E468" s="30"/>
      <c r="F468" s="31"/>
      <c r="G468" s="31"/>
      <c r="J468" s="13"/>
    </row>
    <row r="469" spans="1:10" x14ac:dyDescent="0.25">
      <c r="B469" s="28"/>
      <c r="C469" s="7"/>
      <c r="D469" s="7"/>
      <c r="E469" s="30"/>
      <c r="F469" s="31"/>
      <c r="G469" s="31"/>
      <c r="I469" s="6">
        <v>647</v>
      </c>
      <c r="J469" s="13"/>
    </row>
    <row r="470" spans="1:10" x14ac:dyDescent="0.25">
      <c r="A470" s="3" t="s">
        <v>4</v>
      </c>
      <c r="B470" s="13" t="s">
        <v>158</v>
      </c>
      <c r="C470" s="15">
        <v>184</v>
      </c>
      <c r="D470" s="3" t="s">
        <v>6</v>
      </c>
      <c r="E470" s="16">
        <v>4200</v>
      </c>
      <c r="F470" s="56">
        <f>C470*E470</f>
        <v>772800</v>
      </c>
      <c r="G470" s="56"/>
      <c r="I470" s="62">
        <f>I469-P526</f>
        <v>647</v>
      </c>
      <c r="J470" s="13"/>
    </row>
    <row r="471" spans="1:10" x14ac:dyDescent="0.25">
      <c r="B471" s="8"/>
      <c r="E471" s="16"/>
      <c r="F471" s="63"/>
      <c r="G471" s="63"/>
      <c r="H471" s="17"/>
      <c r="J471" s="13"/>
    </row>
    <row r="472" spans="1:10" x14ac:dyDescent="0.25">
      <c r="A472" s="3" t="s">
        <v>7</v>
      </c>
      <c r="B472" s="13" t="s">
        <v>159</v>
      </c>
      <c r="C472" s="15"/>
      <c r="D472" s="3" t="s">
        <v>6</v>
      </c>
      <c r="E472" s="16">
        <v>3900</v>
      </c>
      <c r="F472" s="56">
        <f>C472*E472</f>
        <v>0</v>
      </c>
      <c r="G472" s="56"/>
      <c r="J472" s="13"/>
    </row>
    <row r="473" spans="1:10" ht="15" x14ac:dyDescent="0.25">
      <c r="C473" s="44"/>
      <c r="E473" s="16"/>
      <c r="F473" s="64"/>
      <c r="G473" s="64"/>
      <c r="J473" s="13"/>
    </row>
    <row r="474" spans="1:10" x14ac:dyDescent="0.25">
      <c r="B474" s="9" t="s">
        <v>26</v>
      </c>
      <c r="F474" s="36"/>
      <c r="G474" s="36"/>
      <c r="J474" s="13"/>
    </row>
    <row r="475" spans="1:10" ht="15" x14ac:dyDescent="0.25">
      <c r="F475" s="36"/>
      <c r="G475" s="36"/>
      <c r="J475" s="13"/>
    </row>
    <row r="476" spans="1:10" ht="17.25" customHeight="1" x14ac:dyDescent="0.25">
      <c r="B476" s="21" t="s">
        <v>160</v>
      </c>
      <c r="F476" s="36"/>
      <c r="G476" s="36"/>
      <c r="J476" s="13"/>
    </row>
    <row r="477" spans="1:10" ht="14.25" customHeight="1" x14ac:dyDescent="0.25">
      <c r="B477" s="21"/>
      <c r="F477" s="36"/>
      <c r="G477" s="36"/>
      <c r="J477" s="13"/>
    </row>
    <row r="478" spans="1:10" x14ac:dyDescent="0.25">
      <c r="A478" s="3" t="s">
        <v>10</v>
      </c>
      <c r="B478" s="13" t="s">
        <v>161</v>
      </c>
      <c r="C478" s="3">
        <v>2</v>
      </c>
      <c r="D478" s="3" t="s">
        <v>9</v>
      </c>
      <c r="E478" s="4">
        <f>E108</f>
        <v>42000</v>
      </c>
      <c r="F478" s="36">
        <f>C478*E478</f>
        <v>84000</v>
      </c>
      <c r="G478" s="36"/>
      <c r="H478" s="17"/>
      <c r="J478" s="13"/>
    </row>
    <row r="479" spans="1:10" ht="15" x14ac:dyDescent="0.25">
      <c r="F479" s="36"/>
      <c r="G479" s="36"/>
      <c r="J479" s="13"/>
    </row>
    <row r="480" spans="1:10" x14ac:dyDescent="0.25">
      <c r="B480" s="9" t="s">
        <v>43</v>
      </c>
      <c r="F480" s="36"/>
      <c r="G480" s="36"/>
      <c r="J480" s="13"/>
    </row>
    <row r="481" spans="1:16" ht="14.25" customHeight="1" x14ac:dyDescent="0.25">
      <c r="B481" s="21"/>
      <c r="F481" s="36"/>
      <c r="G481" s="36"/>
      <c r="J481" s="13"/>
    </row>
    <row r="482" spans="1:16" ht="15" x14ac:dyDescent="0.25">
      <c r="B482" s="21" t="s">
        <v>162</v>
      </c>
      <c r="F482" s="36"/>
      <c r="G482" s="36"/>
      <c r="J482" s="13"/>
    </row>
    <row r="483" spans="1:16" ht="12.75" customHeight="1" x14ac:dyDescent="0.25">
      <c r="F483" s="36"/>
      <c r="G483" s="36"/>
      <c r="J483" s="13"/>
    </row>
    <row r="484" spans="1:16" ht="15" x14ac:dyDescent="0.25">
      <c r="A484" s="3" t="s">
        <v>12</v>
      </c>
      <c r="B484" s="13" t="s">
        <v>86</v>
      </c>
      <c r="C484" s="3">
        <v>103</v>
      </c>
      <c r="D484" s="3" t="s">
        <v>46</v>
      </c>
      <c r="E484" s="4">
        <f>E345</f>
        <v>550</v>
      </c>
      <c r="F484" s="36">
        <f>C484*E484</f>
        <v>56650</v>
      </c>
      <c r="G484" s="36"/>
      <c r="H484" s="17"/>
      <c r="J484" s="13"/>
    </row>
    <row r="485" spans="1:16" ht="15" x14ac:dyDescent="0.25">
      <c r="F485" s="36"/>
      <c r="G485" s="36"/>
      <c r="J485" s="13"/>
    </row>
    <row r="486" spans="1:16" ht="15" x14ac:dyDescent="0.25">
      <c r="A486" s="3" t="s">
        <v>14</v>
      </c>
      <c r="B486" s="13" t="s">
        <v>163</v>
      </c>
      <c r="C486" s="3">
        <v>90</v>
      </c>
      <c r="D486" s="3" t="s">
        <v>46</v>
      </c>
      <c r="E486" s="4">
        <f>E484</f>
        <v>550</v>
      </c>
      <c r="F486" s="36">
        <f>C486*E486</f>
        <v>49500</v>
      </c>
      <c r="G486" s="36"/>
      <c r="H486" s="17"/>
      <c r="J486" s="13"/>
    </row>
    <row r="487" spans="1:16" ht="14.25" customHeight="1" x14ac:dyDescent="0.25">
      <c r="F487" s="36"/>
      <c r="G487" s="36"/>
      <c r="J487" s="13"/>
    </row>
    <row r="488" spans="1:16" x14ac:dyDescent="0.25">
      <c r="B488" s="9" t="s">
        <v>52</v>
      </c>
      <c r="F488" s="36"/>
      <c r="G488" s="36"/>
    </row>
    <row r="489" spans="1:16" ht="15" customHeight="1" x14ac:dyDescent="0.25">
      <c r="F489" s="36"/>
      <c r="G489" s="36"/>
    </row>
    <row r="490" spans="1:16" ht="15" x14ac:dyDescent="0.25">
      <c r="B490" s="21" t="s">
        <v>53</v>
      </c>
      <c r="F490" s="36"/>
      <c r="G490" s="36"/>
    </row>
    <row r="491" spans="1:16" ht="9.75" customHeight="1" x14ac:dyDescent="0.25">
      <c r="F491" s="36"/>
      <c r="G491" s="36"/>
    </row>
    <row r="492" spans="1:16" x14ac:dyDescent="0.25">
      <c r="A492" s="3" t="s">
        <v>16</v>
      </c>
      <c r="B492" s="13" t="s">
        <v>164</v>
      </c>
      <c r="C492" s="3">
        <v>21</v>
      </c>
      <c r="D492" s="3" t="s">
        <v>6</v>
      </c>
      <c r="E492" s="4">
        <f>E355</f>
        <v>3500</v>
      </c>
      <c r="F492" s="36">
        <f>C492*E492</f>
        <v>73500</v>
      </c>
      <c r="G492" s="36"/>
      <c r="H492" s="17"/>
    </row>
    <row r="493" spans="1:16" ht="15" x14ac:dyDescent="0.25">
      <c r="B493" s="21"/>
      <c r="F493" s="33"/>
      <c r="G493" s="33"/>
    </row>
    <row r="494" spans="1:16" ht="15" x14ac:dyDescent="0.25">
      <c r="F494" s="33"/>
      <c r="G494" s="33"/>
    </row>
    <row r="495" spans="1:16" ht="15" x14ac:dyDescent="0.25">
      <c r="B495" s="28"/>
      <c r="F495" s="33"/>
      <c r="G495" s="33"/>
      <c r="P495" s="6">
        <f>(L529*0.23)*3</f>
        <v>0</v>
      </c>
    </row>
    <row r="496" spans="1:16" ht="15" x14ac:dyDescent="0.25">
      <c r="B496" s="28"/>
      <c r="F496" s="33"/>
      <c r="G496" s="33"/>
    </row>
    <row r="497" spans="2:7" ht="15" x14ac:dyDescent="0.25">
      <c r="E497" s="65"/>
      <c r="F497" s="66"/>
      <c r="G497" s="66"/>
    </row>
    <row r="498" spans="2:7" ht="15" x14ac:dyDescent="0.25">
      <c r="F498" s="33"/>
      <c r="G498" s="33"/>
    </row>
    <row r="499" spans="2:7" ht="15" x14ac:dyDescent="0.25">
      <c r="B499" s="21"/>
      <c r="F499" s="36"/>
      <c r="G499" s="36"/>
    </row>
    <row r="500" spans="2:7" ht="15" x14ac:dyDescent="0.25">
      <c r="B500" s="21"/>
      <c r="F500" s="36"/>
      <c r="G500" s="36"/>
    </row>
    <row r="501" spans="2:7" ht="15" x14ac:dyDescent="0.25">
      <c r="B501" s="28"/>
      <c r="F501" s="36"/>
      <c r="G501" s="36"/>
    </row>
    <row r="502" spans="2:7" ht="15" x14ac:dyDescent="0.25">
      <c r="B502" s="28"/>
      <c r="F502" s="64"/>
      <c r="G502" s="64"/>
    </row>
    <row r="503" spans="2:7" ht="15" x14ac:dyDescent="0.25">
      <c r="F503" s="64"/>
      <c r="G503" s="64"/>
    </row>
    <row r="504" spans="2:7" ht="15" x14ac:dyDescent="0.25">
      <c r="E504" s="16"/>
      <c r="F504" s="64"/>
      <c r="G504" s="64"/>
    </row>
    <row r="505" spans="2:7" x14ac:dyDescent="0.25">
      <c r="B505" s="8"/>
      <c r="E505" s="16"/>
      <c r="F505" s="63"/>
      <c r="G505" s="63"/>
    </row>
    <row r="506" spans="2:7" ht="15" x14ac:dyDescent="0.25">
      <c r="C506" s="44"/>
      <c r="E506" s="16"/>
      <c r="F506" s="64"/>
      <c r="G506" s="64"/>
    </row>
    <row r="507" spans="2:7" ht="15" x14ac:dyDescent="0.25">
      <c r="C507" s="44"/>
      <c r="E507" s="16"/>
      <c r="F507" s="64"/>
      <c r="G507" s="64"/>
    </row>
    <row r="508" spans="2:7" ht="15" x14ac:dyDescent="0.25">
      <c r="C508" s="44"/>
      <c r="E508" s="16"/>
      <c r="F508" s="64"/>
      <c r="G508" s="64"/>
    </row>
    <row r="509" spans="2:7" x14ac:dyDescent="0.25">
      <c r="B509" s="8" t="s">
        <v>156</v>
      </c>
      <c r="C509" s="7"/>
      <c r="D509" s="7"/>
      <c r="E509" s="25"/>
      <c r="F509" s="41"/>
      <c r="G509" s="41"/>
    </row>
    <row r="510" spans="2:7" ht="18.75" customHeight="1" x14ac:dyDescent="0.25">
      <c r="B510" s="22" t="s">
        <v>71</v>
      </c>
      <c r="C510" s="7"/>
      <c r="D510" s="7"/>
      <c r="E510" s="23" t="s">
        <v>37</v>
      </c>
      <c r="F510" s="41">
        <f>SUM(F468:F509)</f>
        <v>1036450</v>
      </c>
      <c r="G510" s="41"/>
    </row>
    <row r="511" spans="2:7" x14ac:dyDescent="0.25">
      <c r="B511" s="8" t="s">
        <v>165</v>
      </c>
      <c r="F511" s="36"/>
      <c r="G511" s="36"/>
    </row>
    <row r="512" spans="2:7" ht="8.25" customHeight="1" x14ac:dyDescent="0.25">
      <c r="B512" s="22"/>
      <c r="F512" s="36"/>
      <c r="G512" s="36"/>
    </row>
    <row r="513" spans="1:20" x14ac:dyDescent="0.25">
      <c r="B513" s="8" t="s">
        <v>166</v>
      </c>
      <c r="F513" s="36"/>
      <c r="G513" s="36"/>
    </row>
    <row r="514" spans="1:20" ht="10.5" customHeight="1" x14ac:dyDescent="0.25">
      <c r="F514" s="36"/>
      <c r="G514" s="36"/>
    </row>
    <row r="515" spans="1:20" x14ac:dyDescent="0.25">
      <c r="B515" s="9" t="s">
        <v>167</v>
      </c>
      <c r="C515" s="7"/>
      <c r="D515" s="7"/>
      <c r="E515" s="30"/>
      <c r="F515" s="31"/>
      <c r="G515" s="31"/>
    </row>
    <row r="516" spans="1:20" ht="9" customHeight="1" x14ac:dyDescent="0.25">
      <c r="B516" s="22"/>
      <c r="C516" s="7"/>
      <c r="D516" s="7"/>
      <c r="E516" s="30"/>
      <c r="F516" s="31"/>
      <c r="G516" s="31"/>
    </row>
    <row r="517" spans="1:20" ht="15" x14ac:dyDescent="0.25">
      <c r="B517" s="13" t="s">
        <v>168</v>
      </c>
      <c r="F517" s="36"/>
      <c r="G517" s="36"/>
    </row>
    <row r="518" spans="1:20" ht="91.5" customHeight="1" x14ac:dyDescent="0.25">
      <c r="B518" s="20" t="s">
        <v>169</v>
      </c>
      <c r="G518" s="36"/>
      <c r="K518" s="13"/>
      <c r="L518" s="3"/>
      <c r="M518" s="3"/>
      <c r="P518" s="13"/>
      <c r="Q518" s="13"/>
      <c r="R518" s="13"/>
      <c r="S518" s="13"/>
      <c r="T518" s="13"/>
    </row>
    <row r="519" spans="1:20" ht="14.25" customHeight="1" x14ac:dyDescent="0.25">
      <c r="A519" s="3" t="s">
        <v>4</v>
      </c>
      <c r="B519" s="13" t="s">
        <v>409</v>
      </c>
      <c r="C519" s="3">
        <v>5</v>
      </c>
      <c r="D519" s="3" t="s">
        <v>147</v>
      </c>
      <c r="F519" s="36">
        <f>E519*C519</f>
        <v>0</v>
      </c>
      <c r="I519" s="13"/>
      <c r="J519" s="13"/>
      <c r="K519" s="13"/>
      <c r="L519" s="13"/>
      <c r="M519" s="13"/>
      <c r="N519" s="13"/>
      <c r="O519" s="67"/>
      <c r="P519" s="68"/>
      <c r="Q519" s="68"/>
      <c r="R519" s="13"/>
    </row>
    <row r="520" spans="1:20" ht="15" x14ac:dyDescent="0.25">
      <c r="A520" s="3" t="s">
        <v>7</v>
      </c>
      <c r="B520" s="13" t="s">
        <v>410</v>
      </c>
      <c r="C520" s="3">
        <v>2</v>
      </c>
      <c r="D520" s="3" t="s">
        <v>147</v>
      </c>
      <c r="F520" s="36">
        <f t="shared" ref="F520:F523" si="2">E520*C520</f>
        <v>0</v>
      </c>
      <c r="I520" s="13"/>
      <c r="J520" s="13"/>
      <c r="K520" s="13"/>
      <c r="L520" s="13"/>
      <c r="M520" s="13"/>
      <c r="N520" s="13"/>
      <c r="O520" s="67"/>
      <c r="P520" s="68"/>
      <c r="Q520" s="68"/>
      <c r="R520" s="13"/>
    </row>
    <row r="521" spans="1:20" ht="15" customHeight="1" x14ac:dyDescent="0.25">
      <c r="A521" s="3" t="s">
        <v>10</v>
      </c>
      <c r="B521" s="13" t="s">
        <v>411</v>
      </c>
      <c r="C521" s="3">
        <v>1</v>
      </c>
      <c r="D521" s="3" t="s">
        <v>147</v>
      </c>
      <c r="F521" s="36">
        <f t="shared" si="2"/>
        <v>0</v>
      </c>
      <c r="I521" s="13"/>
      <c r="J521" s="13"/>
      <c r="K521" s="13"/>
      <c r="L521" s="13"/>
      <c r="M521" s="13"/>
      <c r="N521" s="13"/>
      <c r="O521" s="67"/>
      <c r="P521" s="68"/>
      <c r="Q521" s="68"/>
      <c r="R521" s="13"/>
    </row>
    <row r="522" spans="1:20" s="69" customFormat="1" ht="14.25" customHeight="1" x14ac:dyDescent="0.25">
      <c r="A522" s="3" t="s">
        <v>12</v>
      </c>
      <c r="B522" s="55" t="s">
        <v>412</v>
      </c>
      <c r="C522" s="3">
        <v>2</v>
      </c>
      <c r="D522" s="3" t="s">
        <v>147</v>
      </c>
      <c r="E522" s="4"/>
      <c r="F522" s="36">
        <f t="shared" si="2"/>
        <v>0</v>
      </c>
      <c r="G522" s="5"/>
      <c r="I522" s="70"/>
      <c r="J522" s="70"/>
      <c r="K522" s="70"/>
      <c r="L522" s="70"/>
      <c r="M522" s="70"/>
      <c r="N522" s="70"/>
      <c r="O522" s="71"/>
      <c r="P522" s="68"/>
      <c r="Q522" s="68"/>
      <c r="R522" s="70"/>
      <c r="S522" s="6"/>
    </row>
    <row r="523" spans="1:20" ht="18.75" customHeight="1" x14ac:dyDescent="0.25">
      <c r="A523" s="3" t="s">
        <v>14</v>
      </c>
      <c r="B523" s="55" t="s">
        <v>413</v>
      </c>
      <c r="C523" s="3">
        <v>5</v>
      </c>
      <c r="D523" s="3" t="s">
        <v>147</v>
      </c>
      <c r="F523" s="36">
        <f t="shared" si="2"/>
        <v>0</v>
      </c>
      <c r="I523" s="70"/>
      <c r="J523" s="70"/>
      <c r="K523" s="70"/>
      <c r="L523" s="70"/>
      <c r="M523" s="70"/>
      <c r="N523" s="70"/>
      <c r="O523" s="71"/>
      <c r="P523" s="68"/>
      <c r="Q523" s="68"/>
      <c r="R523" s="70"/>
    </row>
    <row r="524" spans="1:20" ht="15" x14ac:dyDescent="0.25">
      <c r="E524" s="16"/>
      <c r="F524" s="36"/>
      <c r="G524" s="36"/>
      <c r="I524" s="13"/>
      <c r="J524" s="13"/>
      <c r="K524" s="13"/>
      <c r="L524" s="13"/>
      <c r="M524" s="13"/>
      <c r="N524" s="13"/>
      <c r="O524" s="67"/>
      <c r="P524" s="68"/>
      <c r="Q524" s="68"/>
      <c r="R524" s="13"/>
    </row>
    <row r="525" spans="1:20" ht="15" x14ac:dyDescent="0.25">
      <c r="E525" s="16"/>
      <c r="F525" s="36"/>
      <c r="G525" s="36"/>
      <c r="I525" s="72"/>
      <c r="J525" s="72"/>
      <c r="K525" s="72"/>
      <c r="L525" s="72"/>
      <c r="M525" s="72"/>
      <c r="N525" s="72"/>
      <c r="O525" s="73"/>
      <c r="P525" s="68"/>
      <c r="Q525" s="68"/>
      <c r="R525" s="72"/>
    </row>
    <row r="526" spans="1:20" x14ac:dyDescent="0.25">
      <c r="B526" s="8" t="s">
        <v>170</v>
      </c>
      <c r="F526" s="36"/>
      <c r="G526" s="36"/>
      <c r="I526" s="13"/>
      <c r="J526" s="13"/>
      <c r="K526" s="13"/>
      <c r="L526" s="13"/>
      <c r="M526" s="13"/>
      <c r="N526" s="13"/>
      <c r="O526" s="67"/>
      <c r="P526" s="74"/>
      <c r="Q526" s="74"/>
      <c r="R526" s="13"/>
    </row>
    <row r="527" spans="1:20" ht="15" x14ac:dyDescent="0.25">
      <c r="F527" s="36"/>
      <c r="G527" s="36"/>
      <c r="O527" s="75"/>
    </row>
    <row r="528" spans="1:20" ht="30" x14ac:dyDescent="0.25">
      <c r="B528" s="28" t="s">
        <v>171</v>
      </c>
    </row>
    <row r="529" spans="1:15" ht="15" x14ac:dyDescent="0.25">
      <c r="B529" s="21"/>
      <c r="N529" s="27"/>
    </row>
    <row r="530" spans="1:15" ht="15" x14ac:dyDescent="0.25">
      <c r="A530" s="3" t="s">
        <v>172</v>
      </c>
      <c r="B530" s="13" t="s">
        <v>173</v>
      </c>
      <c r="C530" s="3">
        <v>1</v>
      </c>
      <c r="D530" s="3" t="s">
        <v>147</v>
      </c>
      <c r="F530" s="36">
        <f>C530*E530</f>
        <v>0</v>
      </c>
      <c r="G530" s="36"/>
      <c r="O530" s="27"/>
    </row>
    <row r="531" spans="1:15" x14ac:dyDescent="0.25">
      <c r="C531" s="7"/>
      <c r="D531" s="7"/>
      <c r="F531" s="13"/>
      <c r="G531" s="13"/>
    </row>
    <row r="532" spans="1:15" x14ac:dyDescent="0.25">
      <c r="C532" s="7"/>
      <c r="D532" s="7"/>
      <c r="F532" s="13"/>
      <c r="G532" s="13"/>
    </row>
    <row r="533" spans="1:15" x14ac:dyDescent="0.25">
      <c r="C533" s="7"/>
      <c r="D533" s="7"/>
      <c r="F533" s="13"/>
      <c r="G533" s="13"/>
    </row>
    <row r="534" spans="1:15" x14ac:dyDescent="0.25">
      <c r="C534" s="7"/>
      <c r="D534" s="7"/>
      <c r="F534" s="13"/>
      <c r="G534" s="13"/>
    </row>
    <row r="535" spans="1:15" x14ac:dyDescent="0.25">
      <c r="C535" s="7"/>
      <c r="D535" s="7"/>
      <c r="F535" s="13"/>
      <c r="G535" s="13"/>
    </row>
    <row r="536" spans="1:15" x14ac:dyDescent="0.25">
      <c r="C536" s="7"/>
      <c r="D536" s="7"/>
      <c r="F536" s="13"/>
      <c r="G536" s="13"/>
    </row>
    <row r="537" spans="1:15" x14ac:dyDescent="0.25">
      <c r="C537" s="7"/>
      <c r="D537" s="7"/>
      <c r="F537" s="13"/>
      <c r="G537" s="13"/>
    </row>
    <row r="538" spans="1:15" x14ac:dyDescent="0.25">
      <c r="B538" s="8" t="s">
        <v>174</v>
      </c>
      <c r="F538" s="36"/>
      <c r="G538" s="36"/>
    </row>
    <row r="539" spans="1:15" x14ac:dyDescent="0.25">
      <c r="B539" s="22" t="s">
        <v>71</v>
      </c>
      <c r="C539" s="7"/>
      <c r="D539" s="7"/>
      <c r="E539" s="23" t="s">
        <v>37</v>
      </c>
      <c r="F539" s="41">
        <f>SUM(F515:F538)</f>
        <v>0</v>
      </c>
      <c r="G539" s="41"/>
    </row>
    <row r="540" spans="1:15" x14ac:dyDescent="0.25">
      <c r="B540" s="2" t="s">
        <v>175</v>
      </c>
      <c r="F540" s="36"/>
      <c r="G540" s="36"/>
    </row>
    <row r="541" spans="1:15" ht="15" x14ac:dyDescent="0.25">
      <c r="F541" s="36"/>
      <c r="G541" s="36"/>
    </row>
    <row r="542" spans="1:15" x14ac:dyDescent="0.25">
      <c r="B542" s="8" t="s">
        <v>176</v>
      </c>
      <c r="F542" s="36"/>
      <c r="G542" s="36"/>
    </row>
    <row r="543" spans="1:15" ht="21" customHeight="1" x14ac:dyDescent="0.25">
      <c r="B543" s="8"/>
      <c r="F543" s="36"/>
      <c r="G543" s="36"/>
    </row>
    <row r="544" spans="1:15" x14ac:dyDescent="0.25">
      <c r="B544" s="9" t="s">
        <v>60</v>
      </c>
      <c r="C544" s="7"/>
      <c r="D544" s="7"/>
      <c r="E544" s="30"/>
      <c r="F544" s="31"/>
      <c r="G544" s="31"/>
    </row>
    <row r="545" spans="1:8" x14ac:dyDescent="0.25">
      <c r="B545" s="32"/>
      <c r="C545" s="7"/>
      <c r="D545" s="7"/>
      <c r="E545" s="30"/>
      <c r="F545" s="31"/>
      <c r="G545" s="31"/>
    </row>
    <row r="546" spans="1:8" ht="30" x14ac:dyDescent="0.25">
      <c r="B546" s="28" t="s">
        <v>157</v>
      </c>
      <c r="C546" s="7"/>
      <c r="D546" s="7"/>
      <c r="E546" s="30"/>
      <c r="F546" s="31"/>
      <c r="G546" s="31"/>
    </row>
    <row r="547" spans="1:8" x14ac:dyDescent="0.25">
      <c r="B547" s="28"/>
      <c r="C547" s="7"/>
      <c r="D547" s="7"/>
      <c r="E547" s="30"/>
      <c r="F547" s="31"/>
      <c r="G547" s="31"/>
    </row>
    <row r="548" spans="1:8" x14ac:dyDescent="0.25">
      <c r="A548" s="3" t="s">
        <v>4</v>
      </c>
      <c r="B548" s="13" t="s">
        <v>158</v>
      </c>
      <c r="C548" s="15">
        <v>108</v>
      </c>
      <c r="D548" s="3" t="s">
        <v>6</v>
      </c>
      <c r="E548" s="16">
        <f>E470</f>
        <v>4200</v>
      </c>
      <c r="F548" s="56">
        <f>C548*E548</f>
        <v>453600</v>
      </c>
      <c r="G548" s="56"/>
    </row>
    <row r="549" spans="1:8" x14ac:dyDescent="0.25">
      <c r="B549" s="8"/>
      <c r="E549" s="16"/>
      <c r="F549" s="63"/>
      <c r="G549" s="63"/>
    </row>
    <row r="550" spans="1:8" x14ac:dyDescent="0.25">
      <c r="A550" s="3" t="s">
        <v>7</v>
      </c>
      <c r="B550" s="13" t="s">
        <v>159</v>
      </c>
      <c r="C550" s="15">
        <v>44</v>
      </c>
      <c r="D550" s="3" t="s">
        <v>6</v>
      </c>
      <c r="E550" s="16">
        <f>E472</f>
        <v>3900</v>
      </c>
      <c r="F550" s="56">
        <f>C550*E550</f>
        <v>171600</v>
      </c>
      <c r="G550" s="56"/>
    </row>
    <row r="551" spans="1:8" ht="15" x14ac:dyDescent="0.25">
      <c r="C551" s="44"/>
      <c r="E551" s="16"/>
      <c r="F551" s="64"/>
      <c r="G551" s="64"/>
    </row>
    <row r="552" spans="1:8" x14ac:dyDescent="0.25">
      <c r="B552" s="9" t="s">
        <v>26</v>
      </c>
      <c r="F552" s="36"/>
      <c r="G552" s="36"/>
      <c r="H552" s="17"/>
    </row>
    <row r="553" spans="1:8" ht="15" x14ac:dyDescent="0.25">
      <c r="F553" s="36"/>
      <c r="G553" s="36"/>
    </row>
    <row r="554" spans="1:8" ht="15" x14ac:dyDescent="0.25">
      <c r="B554" s="21" t="s">
        <v>160</v>
      </c>
      <c r="F554" s="36"/>
      <c r="G554" s="36"/>
    </row>
    <row r="555" spans="1:8" ht="15" x14ac:dyDescent="0.25">
      <c r="F555" s="36"/>
      <c r="G555" s="36"/>
    </row>
    <row r="556" spans="1:8" x14ac:dyDescent="0.25">
      <c r="A556" s="3" t="s">
        <v>10</v>
      </c>
      <c r="B556" s="13" t="s">
        <v>161</v>
      </c>
      <c r="C556" s="3">
        <v>1</v>
      </c>
      <c r="D556" s="3" t="s">
        <v>9</v>
      </c>
      <c r="E556" s="4">
        <f>E478</f>
        <v>42000</v>
      </c>
      <c r="F556" s="36">
        <f>C556*E556</f>
        <v>42000</v>
      </c>
      <c r="G556" s="36"/>
    </row>
    <row r="557" spans="1:8" ht="15" x14ac:dyDescent="0.25">
      <c r="F557" s="36"/>
      <c r="G557" s="36"/>
    </row>
    <row r="558" spans="1:8" x14ac:dyDescent="0.25">
      <c r="B558" s="9" t="s">
        <v>43</v>
      </c>
      <c r="F558" s="36"/>
      <c r="G558" s="36"/>
    </row>
    <row r="559" spans="1:8" ht="15" x14ac:dyDescent="0.25">
      <c r="B559" s="21"/>
      <c r="F559" s="36"/>
      <c r="G559" s="36"/>
    </row>
    <row r="560" spans="1:8" ht="15" x14ac:dyDescent="0.25">
      <c r="B560" s="21" t="s">
        <v>162</v>
      </c>
      <c r="F560" s="36"/>
      <c r="G560" s="36"/>
    </row>
    <row r="561" spans="1:7" ht="15" x14ac:dyDescent="0.25">
      <c r="F561" s="36"/>
      <c r="G561" s="36"/>
    </row>
    <row r="562" spans="1:7" ht="15" x14ac:dyDescent="0.25">
      <c r="A562" s="3" t="s">
        <v>12</v>
      </c>
      <c r="B562" s="13" t="s">
        <v>86</v>
      </c>
      <c r="C562" s="18">
        <f>C484/2</f>
        <v>51.5</v>
      </c>
      <c r="D562" s="3" t="s">
        <v>46</v>
      </c>
      <c r="E562" s="4">
        <f>E484</f>
        <v>550</v>
      </c>
      <c r="F562" s="36">
        <f>C562*E562</f>
        <v>28325</v>
      </c>
      <c r="G562" s="36"/>
    </row>
    <row r="563" spans="1:7" ht="15" x14ac:dyDescent="0.25">
      <c r="F563" s="36"/>
      <c r="G563" s="36"/>
    </row>
    <row r="564" spans="1:7" ht="15" x14ac:dyDescent="0.25">
      <c r="A564" s="3" t="s">
        <v>14</v>
      </c>
      <c r="B564" s="13" t="s">
        <v>163</v>
      </c>
      <c r="C564" s="3">
        <f>C486/2</f>
        <v>45</v>
      </c>
      <c r="D564" s="3" t="s">
        <v>46</v>
      </c>
      <c r="E564" s="4">
        <f>E562</f>
        <v>550</v>
      </c>
      <c r="F564" s="36">
        <f>C564*E564</f>
        <v>24750</v>
      </c>
      <c r="G564" s="36"/>
    </row>
    <row r="565" spans="1:7" ht="15" x14ac:dyDescent="0.25">
      <c r="F565" s="36"/>
      <c r="G565" s="36"/>
    </row>
    <row r="566" spans="1:7" x14ac:dyDescent="0.25">
      <c r="B566" s="9" t="s">
        <v>52</v>
      </c>
      <c r="F566" s="36"/>
      <c r="G566" s="36"/>
    </row>
    <row r="567" spans="1:7" ht="15" x14ac:dyDescent="0.25">
      <c r="F567" s="36"/>
      <c r="G567" s="36"/>
    </row>
    <row r="568" spans="1:7" ht="15" x14ac:dyDescent="0.25">
      <c r="B568" s="21" t="s">
        <v>53</v>
      </c>
      <c r="F568" s="36"/>
      <c r="G568" s="36"/>
    </row>
    <row r="569" spans="1:7" ht="15" x14ac:dyDescent="0.25">
      <c r="F569" s="36"/>
      <c r="G569" s="36"/>
    </row>
    <row r="570" spans="1:7" x14ac:dyDescent="0.25">
      <c r="A570" s="3" t="s">
        <v>16</v>
      </c>
      <c r="B570" s="13" t="s">
        <v>164</v>
      </c>
      <c r="C570" s="18">
        <f>C492/2</f>
        <v>10.5</v>
      </c>
      <c r="D570" s="3" t="s">
        <v>6</v>
      </c>
      <c r="E570" s="4">
        <f>E492</f>
        <v>3500</v>
      </c>
      <c r="F570" s="36">
        <f>C570*E570</f>
        <v>36750</v>
      </c>
      <c r="G570" s="36"/>
    </row>
    <row r="571" spans="1:7" ht="15" x14ac:dyDescent="0.25">
      <c r="B571" s="21"/>
      <c r="F571" s="33"/>
      <c r="G571" s="33"/>
    </row>
    <row r="572" spans="1:7" ht="15" x14ac:dyDescent="0.25">
      <c r="F572" s="33"/>
      <c r="G572" s="33"/>
    </row>
    <row r="573" spans="1:7" ht="15" x14ac:dyDescent="0.25">
      <c r="B573" s="28"/>
      <c r="F573" s="33"/>
      <c r="G573" s="33"/>
    </row>
    <row r="574" spans="1:7" ht="15" x14ac:dyDescent="0.25">
      <c r="B574" s="28"/>
      <c r="F574" s="33"/>
      <c r="G574" s="33"/>
    </row>
    <row r="575" spans="1:7" ht="15" x14ac:dyDescent="0.25">
      <c r="E575" s="65"/>
      <c r="F575" s="66"/>
      <c r="G575" s="66"/>
    </row>
    <row r="576" spans="1:7" ht="15" x14ac:dyDescent="0.25">
      <c r="F576" s="33"/>
      <c r="G576" s="33"/>
    </row>
    <row r="577" spans="2:7" ht="15" x14ac:dyDescent="0.25">
      <c r="B577" s="21"/>
      <c r="F577" s="36"/>
      <c r="G577" s="36"/>
    </row>
    <row r="578" spans="2:7" ht="15" x14ac:dyDescent="0.25">
      <c r="B578" s="21"/>
      <c r="F578" s="36"/>
      <c r="G578" s="36"/>
    </row>
    <row r="579" spans="2:7" ht="15" x14ac:dyDescent="0.25">
      <c r="B579" s="28"/>
      <c r="F579" s="36"/>
      <c r="G579" s="36"/>
    </row>
    <row r="580" spans="2:7" ht="15" x14ac:dyDescent="0.25">
      <c r="B580" s="28"/>
      <c r="F580" s="64"/>
      <c r="G580" s="64"/>
    </row>
    <row r="581" spans="2:7" ht="15" x14ac:dyDescent="0.25">
      <c r="B581" s="28"/>
      <c r="F581" s="64"/>
      <c r="G581" s="64"/>
    </row>
    <row r="582" spans="2:7" ht="15" x14ac:dyDescent="0.25">
      <c r="B582" s="28"/>
      <c r="F582" s="64"/>
      <c r="G582" s="64"/>
    </row>
    <row r="583" spans="2:7" ht="15" x14ac:dyDescent="0.25">
      <c r="B583" s="28"/>
      <c r="F583" s="64"/>
      <c r="G583" s="64"/>
    </row>
    <row r="584" spans="2:7" x14ac:dyDescent="0.25">
      <c r="B584" s="8" t="s">
        <v>176</v>
      </c>
      <c r="C584" s="7"/>
      <c r="D584" s="7"/>
      <c r="E584" s="25"/>
      <c r="F584" s="41"/>
      <c r="G584" s="41"/>
    </row>
    <row r="585" spans="2:7" x14ac:dyDescent="0.25">
      <c r="B585" s="22" t="s">
        <v>71</v>
      </c>
      <c r="C585" s="7"/>
      <c r="D585" s="7"/>
      <c r="E585" s="23" t="s">
        <v>37</v>
      </c>
      <c r="F585" s="41">
        <f>SUM(F544:F584)</f>
        <v>757025</v>
      </c>
      <c r="G585" s="41"/>
    </row>
    <row r="586" spans="2:7" x14ac:dyDescent="0.25">
      <c r="B586" s="8" t="s">
        <v>177</v>
      </c>
      <c r="F586" s="36"/>
      <c r="G586" s="36"/>
    </row>
    <row r="587" spans="2:7" x14ac:dyDescent="0.25">
      <c r="B587" s="22"/>
      <c r="F587" s="36"/>
      <c r="G587" s="36"/>
    </row>
    <row r="588" spans="2:7" x14ac:dyDescent="0.25">
      <c r="B588" s="8" t="s">
        <v>178</v>
      </c>
      <c r="F588" s="36"/>
      <c r="G588" s="36"/>
    </row>
    <row r="589" spans="2:7" ht="15" x14ac:dyDescent="0.25">
      <c r="F589" s="36"/>
      <c r="G589" s="36"/>
    </row>
    <row r="590" spans="2:7" x14ac:dyDescent="0.25">
      <c r="B590" s="8" t="s">
        <v>179</v>
      </c>
      <c r="F590" s="36"/>
      <c r="G590" s="36"/>
    </row>
    <row r="591" spans="2:7" ht="15" x14ac:dyDescent="0.25">
      <c r="F591" s="36"/>
      <c r="G591" s="36"/>
    </row>
    <row r="592" spans="2:7" ht="45" x14ac:dyDescent="0.25">
      <c r="B592" s="28" t="s">
        <v>180</v>
      </c>
      <c r="F592" s="36"/>
      <c r="G592" s="36"/>
    </row>
    <row r="593" spans="1:7" ht="15" x14ac:dyDescent="0.25">
      <c r="F593" s="56"/>
      <c r="G593" s="56"/>
    </row>
    <row r="594" spans="1:7" ht="22.5" customHeight="1" x14ac:dyDescent="0.25">
      <c r="A594" s="3" t="s">
        <v>4</v>
      </c>
      <c r="B594" s="13" t="s">
        <v>181</v>
      </c>
      <c r="C594" s="3">
        <v>6</v>
      </c>
      <c r="D594" s="3" t="s">
        <v>147</v>
      </c>
      <c r="E594" s="16"/>
      <c r="F594" s="5">
        <f>E594*C594</f>
        <v>0</v>
      </c>
    </row>
    <row r="595" spans="1:7" x14ac:dyDescent="0.25">
      <c r="B595" s="8"/>
    </row>
    <row r="596" spans="1:7" ht="15" x14ac:dyDescent="0.25">
      <c r="A596" s="3" t="s">
        <v>7</v>
      </c>
      <c r="B596" s="13" t="s">
        <v>182</v>
      </c>
      <c r="C596" s="3">
        <v>5</v>
      </c>
      <c r="D596" s="3" t="s">
        <v>147</v>
      </c>
      <c r="E596" s="16"/>
      <c r="F596" s="5">
        <f t="shared" ref="F596" si="3">E596*C596</f>
        <v>0</v>
      </c>
    </row>
    <row r="597" spans="1:7" x14ac:dyDescent="0.25">
      <c r="B597" s="8"/>
      <c r="F597" s="36"/>
      <c r="G597" s="36"/>
    </row>
    <row r="598" spans="1:7" ht="15" x14ac:dyDescent="0.25">
      <c r="B598" s="21"/>
      <c r="F598" s="36"/>
      <c r="G598" s="36"/>
    </row>
    <row r="599" spans="1:7" x14ac:dyDescent="0.25">
      <c r="B599" s="8"/>
      <c r="F599" s="36"/>
      <c r="G599" s="36"/>
    </row>
    <row r="600" spans="1:7" ht="15" x14ac:dyDescent="0.25">
      <c r="E600" s="16"/>
      <c r="F600" s="56"/>
      <c r="G600" s="56"/>
    </row>
    <row r="601" spans="1:7" x14ac:dyDescent="0.25">
      <c r="B601" s="8"/>
      <c r="F601" s="36"/>
      <c r="G601" s="36"/>
    </row>
    <row r="602" spans="1:7" ht="15" x14ac:dyDescent="0.25">
      <c r="B602" s="21"/>
      <c r="F602" s="36"/>
      <c r="G602" s="36"/>
    </row>
    <row r="603" spans="1:7" ht="15" x14ac:dyDescent="0.25">
      <c r="B603" s="21"/>
      <c r="F603" s="36"/>
      <c r="G603" s="36"/>
    </row>
    <row r="604" spans="1:7" ht="15" x14ac:dyDescent="0.25">
      <c r="E604" s="16"/>
      <c r="F604" s="56"/>
      <c r="G604" s="56"/>
    </row>
    <row r="605" spans="1:7" ht="15" x14ac:dyDescent="0.25">
      <c r="B605" s="21"/>
      <c r="F605" s="36"/>
      <c r="G605" s="36"/>
    </row>
    <row r="606" spans="1:7" ht="15" x14ac:dyDescent="0.25">
      <c r="B606" s="21"/>
      <c r="F606" s="36"/>
      <c r="G606" s="36"/>
    </row>
    <row r="607" spans="1:7" ht="15" x14ac:dyDescent="0.25">
      <c r="B607" s="21"/>
      <c r="F607" s="36"/>
      <c r="G607" s="36"/>
    </row>
    <row r="608" spans="1:7" ht="15" x14ac:dyDescent="0.25">
      <c r="B608" s="21"/>
      <c r="F608" s="36"/>
      <c r="G608" s="36"/>
    </row>
    <row r="609" spans="2:7" ht="15" x14ac:dyDescent="0.25">
      <c r="B609" s="21"/>
      <c r="F609" s="36"/>
      <c r="G609" s="36"/>
    </row>
    <row r="610" spans="2:7" ht="15" x14ac:dyDescent="0.25">
      <c r="B610" s="21"/>
      <c r="F610" s="36"/>
      <c r="G610" s="36"/>
    </row>
    <row r="611" spans="2:7" ht="15" x14ac:dyDescent="0.25">
      <c r="B611" s="21"/>
      <c r="F611" s="36"/>
      <c r="G611" s="36"/>
    </row>
    <row r="612" spans="2:7" ht="15" x14ac:dyDescent="0.25">
      <c r="B612" s="21"/>
      <c r="F612" s="36"/>
      <c r="G612" s="36"/>
    </row>
    <row r="613" spans="2:7" ht="15" x14ac:dyDescent="0.25">
      <c r="B613" s="21"/>
      <c r="F613" s="36"/>
      <c r="G613" s="36"/>
    </row>
    <row r="614" spans="2:7" ht="15" x14ac:dyDescent="0.25">
      <c r="B614" s="21"/>
      <c r="F614" s="36"/>
      <c r="G614" s="36"/>
    </row>
    <row r="615" spans="2:7" ht="15" x14ac:dyDescent="0.25">
      <c r="B615" s="21"/>
      <c r="F615" s="36"/>
      <c r="G615" s="36"/>
    </row>
    <row r="616" spans="2:7" ht="15" x14ac:dyDescent="0.25">
      <c r="B616" s="21"/>
      <c r="F616" s="36"/>
      <c r="G616" s="36"/>
    </row>
    <row r="617" spans="2:7" ht="15" x14ac:dyDescent="0.25">
      <c r="B617" s="21"/>
      <c r="F617" s="36"/>
      <c r="G617" s="36"/>
    </row>
    <row r="618" spans="2:7" ht="15" x14ac:dyDescent="0.25">
      <c r="B618" s="21"/>
      <c r="F618" s="36"/>
      <c r="G618" s="36"/>
    </row>
    <row r="619" spans="2:7" ht="15" x14ac:dyDescent="0.25">
      <c r="B619" s="21"/>
      <c r="F619" s="36"/>
      <c r="G619" s="36"/>
    </row>
    <row r="620" spans="2:7" ht="15" x14ac:dyDescent="0.25">
      <c r="B620" s="21"/>
      <c r="F620" s="36"/>
      <c r="G620" s="36"/>
    </row>
    <row r="621" spans="2:7" ht="15" x14ac:dyDescent="0.25">
      <c r="B621" s="21"/>
      <c r="F621" s="36"/>
      <c r="G621" s="36"/>
    </row>
    <row r="622" spans="2:7" ht="15" x14ac:dyDescent="0.25">
      <c r="B622" s="21"/>
      <c r="F622" s="36"/>
      <c r="G622" s="36"/>
    </row>
    <row r="623" spans="2:7" x14ac:dyDescent="0.25">
      <c r="B623" s="8" t="s">
        <v>183</v>
      </c>
      <c r="C623" s="7"/>
      <c r="D623" s="7"/>
      <c r="E623" s="25"/>
      <c r="F623" s="41"/>
      <c r="G623" s="41"/>
    </row>
    <row r="624" spans="2:7" x14ac:dyDescent="0.25">
      <c r="B624" s="22" t="s">
        <v>71</v>
      </c>
      <c r="C624" s="7"/>
      <c r="D624" s="7"/>
      <c r="E624" s="23" t="s">
        <v>37</v>
      </c>
      <c r="F624" s="31">
        <f>SUM(F589:F623)</f>
        <v>0</v>
      </c>
      <c r="G624" s="31"/>
    </row>
    <row r="625" spans="1:8" x14ac:dyDescent="0.25">
      <c r="B625" s="8" t="s">
        <v>184</v>
      </c>
    </row>
    <row r="626" spans="1:8" x14ac:dyDescent="0.25">
      <c r="B626" s="8"/>
    </row>
    <row r="627" spans="1:8" x14ac:dyDescent="0.25">
      <c r="B627" s="8" t="s">
        <v>185</v>
      </c>
    </row>
    <row r="628" spans="1:8" x14ac:dyDescent="0.25">
      <c r="B628" s="8"/>
    </row>
    <row r="629" spans="1:8" x14ac:dyDescent="0.25">
      <c r="B629" s="9" t="s">
        <v>186</v>
      </c>
      <c r="H629" s="17"/>
    </row>
    <row r="630" spans="1:8" x14ac:dyDescent="0.25">
      <c r="B630" s="9" t="s">
        <v>187</v>
      </c>
    </row>
    <row r="631" spans="1:8" ht="15" x14ac:dyDescent="0.25">
      <c r="H631" s="17"/>
    </row>
    <row r="632" spans="1:8" ht="30" x14ac:dyDescent="0.25">
      <c r="A632" s="3" t="s">
        <v>4</v>
      </c>
      <c r="B632" s="20" t="s">
        <v>188</v>
      </c>
      <c r="D632" s="3" t="s">
        <v>147</v>
      </c>
      <c r="E632" s="4">
        <f>0.9*'[7]RATE COMPARISON'!D13</f>
        <v>157500</v>
      </c>
      <c r="F632" s="5">
        <f>E632*C632</f>
        <v>0</v>
      </c>
    </row>
    <row r="633" spans="1:8" ht="15" x14ac:dyDescent="0.25">
      <c r="A633" s="3" t="s">
        <v>7</v>
      </c>
      <c r="B633" s="55" t="s">
        <v>189</v>
      </c>
      <c r="D633" s="3" t="s">
        <v>147</v>
      </c>
      <c r="E633" s="4">
        <f>2.24*'[7]RATE COMPARISON'!D13</f>
        <v>392000.00000000006</v>
      </c>
      <c r="F633" s="5">
        <f t="shared" ref="F633:F636" si="4">E633*C633</f>
        <v>0</v>
      </c>
    </row>
    <row r="634" spans="1:8" ht="15" x14ac:dyDescent="0.25">
      <c r="A634" s="3" t="s">
        <v>10</v>
      </c>
      <c r="B634" s="39" t="s">
        <v>190</v>
      </c>
      <c r="D634" s="3" t="s">
        <v>147</v>
      </c>
      <c r="E634" s="4">
        <f>6.29*'[7]RATE COMPARISON'!D13</f>
        <v>1100750</v>
      </c>
      <c r="F634" s="5">
        <f t="shared" si="4"/>
        <v>0</v>
      </c>
    </row>
    <row r="635" spans="1:8" ht="15" x14ac:dyDescent="0.25">
      <c r="A635" s="3" t="s">
        <v>12</v>
      </c>
      <c r="B635" s="39" t="s">
        <v>191</v>
      </c>
      <c r="D635" s="3" t="s">
        <v>147</v>
      </c>
      <c r="E635" s="4">
        <f>1.9*'[7]RATE COMPARISON'!D13</f>
        <v>332500</v>
      </c>
      <c r="F635" s="5">
        <f t="shared" si="4"/>
        <v>0</v>
      </c>
    </row>
    <row r="636" spans="1:8" ht="15" x14ac:dyDescent="0.25">
      <c r="A636" s="3" t="s">
        <v>12</v>
      </c>
      <c r="B636" s="39" t="s">
        <v>192</v>
      </c>
      <c r="D636" s="3" t="s">
        <v>147</v>
      </c>
      <c r="E636" s="4">
        <f>5.11*'[7]RATE COMPARISON'!D13</f>
        <v>894250</v>
      </c>
      <c r="F636" s="5">
        <f t="shared" si="4"/>
        <v>0</v>
      </c>
    </row>
    <row r="637" spans="1:8" ht="15.75" customHeight="1" x14ac:dyDescent="0.25">
      <c r="B637" s="39"/>
    </row>
    <row r="638" spans="1:8" x14ac:dyDescent="0.25">
      <c r="B638" s="9" t="s">
        <v>193</v>
      </c>
      <c r="F638" s="36"/>
      <c r="G638" s="36"/>
    </row>
    <row r="639" spans="1:8" ht="15" customHeight="1" x14ac:dyDescent="0.25">
      <c r="B639" s="51" t="s">
        <v>194</v>
      </c>
      <c r="F639" s="36"/>
      <c r="G639" s="36"/>
      <c r="H639" s="17"/>
    </row>
    <row r="640" spans="1:8" ht="75" x14ac:dyDescent="0.25">
      <c r="A640" s="3" t="s">
        <v>14</v>
      </c>
      <c r="B640" s="55" t="s">
        <v>195</v>
      </c>
      <c r="D640" s="3" t="s">
        <v>147</v>
      </c>
      <c r="E640" s="4">
        <v>2200000</v>
      </c>
      <c r="F640" s="5">
        <f>E640*C640</f>
        <v>0</v>
      </c>
    </row>
    <row r="641" spans="1:9" x14ac:dyDescent="0.25">
      <c r="B641" s="9" t="s">
        <v>196</v>
      </c>
      <c r="F641" s="36"/>
      <c r="G641" s="36"/>
    </row>
    <row r="642" spans="1:9" ht="33" x14ac:dyDescent="0.25">
      <c r="B642" s="51" t="s">
        <v>197</v>
      </c>
      <c r="F642" s="36"/>
      <c r="G642" s="36"/>
    </row>
    <row r="643" spans="1:9" ht="15" x14ac:dyDescent="0.25">
      <c r="A643" s="3" t="s">
        <v>16</v>
      </c>
      <c r="B643" s="55" t="s">
        <v>198</v>
      </c>
      <c r="D643" s="3" t="s">
        <v>59</v>
      </c>
      <c r="E643" s="16">
        <f>'[7]RATE COMPARISON'!D14</f>
        <v>30000</v>
      </c>
      <c r="F643" s="5">
        <f t="shared" ref="F643:F645" si="5">E643*C643</f>
        <v>0</v>
      </c>
    </row>
    <row r="644" spans="1:9" ht="15" x14ac:dyDescent="0.25">
      <c r="A644" s="3" t="s">
        <v>18</v>
      </c>
      <c r="B644" s="39" t="s">
        <v>199</v>
      </c>
      <c r="D644" s="3" t="s">
        <v>59</v>
      </c>
      <c r="E644" s="4">
        <v>15000</v>
      </c>
      <c r="F644" s="5">
        <f t="shared" si="5"/>
        <v>0</v>
      </c>
    </row>
    <row r="645" spans="1:9" ht="15" x14ac:dyDescent="0.25">
      <c r="A645" s="3" t="s">
        <v>20</v>
      </c>
      <c r="B645" s="39" t="s">
        <v>200</v>
      </c>
      <c r="D645" s="3" t="s">
        <v>59</v>
      </c>
      <c r="E645" s="4">
        <f>'[7]RATE COMPARISON'!D16</f>
        <v>35000</v>
      </c>
      <c r="F645" s="5">
        <f t="shared" si="5"/>
        <v>0</v>
      </c>
    </row>
    <row r="646" spans="1:9" ht="33" x14ac:dyDescent="0.25">
      <c r="B646" s="51" t="s">
        <v>201</v>
      </c>
      <c r="F646" s="36"/>
      <c r="G646" s="36"/>
    </row>
    <row r="647" spans="1:9" ht="15" x14ac:dyDescent="0.25">
      <c r="A647" s="3" t="s">
        <v>24</v>
      </c>
      <c r="B647" s="55" t="s">
        <v>202</v>
      </c>
      <c r="D647" s="3" t="s">
        <v>147</v>
      </c>
      <c r="E647" s="16">
        <v>102600.00000000001</v>
      </c>
      <c r="F647" s="5">
        <f>E647*C647</f>
        <v>0</v>
      </c>
    </row>
    <row r="648" spans="1:9" x14ac:dyDescent="0.25">
      <c r="B648" s="9" t="s">
        <v>203</v>
      </c>
      <c r="F648" s="36"/>
      <c r="G648" s="36"/>
    </row>
    <row r="649" spans="1:9" ht="30" x14ac:dyDescent="0.25">
      <c r="A649" s="3" t="s">
        <v>30</v>
      </c>
      <c r="B649" s="55" t="s">
        <v>204</v>
      </c>
      <c r="D649" s="3" t="s">
        <v>147</v>
      </c>
      <c r="E649" s="4">
        <v>550000</v>
      </c>
      <c r="F649" s="5">
        <f>E649*C649</f>
        <v>0</v>
      </c>
      <c r="H649" s="57"/>
      <c r="I649" s="57"/>
    </row>
    <row r="650" spans="1:9" x14ac:dyDescent="0.25">
      <c r="A650" s="3" t="s">
        <v>32</v>
      </c>
      <c r="B650" s="9" t="s">
        <v>205</v>
      </c>
      <c r="C650" s="13"/>
      <c r="F650" s="36"/>
      <c r="G650" s="36"/>
      <c r="I650" s="57"/>
    </row>
    <row r="651" spans="1:9" ht="34.5" customHeight="1" x14ac:dyDescent="0.25">
      <c r="B651" s="55" t="s">
        <v>206</v>
      </c>
      <c r="C651" s="13"/>
      <c r="D651" s="3" t="s">
        <v>147</v>
      </c>
      <c r="E651" s="4">
        <v>150000</v>
      </c>
      <c r="F651" s="5">
        <f>E651*C651</f>
        <v>0</v>
      </c>
    </row>
    <row r="652" spans="1:9" x14ac:dyDescent="0.25">
      <c r="B652" s="29" t="s">
        <v>207</v>
      </c>
      <c r="F652" s="36"/>
      <c r="G652" s="36"/>
    </row>
    <row r="653" spans="1:9" ht="30" x14ac:dyDescent="0.25">
      <c r="B653" s="55" t="s">
        <v>208</v>
      </c>
      <c r="F653" s="36"/>
      <c r="G653" s="36"/>
    </row>
    <row r="654" spans="1:9" ht="15" x14ac:dyDescent="0.25">
      <c r="A654" s="3" t="s">
        <v>34</v>
      </c>
      <c r="B654" s="39" t="s">
        <v>209</v>
      </c>
      <c r="D654" s="3" t="s">
        <v>151</v>
      </c>
      <c r="E654" s="4">
        <v>4500</v>
      </c>
      <c r="F654" s="5">
        <f>E654*C654</f>
        <v>0</v>
      </c>
    </row>
    <row r="655" spans="1:9" x14ac:dyDescent="0.25">
      <c r="B655" s="29" t="s">
        <v>210</v>
      </c>
      <c r="F655" s="36"/>
      <c r="G655" s="36"/>
    </row>
    <row r="656" spans="1:9" ht="30" x14ac:dyDescent="0.25">
      <c r="B656" s="55" t="s">
        <v>211</v>
      </c>
      <c r="F656" s="36"/>
      <c r="G656" s="36"/>
    </row>
    <row r="657" spans="1:8" ht="15" x14ac:dyDescent="0.25">
      <c r="A657" s="3" t="s">
        <v>37</v>
      </c>
      <c r="B657" s="39" t="s">
        <v>212</v>
      </c>
      <c r="D657" s="3" t="s">
        <v>151</v>
      </c>
      <c r="E657" s="4">
        <v>14000</v>
      </c>
      <c r="F657" s="5">
        <f>E657*C657</f>
        <v>0</v>
      </c>
    </row>
    <row r="658" spans="1:8" x14ac:dyDescent="0.25">
      <c r="B658" s="29" t="s">
        <v>213</v>
      </c>
      <c r="F658" s="36"/>
      <c r="G658" s="36"/>
    </row>
    <row r="659" spans="1:8" ht="15" x14ac:dyDescent="0.25">
      <c r="A659" s="3" t="s">
        <v>172</v>
      </c>
      <c r="B659" s="39" t="s">
        <v>213</v>
      </c>
      <c r="D659" s="3" t="s">
        <v>151</v>
      </c>
      <c r="E659" s="4">
        <v>12000</v>
      </c>
      <c r="F659" s="5">
        <f>E659*C659</f>
        <v>0</v>
      </c>
    </row>
    <row r="660" spans="1:8" ht="15" x14ac:dyDescent="0.25">
      <c r="B660" s="39"/>
      <c r="F660" s="36"/>
      <c r="G660" s="36"/>
    </row>
    <row r="661" spans="1:8" s="80" customFormat="1" ht="30" x14ac:dyDescent="0.25">
      <c r="A661" s="76" t="s">
        <v>214</v>
      </c>
      <c r="B661" s="77" t="s">
        <v>215</v>
      </c>
      <c r="C661" s="78"/>
      <c r="D661" s="76" t="s">
        <v>147</v>
      </c>
      <c r="E661" s="4">
        <v>10000</v>
      </c>
      <c r="F661" s="79">
        <f>E661*C661</f>
        <v>0</v>
      </c>
    </row>
    <row r="662" spans="1:8" ht="15" x14ac:dyDescent="0.25">
      <c r="B662" s="39"/>
      <c r="F662" s="36"/>
      <c r="G662" s="36"/>
    </row>
    <row r="663" spans="1:8" ht="15" x14ac:dyDescent="0.25">
      <c r="B663" s="39"/>
      <c r="F663" s="36"/>
      <c r="G663" s="36"/>
    </row>
    <row r="664" spans="1:8" x14ac:dyDescent="0.25">
      <c r="B664" s="8" t="s">
        <v>185</v>
      </c>
    </row>
    <row r="665" spans="1:8" x14ac:dyDescent="0.25">
      <c r="B665" s="22" t="s">
        <v>71</v>
      </c>
      <c r="E665" s="81" t="s">
        <v>37</v>
      </c>
      <c r="F665" s="24">
        <f>SUM(F632:F664)</f>
        <v>0</v>
      </c>
      <c r="G665" s="24"/>
    </row>
    <row r="666" spans="1:8" x14ac:dyDescent="0.25">
      <c r="B666" s="8" t="s">
        <v>216</v>
      </c>
    </row>
    <row r="667" spans="1:8" x14ac:dyDescent="0.25">
      <c r="B667" s="22"/>
    </row>
    <row r="668" spans="1:8" x14ac:dyDescent="0.25">
      <c r="B668" s="8" t="s">
        <v>217</v>
      </c>
      <c r="H668" s="17"/>
    </row>
    <row r="669" spans="1:8" ht="15" x14ac:dyDescent="0.25">
      <c r="B669" s="21" t="s">
        <v>218</v>
      </c>
    </row>
    <row r="670" spans="1:8" ht="12.75" customHeight="1" x14ac:dyDescent="0.25"/>
    <row r="671" spans="1:8" x14ac:dyDescent="0.25">
      <c r="B671" s="9" t="s">
        <v>219</v>
      </c>
    </row>
    <row r="672" spans="1:8" ht="10.5" customHeight="1" x14ac:dyDescent="0.25">
      <c r="B672" s="28" t="s">
        <v>220</v>
      </c>
    </row>
    <row r="674" spans="1:9" ht="15" x14ac:dyDescent="0.25">
      <c r="A674" s="3" t="s">
        <v>4</v>
      </c>
      <c r="B674" s="13" t="s">
        <v>221</v>
      </c>
      <c r="C674" s="15">
        <f>C548+C550*2+C470</f>
        <v>380</v>
      </c>
      <c r="D674" s="3" t="s">
        <v>151</v>
      </c>
      <c r="E674" s="4">
        <f>E400</f>
        <v>1200</v>
      </c>
      <c r="F674" s="5">
        <f>E674*C674</f>
        <v>456000</v>
      </c>
      <c r="H674" s="82"/>
    </row>
    <row r="675" spans="1:9" ht="30" x14ac:dyDescent="0.25">
      <c r="A675" s="3" t="s">
        <v>7</v>
      </c>
      <c r="B675" s="20" t="s">
        <v>222</v>
      </c>
      <c r="C675" s="3">
        <v>99</v>
      </c>
      <c r="D675" s="3" t="s">
        <v>59</v>
      </c>
      <c r="E675" s="4">
        <f>E674*0.3</f>
        <v>360</v>
      </c>
      <c r="F675" s="5">
        <f>E675*C675</f>
        <v>35640</v>
      </c>
      <c r="H675" s="82"/>
    </row>
    <row r="676" spans="1:9" x14ac:dyDescent="0.25">
      <c r="B676" s="8" t="s">
        <v>223</v>
      </c>
      <c r="C676" s="15"/>
      <c r="H676" s="82"/>
    </row>
    <row r="677" spans="1:9" ht="15" x14ac:dyDescent="0.25">
      <c r="B677" s="21" t="s">
        <v>224</v>
      </c>
      <c r="C677" s="44"/>
      <c r="H677" s="82"/>
    </row>
    <row r="678" spans="1:9" ht="45" x14ac:dyDescent="0.25">
      <c r="B678" s="55" t="s">
        <v>225</v>
      </c>
    </row>
    <row r="679" spans="1:9" ht="15" x14ac:dyDescent="0.25">
      <c r="A679" s="3" t="s">
        <v>10</v>
      </c>
      <c r="B679" s="13" t="s">
        <v>226</v>
      </c>
      <c r="C679" s="83">
        <f>C674-83</f>
        <v>297</v>
      </c>
      <c r="D679" s="3" t="s">
        <v>151</v>
      </c>
      <c r="E679" s="4">
        <f>'[7]RATE COMPARISON'!D17</f>
        <v>800</v>
      </c>
      <c r="F679" s="5">
        <f>E679*C679</f>
        <v>237600</v>
      </c>
    </row>
    <row r="680" spans="1:9" ht="25.5" customHeight="1" x14ac:dyDescent="0.25">
      <c r="A680" s="3" t="s">
        <v>12</v>
      </c>
      <c r="B680" s="20" t="s">
        <v>227</v>
      </c>
      <c r="C680" s="83">
        <f>C675</f>
        <v>99</v>
      </c>
      <c r="D680" s="3" t="s">
        <v>59</v>
      </c>
      <c r="E680" s="4">
        <v>135</v>
      </c>
      <c r="F680" s="5">
        <f>E680*C680</f>
        <v>13365</v>
      </c>
    </row>
    <row r="681" spans="1:9" x14ac:dyDescent="0.25">
      <c r="B681" s="8" t="s">
        <v>119</v>
      </c>
      <c r="C681" s="83"/>
    </row>
    <row r="682" spans="1:9" ht="30" x14ac:dyDescent="0.25">
      <c r="B682" s="28" t="s">
        <v>228</v>
      </c>
      <c r="C682" s="83"/>
    </row>
    <row r="683" spans="1:9" ht="15" x14ac:dyDescent="0.25">
      <c r="A683" s="3" t="s">
        <v>14</v>
      </c>
      <c r="B683" s="13" t="s">
        <v>221</v>
      </c>
      <c r="C683" s="83">
        <f>C679</f>
        <v>297</v>
      </c>
      <c r="D683" s="3" t="s">
        <v>151</v>
      </c>
      <c r="E683" s="4">
        <f>E298</f>
        <v>1400</v>
      </c>
      <c r="F683" s="5">
        <f>E683*C683</f>
        <v>415800</v>
      </c>
    </row>
    <row r="684" spans="1:9" ht="15" x14ac:dyDescent="0.25">
      <c r="A684" s="3" t="s">
        <v>16</v>
      </c>
      <c r="B684" s="13" t="s">
        <v>229</v>
      </c>
      <c r="C684" s="83">
        <f>C680</f>
        <v>99</v>
      </c>
      <c r="D684" s="3" t="s">
        <v>59</v>
      </c>
      <c r="E684" s="4">
        <f>E683*0.3</f>
        <v>420</v>
      </c>
      <c r="F684" s="5">
        <f>E684*C684</f>
        <v>41580</v>
      </c>
    </row>
    <row r="685" spans="1:9" ht="33" x14ac:dyDescent="0.25">
      <c r="B685" s="40" t="s">
        <v>230</v>
      </c>
      <c r="C685" s="83"/>
    </row>
    <row r="686" spans="1:9" ht="60" x14ac:dyDescent="0.25">
      <c r="B686" s="20" t="s">
        <v>231</v>
      </c>
      <c r="C686" s="83"/>
    </row>
    <row r="687" spans="1:9" ht="15" x14ac:dyDescent="0.25">
      <c r="A687" s="3" t="s">
        <v>18</v>
      </c>
      <c r="B687" s="13" t="s">
        <v>232</v>
      </c>
      <c r="C687" s="83">
        <v>9</v>
      </c>
      <c r="D687" s="3" t="s">
        <v>151</v>
      </c>
      <c r="E687" s="4">
        <f>'[7]RATE COMPARISON'!D21</f>
        <v>10000</v>
      </c>
      <c r="F687" s="5">
        <f>E688*C687</f>
        <v>55800</v>
      </c>
    </row>
    <row r="688" spans="1:9" ht="15" x14ac:dyDescent="0.25">
      <c r="A688" s="3" t="s">
        <v>20</v>
      </c>
      <c r="B688" s="13" t="s">
        <v>233</v>
      </c>
      <c r="C688" s="83">
        <v>74</v>
      </c>
      <c r="D688" s="3" t="s">
        <v>151</v>
      </c>
      <c r="E688" s="4">
        <f>'[7]RATE COMPARISON'!D23</f>
        <v>6200</v>
      </c>
      <c r="F688" s="5">
        <f>E688*C688</f>
        <v>458800</v>
      </c>
      <c r="I688" s="82"/>
    </row>
    <row r="689" spans="1:8" s="80" customFormat="1" ht="60" x14ac:dyDescent="0.25">
      <c r="A689" s="76"/>
      <c r="B689" s="84" t="s">
        <v>234</v>
      </c>
      <c r="C689" s="85"/>
      <c r="D689" s="76"/>
      <c r="E689" s="86"/>
      <c r="F689" s="79"/>
      <c r="G689" s="87"/>
      <c r="H689" s="88"/>
    </row>
    <row r="690" spans="1:8" s="80" customFormat="1" ht="15" x14ac:dyDescent="0.25">
      <c r="A690" s="76" t="s">
        <v>24</v>
      </c>
      <c r="B690" s="80" t="s">
        <v>232</v>
      </c>
      <c r="C690" s="85"/>
      <c r="D690" s="76" t="s">
        <v>151</v>
      </c>
      <c r="E690" s="86">
        <f>'[7]RATE COMPARISON'!D22</f>
        <v>4200</v>
      </c>
      <c r="F690" s="79">
        <f>E690*C690</f>
        <v>0</v>
      </c>
      <c r="G690" s="87"/>
      <c r="H690" s="88"/>
    </row>
    <row r="691" spans="1:8" ht="49.5" x14ac:dyDescent="0.25">
      <c r="B691" s="40" t="s">
        <v>235</v>
      </c>
      <c r="C691" s="83"/>
    </row>
    <row r="692" spans="1:8" ht="15" x14ac:dyDescent="0.25">
      <c r="B692" s="21" t="s">
        <v>236</v>
      </c>
      <c r="C692" s="83"/>
      <c r="H692" s="17"/>
    </row>
    <row r="693" spans="1:8" ht="15" x14ac:dyDescent="0.25">
      <c r="A693" s="3" t="s">
        <v>24</v>
      </c>
      <c r="B693" s="13" t="s">
        <v>237</v>
      </c>
      <c r="C693" s="83"/>
      <c r="D693" s="3" t="s">
        <v>151</v>
      </c>
      <c r="E693" s="4">
        <v>1300</v>
      </c>
      <c r="F693" s="5">
        <f>E693*C693</f>
        <v>0</v>
      </c>
    </row>
    <row r="694" spans="1:8" x14ac:dyDescent="0.25">
      <c r="B694" s="8" t="s">
        <v>238</v>
      </c>
      <c r="C694" s="83"/>
      <c r="F694" s="36"/>
      <c r="G694" s="36"/>
    </row>
    <row r="695" spans="1:8" x14ac:dyDescent="0.25">
      <c r="B695" s="22" t="s">
        <v>239</v>
      </c>
      <c r="C695" s="83"/>
      <c r="F695" s="36"/>
      <c r="G695" s="36"/>
    </row>
    <row r="696" spans="1:8" ht="30" x14ac:dyDescent="0.25">
      <c r="B696" s="28" t="s">
        <v>240</v>
      </c>
      <c r="C696" s="83"/>
      <c r="F696" s="36"/>
      <c r="G696" s="36"/>
    </row>
    <row r="697" spans="1:8" ht="18" customHeight="1" x14ac:dyDescent="0.25">
      <c r="A697" s="3" t="s">
        <v>30</v>
      </c>
      <c r="B697" s="13" t="s">
        <v>221</v>
      </c>
      <c r="C697" s="83">
        <f>C470</f>
        <v>184</v>
      </c>
      <c r="D697" s="3" t="s">
        <v>151</v>
      </c>
      <c r="E697" s="4">
        <f>E674</f>
        <v>1200</v>
      </c>
      <c r="F697" s="5">
        <f>E697*C697</f>
        <v>220800</v>
      </c>
    </row>
    <row r="698" spans="1:8" ht="30" x14ac:dyDescent="0.25">
      <c r="A698" s="3" t="s">
        <v>34</v>
      </c>
      <c r="B698" s="55" t="s">
        <v>241</v>
      </c>
      <c r="C698" s="83">
        <v>61</v>
      </c>
      <c r="D698" s="3" t="s">
        <v>59</v>
      </c>
      <c r="E698" s="4">
        <f>E675</f>
        <v>360</v>
      </c>
      <c r="F698" s="5">
        <f>E698*C698</f>
        <v>21960</v>
      </c>
    </row>
    <row r="699" spans="1:8" ht="15" x14ac:dyDescent="0.25">
      <c r="A699" s="3" t="s">
        <v>37</v>
      </c>
      <c r="B699" s="13" t="s">
        <v>242</v>
      </c>
      <c r="C699" s="83"/>
      <c r="D699" s="3" t="s">
        <v>59</v>
      </c>
      <c r="E699" s="4">
        <v>400</v>
      </c>
      <c r="F699" s="5">
        <f>E699*C699</f>
        <v>0</v>
      </c>
    </row>
    <row r="700" spans="1:8" ht="15" x14ac:dyDescent="0.25">
      <c r="A700" s="3" t="s">
        <v>172</v>
      </c>
      <c r="B700" s="39" t="s">
        <v>243</v>
      </c>
      <c r="C700" s="83"/>
      <c r="D700" s="3" t="s">
        <v>59</v>
      </c>
      <c r="E700" s="4">
        <v>500</v>
      </c>
      <c r="F700" s="5">
        <f>E700*C700</f>
        <v>0</v>
      </c>
    </row>
    <row r="701" spans="1:8" ht="19.5" customHeight="1" x14ac:dyDescent="0.25">
      <c r="B701" s="39"/>
      <c r="C701" s="83"/>
    </row>
    <row r="702" spans="1:8" ht="12.75" customHeight="1" x14ac:dyDescent="0.25">
      <c r="B702" s="22" t="s">
        <v>36</v>
      </c>
      <c r="C702" s="7"/>
      <c r="D702" s="7"/>
      <c r="E702" s="23" t="s">
        <v>37</v>
      </c>
      <c r="F702" s="26">
        <f>SUM(F669:F701)</f>
        <v>1957345</v>
      </c>
      <c r="G702" s="26"/>
    </row>
    <row r="703" spans="1:8" ht="19.5" customHeight="1" x14ac:dyDescent="0.25">
      <c r="B703" s="8" t="s">
        <v>244</v>
      </c>
    </row>
    <row r="704" spans="1:8" ht="12.75" customHeight="1" x14ac:dyDescent="0.25">
      <c r="B704" s="39"/>
      <c r="C704" s="18"/>
    </row>
    <row r="705" spans="1:9" ht="33" x14ac:dyDescent="0.25">
      <c r="B705" s="40" t="s">
        <v>230</v>
      </c>
      <c r="C705" s="13"/>
      <c r="G705" s="6"/>
    </row>
    <row r="706" spans="1:9" ht="60" x14ac:dyDescent="0.25">
      <c r="B706" s="20" t="s">
        <v>245</v>
      </c>
      <c r="C706" s="89"/>
      <c r="G706" s="6"/>
    </row>
    <row r="707" spans="1:9" ht="15" x14ac:dyDescent="0.25">
      <c r="A707" s="3" t="s">
        <v>4</v>
      </c>
      <c r="B707" s="13" t="s">
        <v>246</v>
      </c>
      <c r="C707" s="13"/>
      <c r="D707" s="3" t="s">
        <v>151</v>
      </c>
      <c r="E707" s="4">
        <v>10000</v>
      </c>
      <c r="F707" s="5">
        <f>E707*C707</f>
        <v>0</v>
      </c>
      <c r="G707" s="6"/>
    </row>
    <row r="708" spans="1:9" ht="33" x14ac:dyDescent="0.25">
      <c r="B708" s="90" t="s">
        <v>247</v>
      </c>
      <c r="C708" s="91"/>
      <c r="G708" s="6"/>
    </row>
    <row r="709" spans="1:9" ht="15" x14ac:dyDescent="0.25">
      <c r="B709" s="13" t="s">
        <v>236</v>
      </c>
      <c r="C709" s="91"/>
      <c r="G709" s="6"/>
    </row>
    <row r="710" spans="1:9" ht="15" x14ac:dyDescent="0.25">
      <c r="A710" s="3" t="s">
        <v>7</v>
      </c>
      <c r="B710" s="13" t="s">
        <v>237</v>
      </c>
      <c r="C710" s="13"/>
      <c r="D710" s="3" t="s">
        <v>151</v>
      </c>
      <c r="E710" s="4">
        <v>1200</v>
      </c>
      <c r="F710" s="5">
        <f>E710*C710</f>
        <v>0</v>
      </c>
      <c r="G710" s="6"/>
    </row>
    <row r="711" spans="1:9" s="80" customFormat="1" x14ac:dyDescent="0.25">
      <c r="A711" s="76"/>
      <c r="B711" s="92" t="s">
        <v>224</v>
      </c>
      <c r="C711" s="93"/>
      <c r="D711" s="76"/>
      <c r="E711" s="86"/>
      <c r="F711" s="79"/>
      <c r="I711" s="68"/>
    </row>
    <row r="712" spans="1:9" s="80" customFormat="1" ht="45" x14ac:dyDescent="0.25">
      <c r="A712" s="76"/>
      <c r="B712" s="77" t="s">
        <v>225</v>
      </c>
      <c r="C712" s="78"/>
      <c r="D712" s="76"/>
      <c r="E712" s="86"/>
      <c r="F712" s="79"/>
      <c r="I712" s="68"/>
    </row>
    <row r="713" spans="1:9" s="80" customFormat="1" ht="15" x14ac:dyDescent="0.25">
      <c r="A713" s="76" t="s">
        <v>10</v>
      </c>
      <c r="B713" s="80" t="s">
        <v>226</v>
      </c>
      <c r="C713" s="78">
        <f>C697</f>
        <v>184</v>
      </c>
      <c r="D713" s="76" t="s">
        <v>151</v>
      </c>
      <c r="E713" s="86">
        <f>E679</f>
        <v>800</v>
      </c>
      <c r="F713" s="79">
        <f>E713*C713</f>
        <v>147200</v>
      </c>
      <c r="I713" s="68"/>
    </row>
    <row r="714" spans="1:9" s="80" customFormat="1" ht="24" customHeight="1" x14ac:dyDescent="0.25">
      <c r="A714" s="76" t="s">
        <v>12</v>
      </c>
      <c r="B714" s="84" t="s">
        <v>227</v>
      </c>
      <c r="C714" s="78">
        <f>C698</f>
        <v>61</v>
      </c>
      <c r="D714" s="76" t="s">
        <v>59</v>
      </c>
      <c r="E714" s="86">
        <f>E713*0.3</f>
        <v>240</v>
      </c>
      <c r="F714" s="79">
        <f>E714*C714</f>
        <v>14640</v>
      </c>
      <c r="I714" s="68"/>
    </row>
    <row r="715" spans="1:9" s="80" customFormat="1" ht="15" x14ac:dyDescent="0.25">
      <c r="A715" s="76" t="s">
        <v>14</v>
      </c>
      <c r="B715" s="84" t="s">
        <v>248</v>
      </c>
      <c r="C715" s="78"/>
      <c r="D715" s="76" t="s">
        <v>151</v>
      </c>
      <c r="E715" s="94">
        <f>E713</f>
        <v>800</v>
      </c>
      <c r="F715" s="79">
        <f>E715*C715</f>
        <v>0</v>
      </c>
      <c r="I715" s="68"/>
    </row>
    <row r="716" spans="1:9" ht="15" x14ac:dyDescent="0.25">
      <c r="A716" s="3" t="s">
        <v>16</v>
      </c>
      <c r="B716" s="39" t="s">
        <v>243</v>
      </c>
      <c r="C716" s="83"/>
      <c r="D716" s="3" t="s">
        <v>59</v>
      </c>
      <c r="E716" s="94">
        <f>E714</f>
        <v>240</v>
      </c>
      <c r="F716" s="5">
        <f>E716*C716</f>
        <v>0</v>
      </c>
    </row>
    <row r="717" spans="1:9" s="80" customFormat="1" ht="15" x14ac:dyDescent="0.25">
      <c r="A717" s="76"/>
      <c r="B717" s="84"/>
      <c r="C717" s="78"/>
      <c r="D717" s="76"/>
      <c r="E717" s="94"/>
      <c r="F717" s="79"/>
      <c r="I717" s="68"/>
    </row>
    <row r="718" spans="1:9" ht="27" customHeight="1" x14ac:dyDescent="0.25">
      <c r="B718" s="8" t="s">
        <v>119</v>
      </c>
    </row>
    <row r="719" spans="1:9" ht="45" x14ac:dyDescent="0.25">
      <c r="B719" s="32" t="s">
        <v>249</v>
      </c>
    </row>
    <row r="720" spans="1:9" ht="15" x14ac:dyDescent="0.25">
      <c r="A720" s="3" t="s">
        <v>18</v>
      </c>
      <c r="B720" s="39" t="s">
        <v>221</v>
      </c>
      <c r="C720" s="18">
        <f>C713</f>
        <v>184</v>
      </c>
      <c r="D720" s="3" t="s">
        <v>151</v>
      </c>
      <c r="E720" s="4">
        <f>E433</f>
        <v>1650</v>
      </c>
      <c r="F720" s="5">
        <f>E720*C720</f>
        <v>303600</v>
      </c>
    </row>
    <row r="721" spans="1:9" s="80" customFormat="1" ht="24" customHeight="1" x14ac:dyDescent="0.25">
      <c r="A721" s="76" t="s">
        <v>12</v>
      </c>
      <c r="B721" s="84" t="s">
        <v>227</v>
      </c>
      <c r="C721" s="78">
        <f>C714</f>
        <v>61</v>
      </c>
      <c r="D721" s="76" t="s">
        <v>59</v>
      </c>
      <c r="E721" s="86">
        <f>E720*0.3</f>
        <v>495</v>
      </c>
      <c r="F721" s="79">
        <f>E721*C721</f>
        <v>30195</v>
      </c>
      <c r="I721" s="68"/>
    </row>
    <row r="722" spans="1:9" ht="15" x14ac:dyDescent="0.25">
      <c r="A722" s="3" t="s">
        <v>24</v>
      </c>
      <c r="B722" s="20" t="s">
        <v>250</v>
      </c>
      <c r="C722" s="18"/>
      <c r="D722" s="3" t="s">
        <v>59</v>
      </c>
      <c r="E722" s="4">
        <f>E721*0.3</f>
        <v>148.5</v>
      </c>
      <c r="F722" s="5">
        <f>E722*C722</f>
        <v>0</v>
      </c>
    </row>
    <row r="723" spans="1:9" ht="15" x14ac:dyDescent="0.25">
      <c r="A723" s="3" t="s">
        <v>30</v>
      </c>
      <c r="B723" s="13" t="s">
        <v>251</v>
      </c>
      <c r="C723" s="18"/>
      <c r="D723" s="3" t="s">
        <v>59</v>
      </c>
      <c r="E723" s="4">
        <v>200</v>
      </c>
      <c r="F723" s="5">
        <f>E723*C723</f>
        <v>0</v>
      </c>
    </row>
    <row r="724" spans="1:9" ht="15.75" customHeight="1" x14ac:dyDescent="0.25"/>
    <row r="725" spans="1:9" ht="13.5" customHeight="1" x14ac:dyDescent="0.25">
      <c r="B725" s="22" t="s">
        <v>57</v>
      </c>
      <c r="C725" s="7"/>
      <c r="D725" s="7"/>
      <c r="E725" s="81" t="s">
        <v>37</v>
      </c>
      <c r="F725" s="24">
        <f>SUM(F707:F724)</f>
        <v>495635</v>
      </c>
      <c r="G725" s="24"/>
    </row>
    <row r="726" spans="1:9" x14ac:dyDescent="0.25">
      <c r="B726" s="22"/>
      <c r="C726" s="7"/>
      <c r="D726" s="7"/>
      <c r="E726" s="25"/>
      <c r="F726" s="24"/>
      <c r="G726" s="24"/>
    </row>
    <row r="727" spans="1:9" x14ac:dyDescent="0.25">
      <c r="B727" s="8" t="s">
        <v>66</v>
      </c>
      <c r="C727" s="7"/>
      <c r="D727" s="7"/>
      <c r="E727" s="25"/>
      <c r="F727" s="24"/>
      <c r="G727" s="24"/>
    </row>
    <row r="728" spans="1:9" x14ac:dyDescent="0.25">
      <c r="B728" s="8"/>
      <c r="C728" s="7"/>
      <c r="D728" s="7"/>
      <c r="E728" s="25"/>
      <c r="F728" s="24"/>
      <c r="G728" s="24"/>
    </row>
    <row r="729" spans="1:9" x14ac:dyDescent="0.25">
      <c r="B729" s="37" t="s">
        <v>252</v>
      </c>
      <c r="C729" s="7"/>
      <c r="D729" s="7"/>
      <c r="E729" s="4">
        <f>F702</f>
        <v>1957345</v>
      </c>
      <c r="F729" s="24"/>
      <c r="G729" s="24"/>
    </row>
    <row r="730" spans="1:9" x14ac:dyDescent="0.25">
      <c r="B730" s="37"/>
      <c r="C730" s="7"/>
      <c r="D730" s="7"/>
      <c r="F730" s="24"/>
      <c r="G730" s="24"/>
    </row>
    <row r="731" spans="1:9" ht="18.75" customHeight="1" x14ac:dyDescent="0.25">
      <c r="B731" s="37" t="s">
        <v>253</v>
      </c>
      <c r="C731" s="7"/>
      <c r="D731" s="7"/>
      <c r="E731" s="4">
        <f>F725</f>
        <v>495635</v>
      </c>
      <c r="F731" s="24"/>
      <c r="G731" s="24"/>
    </row>
    <row r="732" spans="1:9" x14ac:dyDescent="0.25">
      <c r="B732" s="22"/>
      <c r="C732" s="7"/>
      <c r="D732" s="7"/>
      <c r="F732" s="24"/>
      <c r="G732" s="24"/>
    </row>
    <row r="733" spans="1:9" x14ac:dyDescent="0.25">
      <c r="B733" s="22"/>
      <c r="C733" s="7"/>
      <c r="D733" s="7"/>
      <c r="F733" s="24"/>
      <c r="G733" s="24"/>
    </row>
    <row r="734" spans="1:9" ht="12" customHeight="1" x14ac:dyDescent="0.25">
      <c r="B734" s="22"/>
      <c r="C734" s="7"/>
      <c r="D734" s="7"/>
      <c r="E734" s="25"/>
      <c r="F734" s="24"/>
      <c r="G734" s="24"/>
    </row>
    <row r="735" spans="1:9" ht="12" customHeight="1" x14ac:dyDescent="0.25">
      <c r="B735" s="22"/>
      <c r="C735" s="7"/>
      <c r="D735" s="7"/>
      <c r="E735" s="25"/>
      <c r="F735" s="24"/>
      <c r="G735" s="24"/>
    </row>
    <row r="736" spans="1:9" ht="12" customHeight="1" x14ac:dyDescent="0.25">
      <c r="B736" s="22"/>
      <c r="C736" s="7"/>
      <c r="D736" s="7"/>
      <c r="E736" s="25"/>
      <c r="F736" s="24"/>
      <c r="G736" s="24"/>
    </row>
    <row r="737" spans="1:7" ht="12" customHeight="1" x14ac:dyDescent="0.25">
      <c r="B737" s="22"/>
      <c r="C737" s="7"/>
      <c r="D737" s="7"/>
      <c r="E737" s="25"/>
      <c r="F737" s="24"/>
      <c r="G737" s="24"/>
    </row>
    <row r="738" spans="1:7" ht="12" customHeight="1" x14ac:dyDescent="0.25">
      <c r="B738" s="22"/>
      <c r="C738" s="7"/>
      <c r="D738" s="7"/>
      <c r="E738" s="25"/>
      <c r="F738" s="24"/>
      <c r="G738" s="24"/>
    </row>
    <row r="739" spans="1:7" ht="12" customHeight="1" x14ac:dyDescent="0.25">
      <c r="B739" s="22"/>
      <c r="C739" s="7"/>
      <c r="D739" s="7"/>
      <c r="E739" s="25"/>
      <c r="F739" s="24"/>
      <c r="G739" s="24"/>
    </row>
    <row r="740" spans="1:7" ht="12" customHeight="1" x14ac:dyDescent="0.25">
      <c r="B740" s="22"/>
      <c r="C740" s="7"/>
      <c r="D740" s="7"/>
      <c r="E740" s="25"/>
      <c r="F740" s="24"/>
      <c r="G740" s="24"/>
    </row>
    <row r="741" spans="1:7" ht="12" customHeight="1" x14ac:dyDescent="0.25">
      <c r="B741" s="22"/>
      <c r="C741" s="7"/>
      <c r="D741" s="7"/>
      <c r="E741" s="25"/>
      <c r="F741" s="24"/>
      <c r="G741" s="24"/>
    </row>
    <row r="742" spans="1:7" ht="12" customHeight="1" x14ac:dyDescent="0.25">
      <c r="B742" s="22"/>
      <c r="C742" s="7"/>
      <c r="D742" s="7"/>
      <c r="E742" s="25"/>
      <c r="F742" s="24"/>
      <c r="G742" s="24"/>
    </row>
    <row r="743" spans="1:7" ht="12" customHeight="1" x14ac:dyDescent="0.25">
      <c r="B743" s="8" t="s">
        <v>217</v>
      </c>
      <c r="C743" s="7"/>
      <c r="D743" s="7"/>
      <c r="E743" s="25"/>
      <c r="F743" s="24"/>
      <c r="G743" s="24"/>
    </row>
    <row r="744" spans="1:7" ht="12" customHeight="1" x14ac:dyDescent="0.25">
      <c r="B744" s="22" t="s">
        <v>254</v>
      </c>
      <c r="C744" s="7"/>
      <c r="D744" s="7"/>
      <c r="E744" s="81" t="s">
        <v>37</v>
      </c>
      <c r="F744" s="24">
        <f>SUM(E727:E732)</f>
        <v>2452980</v>
      </c>
      <c r="G744" s="24"/>
    </row>
    <row r="745" spans="1:7" ht="12" customHeight="1" x14ac:dyDescent="0.25">
      <c r="B745" s="8" t="s">
        <v>255</v>
      </c>
    </row>
    <row r="746" spans="1:7" ht="12" customHeight="1" x14ac:dyDescent="0.25">
      <c r="B746" s="22"/>
    </row>
    <row r="747" spans="1:7" ht="15" customHeight="1" x14ac:dyDescent="0.25">
      <c r="B747" s="8" t="s">
        <v>256</v>
      </c>
    </row>
    <row r="748" spans="1:7" ht="18" customHeight="1" x14ac:dyDescent="0.25">
      <c r="B748" s="21" t="s">
        <v>218</v>
      </c>
    </row>
    <row r="749" spans="1:7" ht="33" x14ac:dyDescent="0.25">
      <c r="B749" s="51" t="s">
        <v>257</v>
      </c>
    </row>
    <row r="750" spans="1:7" ht="15" x14ac:dyDescent="0.25">
      <c r="B750" s="21"/>
    </row>
    <row r="751" spans="1:7" ht="75" x14ac:dyDescent="0.25">
      <c r="B751" s="32" t="s">
        <v>258</v>
      </c>
    </row>
    <row r="752" spans="1:7" ht="15" x14ac:dyDescent="0.25">
      <c r="A752" s="3" t="s">
        <v>4</v>
      </c>
      <c r="B752" s="13" t="s">
        <v>259</v>
      </c>
      <c r="C752" s="3">
        <v>17</v>
      </c>
      <c r="D752" s="3" t="s">
        <v>151</v>
      </c>
      <c r="E752" s="4">
        <f>'[7]RATE COMPARISON'!D25</f>
        <v>6000</v>
      </c>
      <c r="F752" s="5">
        <f>E752*C752</f>
        <v>102000</v>
      </c>
    </row>
    <row r="754" spans="1:9" ht="75" x14ac:dyDescent="0.25">
      <c r="B754" s="28" t="s">
        <v>260</v>
      </c>
      <c r="E754" s="16"/>
      <c r="F754" s="56"/>
      <c r="G754" s="56"/>
    </row>
    <row r="755" spans="1:9" ht="15" x14ac:dyDescent="0.25">
      <c r="A755" s="3" t="s">
        <v>7</v>
      </c>
      <c r="B755" s="13" t="s">
        <v>261</v>
      </c>
      <c r="C755" s="3">
        <v>51</v>
      </c>
      <c r="D755" s="3" t="s">
        <v>151</v>
      </c>
      <c r="E755" s="4">
        <f>'[7]RATE COMPARISON'!D26</f>
        <v>6000</v>
      </c>
      <c r="F755" s="5">
        <f t="shared" ref="F755:F764" si="6">E755*C755</f>
        <v>306000</v>
      </c>
    </row>
    <row r="756" spans="1:9" ht="15" x14ac:dyDescent="0.25">
      <c r="A756" s="3" t="s">
        <v>10</v>
      </c>
      <c r="B756" s="13" t="s">
        <v>262</v>
      </c>
      <c r="C756" s="3">
        <v>53</v>
      </c>
      <c r="D756" s="3" t="s">
        <v>59</v>
      </c>
      <c r="E756" s="16">
        <f>E755*0.075</f>
        <v>450</v>
      </c>
      <c r="F756" s="5">
        <f t="shared" si="6"/>
        <v>23850</v>
      </c>
    </row>
    <row r="757" spans="1:9" ht="15" x14ac:dyDescent="0.25">
      <c r="A757" s="3" t="s">
        <v>12</v>
      </c>
      <c r="B757" s="13" t="s">
        <v>263</v>
      </c>
      <c r="C757" s="3">
        <v>12</v>
      </c>
      <c r="D757" s="3" t="s">
        <v>151</v>
      </c>
      <c r="E757" s="16">
        <v>6000</v>
      </c>
      <c r="F757" s="5">
        <f t="shared" si="6"/>
        <v>72000</v>
      </c>
    </row>
    <row r="758" spans="1:9" ht="15" x14ac:dyDescent="0.25">
      <c r="A758" s="3" t="s">
        <v>14</v>
      </c>
      <c r="B758" s="13" t="s">
        <v>262</v>
      </c>
      <c r="C758" s="3">
        <v>10</v>
      </c>
      <c r="D758" s="3" t="s">
        <v>59</v>
      </c>
      <c r="E758" s="16">
        <f>E757*0.075</f>
        <v>450</v>
      </c>
      <c r="F758" s="5">
        <f t="shared" si="6"/>
        <v>4500</v>
      </c>
    </row>
    <row r="759" spans="1:9" ht="30" x14ac:dyDescent="0.25">
      <c r="A759" s="47" t="s">
        <v>16</v>
      </c>
      <c r="B759" s="20" t="s">
        <v>264</v>
      </c>
      <c r="C759" s="47">
        <v>14</v>
      </c>
      <c r="D759" s="47" t="s">
        <v>151</v>
      </c>
      <c r="E759" s="48">
        <f>'[7]RATE COMPARISON'!D28</f>
        <v>7500</v>
      </c>
      <c r="F759" s="49">
        <f t="shared" si="6"/>
        <v>105000</v>
      </c>
      <c r="G759" s="49"/>
    </row>
    <row r="760" spans="1:9" ht="15" x14ac:dyDescent="0.25">
      <c r="A760" s="3" t="s">
        <v>18</v>
      </c>
      <c r="B760" s="55" t="s">
        <v>262</v>
      </c>
      <c r="C760" s="3">
        <v>17</v>
      </c>
      <c r="D760" s="3" t="s">
        <v>59</v>
      </c>
      <c r="E760" s="4">
        <f>E759*0.075</f>
        <v>562.5</v>
      </c>
      <c r="F760" s="5">
        <f t="shared" si="6"/>
        <v>9562.5</v>
      </c>
      <c r="H760" s="17"/>
    </row>
    <row r="761" spans="1:9" ht="15" x14ac:dyDescent="0.25">
      <c r="B761" s="55"/>
      <c r="H761" s="17"/>
    </row>
    <row r="762" spans="1:9" ht="60" x14ac:dyDescent="0.25">
      <c r="B762" s="32" t="s">
        <v>265</v>
      </c>
      <c r="F762" s="50"/>
      <c r="G762" s="50"/>
    </row>
    <row r="763" spans="1:9" ht="15.75" customHeight="1" x14ac:dyDescent="0.25">
      <c r="A763" s="3" t="s">
        <v>20</v>
      </c>
      <c r="B763" s="20" t="s">
        <v>266</v>
      </c>
      <c r="C763" s="3">
        <v>37</v>
      </c>
      <c r="D763" s="3" t="s">
        <v>151</v>
      </c>
      <c r="E763" s="4">
        <f>'[7]RATE COMPARISON'!D29</f>
        <v>10000</v>
      </c>
      <c r="F763" s="5">
        <f t="shared" si="6"/>
        <v>370000</v>
      </c>
    </row>
    <row r="764" spans="1:9" s="42" customFormat="1" ht="26.25" customHeight="1" x14ac:dyDescent="0.25">
      <c r="A764" s="3" t="s">
        <v>24</v>
      </c>
      <c r="B764" s="13" t="s">
        <v>262</v>
      </c>
      <c r="C764" s="3">
        <v>25</v>
      </c>
      <c r="D764" s="3" t="s">
        <v>59</v>
      </c>
      <c r="E764" s="4">
        <f>E763*0.075</f>
        <v>750</v>
      </c>
      <c r="F764" s="5">
        <f t="shared" si="6"/>
        <v>18750</v>
      </c>
      <c r="G764" s="5"/>
      <c r="I764" s="6"/>
    </row>
    <row r="765" spans="1:9" s="69" customFormat="1" ht="41.25" customHeight="1" x14ac:dyDescent="0.25">
      <c r="A765" s="3"/>
      <c r="B765" s="40" t="s">
        <v>267</v>
      </c>
      <c r="C765" s="3"/>
      <c r="D765" s="3"/>
      <c r="E765" s="4"/>
      <c r="F765" s="50"/>
      <c r="G765" s="50"/>
      <c r="I765" s="6"/>
    </row>
    <row r="766" spans="1:9" ht="15" x14ac:dyDescent="0.25">
      <c r="B766" s="21" t="s">
        <v>268</v>
      </c>
      <c r="F766" s="50"/>
      <c r="G766" s="50"/>
    </row>
    <row r="767" spans="1:9" ht="27.75" customHeight="1" x14ac:dyDescent="0.25">
      <c r="A767" s="3" t="s">
        <v>30</v>
      </c>
      <c r="B767" s="13" t="s">
        <v>269</v>
      </c>
      <c r="C767" s="3">
        <f>C752+C755+C757+C759</f>
        <v>94</v>
      </c>
      <c r="D767" s="3" t="s">
        <v>151</v>
      </c>
      <c r="E767" s="16">
        <v>2500</v>
      </c>
      <c r="F767" s="5">
        <f>E767*C767</f>
        <v>235000</v>
      </c>
    </row>
    <row r="768" spans="1:9" ht="14.25" customHeight="1" x14ac:dyDescent="0.25">
      <c r="A768" s="3" t="s">
        <v>32</v>
      </c>
      <c r="B768" s="13" t="s">
        <v>237</v>
      </c>
      <c r="C768" s="3">
        <f>C756+C758+C760+C764</f>
        <v>105</v>
      </c>
      <c r="D768" s="3" t="s">
        <v>59</v>
      </c>
      <c r="E768" s="3">
        <v>540</v>
      </c>
      <c r="F768" s="5">
        <f>E768*C768</f>
        <v>56700</v>
      </c>
    </row>
    <row r="769" spans="1:7" ht="14.25" customHeight="1" x14ac:dyDescent="0.25">
      <c r="E769" s="3"/>
    </row>
    <row r="770" spans="1:7" x14ac:dyDescent="0.25">
      <c r="B770" s="51" t="s">
        <v>238</v>
      </c>
      <c r="E770" s="3"/>
      <c r="F770" s="33"/>
      <c r="G770" s="33"/>
    </row>
    <row r="771" spans="1:7" ht="30" x14ac:dyDescent="0.25">
      <c r="B771" s="28" t="s">
        <v>270</v>
      </c>
      <c r="F771" s="50"/>
      <c r="G771" s="50"/>
    </row>
    <row r="772" spans="1:7" ht="16.5" customHeight="1" x14ac:dyDescent="0.25">
      <c r="B772" s="8" t="s">
        <v>271</v>
      </c>
      <c r="E772" s="3"/>
      <c r="F772" s="33"/>
      <c r="G772" s="33"/>
    </row>
    <row r="773" spans="1:7" ht="17.25" customHeight="1" x14ac:dyDescent="0.25">
      <c r="A773" s="3" t="s">
        <v>34</v>
      </c>
      <c r="B773" s="13" t="s">
        <v>272</v>
      </c>
      <c r="C773" s="3">
        <v>7</v>
      </c>
      <c r="D773" s="3" t="s">
        <v>151</v>
      </c>
      <c r="E773" s="16">
        <f>'[7]RATE COMPARISON'!D30</f>
        <v>9000</v>
      </c>
      <c r="F773" s="5">
        <f>E773*C773</f>
        <v>63000</v>
      </c>
    </row>
    <row r="774" spans="1:7" ht="17.25" customHeight="1" x14ac:dyDescent="0.25">
      <c r="A774" s="3" t="s">
        <v>37</v>
      </c>
      <c r="B774" s="13" t="s">
        <v>262</v>
      </c>
      <c r="C774" s="3">
        <v>11</v>
      </c>
      <c r="D774" s="3" t="s">
        <v>59</v>
      </c>
      <c r="E774" s="3">
        <f>E773*0.075</f>
        <v>675</v>
      </c>
      <c r="F774" s="5">
        <f>E774*C774</f>
        <v>7425</v>
      </c>
    </row>
    <row r="775" spans="1:7" ht="33" x14ac:dyDescent="0.25">
      <c r="B775" s="40" t="s">
        <v>273</v>
      </c>
      <c r="E775" s="3"/>
      <c r="F775" s="33"/>
      <c r="G775" s="33"/>
    </row>
    <row r="776" spans="1:7" ht="15.75" customHeight="1" x14ac:dyDescent="0.25">
      <c r="B776" s="28" t="s">
        <v>268</v>
      </c>
      <c r="E776" s="3"/>
      <c r="F776" s="33"/>
      <c r="G776" s="33"/>
    </row>
    <row r="777" spans="1:7" ht="17.25" customHeight="1" x14ac:dyDescent="0.25">
      <c r="A777" s="3" t="s">
        <v>172</v>
      </c>
      <c r="B777" s="13" t="s">
        <v>274</v>
      </c>
      <c r="C777" s="3">
        <f>C773</f>
        <v>7</v>
      </c>
      <c r="D777" s="3" t="s">
        <v>151</v>
      </c>
      <c r="E777" s="4">
        <f>E767</f>
        <v>2500</v>
      </c>
      <c r="F777" s="5">
        <f>E777*C777</f>
        <v>17500</v>
      </c>
    </row>
    <row r="778" spans="1:7" ht="15.75" customHeight="1" x14ac:dyDescent="0.25">
      <c r="A778" s="3" t="s">
        <v>275</v>
      </c>
      <c r="B778" s="13" t="s">
        <v>237</v>
      </c>
      <c r="C778" s="3">
        <f>C774</f>
        <v>11</v>
      </c>
      <c r="D778" s="3" t="s">
        <v>59</v>
      </c>
      <c r="E778" s="3">
        <f>E768</f>
        <v>540</v>
      </c>
      <c r="F778" s="5">
        <f>E778*C778</f>
        <v>5940</v>
      </c>
    </row>
    <row r="779" spans="1:7" ht="15.75" customHeight="1" x14ac:dyDescent="0.25">
      <c r="E779" s="3"/>
    </row>
    <row r="780" spans="1:7" x14ac:dyDescent="0.25">
      <c r="B780" s="8" t="s">
        <v>256</v>
      </c>
    </row>
    <row r="781" spans="1:7" ht="12.75" customHeight="1" x14ac:dyDescent="0.25">
      <c r="B781" s="22" t="s">
        <v>71</v>
      </c>
      <c r="C781" s="7"/>
      <c r="D781" s="7"/>
      <c r="E781" s="81" t="s">
        <v>37</v>
      </c>
      <c r="F781" s="24">
        <f>SUM(F751:F780)</f>
        <v>1397227.5</v>
      </c>
      <c r="G781" s="24"/>
    </row>
    <row r="782" spans="1:7" ht="15.75" customHeight="1" x14ac:dyDescent="0.25">
      <c r="B782" s="8" t="s">
        <v>276</v>
      </c>
    </row>
    <row r="783" spans="1:7" ht="16.5" customHeight="1" x14ac:dyDescent="0.25">
      <c r="B783" s="8"/>
    </row>
    <row r="784" spans="1:7" x14ac:dyDescent="0.25">
      <c r="B784" s="8" t="s">
        <v>277</v>
      </c>
    </row>
    <row r="785" spans="1:7" x14ac:dyDescent="0.25">
      <c r="B785" s="8"/>
    </row>
    <row r="786" spans="1:7" x14ac:dyDescent="0.25">
      <c r="B786" s="8" t="s">
        <v>278</v>
      </c>
    </row>
    <row r="787" spans="1:7" x14ac:dyDescent="0.25">
      <c r="B787" s="8"/>
    </row>
    <row r="788" spans="1:7" x14ac:dyDescent="0.25">
      <c r="B788" s="22" t="s">
        <v>239</v>
      </c>
      <c r="E788" s="16"/>
      <c r="F788" s="56"/>
      <c r="G788" s="56"/>
    </row>
    <row r="789" spans="1:7" ht="30" x14ac:dyDescent="0.25">
      <c r="B789" s="28" t="s">
        <v>279</v>
      </c>
      <c r="E789" s="16"/>
      <c r="F789" s="56"/>
      <c r="G789" s="56"/>
    </row>
    <row r="790" spans="1:7" ht="15" x14ac:dyDescent="0.25">
      <c r="A790" s="3" t="s">
        <v>4</v>
      </c>
      <c r="B790" s="13" t="s">
        <v>280</v>
      </c>
      <c r="C790" s="3">
        <v>81</v>
      </c>
      <c r="D790" s="3" t="s">
        <v>151</v>
      </c>
      <c r="E790" s="16">
        <f>E697</f>
        <v>1200</v>
      </c>
      <c r="F790" s="5">
        <f>E790*C790</f>
        <v>97200</v>
      </c>
    </row>
    <row r="791" spans="1:7" x14ac:dyDescent="0.25">
      <c r="B791" s="22" t="s">
        <v>223</v>
      </c>
      <c r="E791" s="16"/>
      <c r="F791" s="56"/>
      <c r="G791" s="56"/>
    </row>
    <row r="792" spans="1:7" x14ac:dyDescent="0.25">
      <c r="B792" s="22" t="s">
        <v>281</v>
      </c>
      <c r="E792" s="16"/>
      <c r="F792" s="56"/>
      <c r="G792" s="56"/>
    </row>
    <row r="793" spans="1:7" ht="15" x14ac:dyDescent="0.25">
      <c r="A793" s="3" t="s">
        <v>7</v>
      </c>
      <c r="B793" s="13" t="s">
        <v>282</v>
      </c>
      <c r="C793" s="3">
        <v>90</v>
      </c>
      <c r="D793" s="3" t="s">
        <v>151</v>
      </c>
      <c r="E793" s="16">
        <f>'[7]RATE COMPARISON'!D31</f>
        <v>9000</v>
      </c>
      <c r="F793" s="5">
        <f>E793*C793</f>
        <v>810000</v>
      </c>
    </row>
    <row r="794" spans="1:7" x14ac:dyDescent="0.25">
      <c r="B794" s="22" t="s">
        <v>283</v>
      </c>
      <c r="E794" s="16"/>
      <c r="F794" s="56"/>
      <c r="G794" s="56"/>
    </row>
    <row r="795" spans="1:7" ht="19.5" customHeight="1" x14ac:dyDescent="0.25">
      <c r="B795" s="95" t="s">
        <v>284</v>
      </c>
    </row>
    <row r="796" spans="1:7" ht="16.5" customHeight="1" x14ac:dyDescent="0.25">
      <c r="A796" s="3" t="s">
        <v>10</v>
      </c>
      <c r="B796" s="13" t="s">
        <v>285</v>
      </c>
      <c r="C796" s="3">
        <v>286</v>
      </c>
      <c r="D796" s="3" t="s">
        <v>59</v>
      </c>
      <c r="E796" s="4">
        <v>400</v>
      </c>
      <c r="F796" s="5">
        <f>E796*C796</f>
        <v>114400</v>
      </c>
    </row>
    <row r="797" spans="1:7" ht="15.75" customHeight="1" x14ac:dyDescent="0.25">
      <c r="B797" s="22" t="s">
        <v>119</v>
      </c>
      <c r="C797" s="15"/>
      <c r="E797" s="16"/>
      <c r="F797" s="56"/>
      <c r="G797" s="56"/>
    </row>
    <row r="798" spans="1:7" ht="30" x14ac:dyDescent="0.25">
      <c r="B798" s="20" t="s">
        <v>286</v>
      </c>
      <c r="C798" s="15"/>
      <c r="E798" s="16"/>
      <c r="F798" s="56"/>
      <c r="G798" s="56"/>
    </row>
    <row r="799" spans="1:7" ht="17.25" customHeight="1" x14ac:dyDescent="0.25">
      <c r="A799" s="3" t="s">
        <v>12</v>
      </c>
      <c r="B799" s="13" t="s">
        <v>287</v>
      </c>
      <c r="C799" s="15">
        <f>C793</f>
        <v>90</v>
      </c>
      <c r="D799" s="3" t="s">
        <v>151</v>
      </c>
      <c r="E799" s="16">
        <v>1200</v>
      </c>
      <c r="F799" s="5">
        <f>E799*C799</f>
        <v>108000</v>
      </c>
    </row>
    <row r="800" spans="1:7" ht="15" x14ac:dyDescent="0.25">
      <c r="A800" s="3" t="s">
        <v>14</v>
      </c>
      <c r="B800" s="13" t="s">
        <v>288</v>
      </c>
      <c r="C800" s="15">
        <f>C790</f>
        <v>81</v>
      </c>
      <c r="D800" s="3" t="s">
        <v>151</v>
      </c>
      <c r="E800" s="16">
        <f>E799</f>
        <v>1200</v>
      </c>
      <c r="F800" s="5">
        <f>E800*C800</f>
        <v>97200</v>
      </c>
    </row>
    <row r="801" spans="2:7" ht="17.25" customHeight="1" x14ac:dyDescent="0.25">
      <c r="E801" s="16"/>
      <c r="F801" s="56"/>
      <c r="G801" s="56"/>
    </row>
    <row r="802" spans="2:7" ht="15" x14ac:dyDescent="0.25">
      <c r="E802" s="16"/>
      <c r="F802" s="56"/>
      <c r="G802" s="56"/>
    </row>
    <row r="803" spans="2:7" ht="18" customHeight="1" x14ac:dyDescent="0.25">
      <c r="B803" s="21"/>
      <c r="E803" s="16"/>
      <c r="F803" s="96"/>
      <c r="G803" s="96"/>
    </row>
    <row r="804" spans="2:7" ht="18.75" customHeight="1" x14ac:dyDescent="0.25">
      <c r="E804" s="16"/>
      <c r="F804" s="96"/>
      <c r="G804" s="96"/>
    </row>
    <row r="805" spans="2:7" ht="15" x14ac:dyDescent="0.25">
      <c r="B805" s="14"/>
      <c r="E805" s="16"/>
      <c r="F805" s="56"/>
      <c r="G805" s="56"/>
    </row>
    <row r="806" spans="2:7" ht="15" x14ac:dyDescent="0.25">
      <c r="B806" s="14"/>
      <c r="E806" s="16"/>
      <c r="F806" s="56"/>
      <c r="G806" s="56"/>
    </row>
    <row r="807" spans="2:7" ht="15" x14ac:dyDescent="0.25">
      <c r="B807" s="14"/>
      <c r="E807" s="16"/>
      <c r="F807" s="56"/>
      <c r="G807" s="56"/>
    </row>
    <row r="808" spans="2:7" ht="15" x14ac:dyDescent="0.25">
      <c r="B808" s="14"/>
      <c r="E808" s="16"/>
      <c r="F808" s="56"/>
      <c r="G808" s="56"/>
    </row>
    <row r="809" spans="2:7" ht="15" x14ac:dyDescent="0.25">
      <c r="B809" s="14"/>
      <c r="E809" s="16"/>
      <c r="F809" s="56"/>
      <c r="G809" s="56"/>
    </row>
    <row r="810" spans="2:7" ht="15" x14ac:dyDescent="0.25">
      <c r="B810" s="14"/>
      <c r="E810" s="16"/>
      <c r="F810" s="56"/>
      <c r="G810" s="56"/>
    </row>
    <row r="811" spans="2:7" ht="15" x14ac:dyDescent="0.25">
      <c r="B811" s="14"/>
      <c r="E811" s="16"/>
      <c r="F811" s="56"/>
      <c r="G811" s="56"/>
    </row>
    <row r="812" spans="2:7" ht="15" x14ac:dyDescent="0.25">
      <c r="B812" s="14"/>
      <c r="E812" s="16"/>
      <c r="F812" s="56"/>
      <c r="G812" s="56"/>
    </row>
    <row r="813" spans="2:7" ht="15" x14ac:dyDescent="0.25">
      <c r="B813" s="14"/>
      <c r="E813" s="16"/>
      <c r="F813" s="56"/>
      <c r="G813" s="56"/>
    </row>
    <row r="814" spans="2:7" ht="15" x14ac:dyDescent="0.25">
      <c r="B814" s="14"/>
      <c r="E814" s="16"/>
      <c r="F814" s="56"/>
      <c r="G814" s="56"/>
    </row>
    <row r="815" spans="2:7" ht="15" x14ac:dyDescent="0.25">
      <c r="B815" s="14"/>
      <c r="E815" s="16"/>
      <c r="F815" s="56"/>
      <c r="G815" s="56"/>
    </row>
    <row r="816" spans="2:7" ht="15" x14ac:dyDescent="0.25">
      <c r="B816" s="14"/>
      <c r="E816" s="16"/>
      <c r="F816" s="56"/>
      <c r="G816" s="56"/>
    </row>
    <row r="817" spans="2:7" ht="15" x14ac:dyDescent="0.25">
      <c r="B817" s="14"/>
      <c r="E817" s="16"/>
      <c r="F817" s="56"/>
      <c r="G817" s="56"/>
    </row>
    <row r="818" spans="2:7" ht="15" x14ac:dyDescent="0.25">
      <c r="B818" s="14"/>
      <c r="E818" s="16"/>
      <c r="F818" s="56"/>
      <c r="G818" s="56"/>
    </row>
    <row r="819" spans="2:7" ht="15" x14ac:dyDescent="0.25">
      <c r="B819" s="14"/>
      <c r="E819" s="16"/>
      <c r="F819" s="56"/>
      <c r="G819" s="56"/>
    </row>
    <row r="820" spans="2:7" ht="15" x14ac:dyDescent="0.25">
      <c r="B820" s="14"/>
      <c r="E820" s="16"/>
      <c r="F820" s="56"/>
      <c r="G820" s="56"/>
    </row>
    <row r="821" spans="2:7" ht="15" x14ac:dyDescent="0.25">
      <c r="B821" s="14"/>
      <c r="E821" s="16"/>
      <c r="F821" s="56"/>
      <c r="G821" s="56"/>
    </row>
    <row r="822" spans="2:7" ht="15" x14ac:dyDescent="0.25">
      <c r="B822" s="14"/>
      <c r="E822" s="16"/>
      <c r="F822" s="56"/>
      <c r="G822" s="56"/>
    </row>
    <row r="823" spans="2:7" ht="15" x14ac:dyDescent="0.25">
      <c r="B823" s="14"/>
      <c r="E823" s="16"/>
      <c r="F823" s="56"/>
      <c r="G823" s="56"/>
    </row>
    <row r="824" spans="2:7" ht="15" x14ac:dyDescent="0.25">
      <c r="B824" s="14"/>
      <c r="E824" s="16"/>
      <c r="F824" s="56"/>
      <c r="G824" s="56"/>
    </row>
    <row r="825" spans="2:7" ht="15" x14ac:dyDescent="0.25">
      <c r="B825" s="14"/>
      <c r="E825" s="16"/>
      <c r="F825" s="56"/>
      <c r="G825" s="56"/>
    </row>
    <row r="826" spans="2:7" ht="15" x14ac:dyDescent="0.25">
      <c r="B826" s="14"/>
      <c r="E826" s="16"/>
      <c r="F826" s="56"/>
      <c r="G826" s="56"/>
    </row>
    <row r="827" spans="2:7" ht="15" x14ac:dyDescent="0.25">
      <c r="B827" s="14"/>
      <c r="E827" s="16"/>
      <c r="F827" s="56"/>
      <c r="G827" s="56"/>
    </row>
    <row r="828" spans="2:7" ht="15" x14ac:dyDescent="0.25">
      <c r="B828" s="14"/>
      <c r="E828" s="16"/>
      <c r="F828" s="56"/>
      <c r="G828" s="56"/>
    </row>
    <row r="829" spans="2:7" ht="15" x14ac:dyDescent="0.25">
      <c r="B829" s="14"/>
      <c r="E829" s="16"/>
      <c r="F829" s="56"/>
      <c r="G829" s="56"/>
    </row>
    <row r="830" spans="2:7" ht="15" x14ac:dyDescent="0.25">
      <c r="B830" s="14"/>
      <c r="E830" s="16"/>
      <c r="F830" s="56"/>
      <c r="G830" s="56"/>
    </row>
    <row r="831" spans="2:7" ht="15" x14ac:dyDescent="0.25">
      <c r="B831" s="14"/>
      <c r="E831" s="16"/>
      <c r="F831" s="56"/>
      <c r="G831" s="56"/>
    </row>
    <row r="832" spans="2:7" ht="15" x14ac:dyDescent="0.25">
      <c r="B832" s="14"/>
      <c r="E832" s="16"/>
      <c r="F832" s="56"/>
      <c r="G832" s="56"/>
    </row>
    <row r="833" spans="1:7" ht="15" x14ac:dyDescent="0.25">
      <c r="B833" s="14"/>
      <c r="E833" s="16"/>
      <c r="F833" s="56"/>
      <c r="G833" s="56"/>
    </row>
    <row r="834" spans="1:7" ht="15" x14ac:dyDescent="0.25">
      <c r="B834" s="14"/>
      <c r="E834" s="16"/>
      <c r="F834" s="56"/>
      <c r="G834" s="56"/>
    </row>
    <row r="835" spans="1:7" ht="15" x14ac:dyDescent="0.25">
      <c r="B835" s="14"/>
      <c r="E835" s="16"/>
      <c r="F835" s="56"/>
      <c r="G835" s="56"/>
    </row>
    <row r="836" spans="1:7" ht="15" x14ac:dyDescent="0.25">
      <c r="B836" s="14"/>
      <c r="E836" s="16"/>
      <c r="F836" s="56"/>
      <c r="G836" s="56"/>
    </row>
    <row r="837" spans="1:7" ht="15" x14ac:dyDescent="0.25">
      <c r="B837" s="14"/>
      <c r="E837" s="16"/>
      <c r="F837" s="56"/>
      <c r="G837" s="56"/>
    </row>
    <row r="838" spans="1:7" ht="15" x14ac:dyDescent="0.25">
      <c r="B838" s="14"/>
      <c r="E838" s="16"/>
      <c r="F838" s="56"/>
      <c r="G838" s="56"/>
    </row>
    <row r="839" spans="1:7" ht="15" x14ac:dyDescent="0.25">
      <c r="B839" s="14"/>
      <c r="E839" s="16"/>
      <c r="F839" s="56"/>
      <c r="G839" s="56"/>
    </row>
    <row r="840" spans="1:7" ht="15" x14ac:dyDescent="0.25">
      <c r="B840" s="14"/>
      <c r="E840" s="16"/>
      <c r="F840" s="56"/>
      <c r="G840" s="56"/>
    </row>
    <row r="841" spans="1:7" ht="15" x14ac:dyDescent="0.25">
      <c r="B841" s="14"/>
      <c r="E841" s="16"/>
      <c r="F841" s="56"/>
      <c r="G841" s="56"/>
    </row>
    <row r="842" spans="1:7" ht="15" x14ac:dyDescent="0.25">
      <c r="B842" s="14"/>
      <c r="E842" s="16"/>
      <c r="F842" s="56"/>
      <c r="G842" s="56"/>
    </row>
    <row r="843" spans="1:7" ht="15" x14ac:dyDescent="0.25">
      <c r="B843" s="14"/>
      <c r="E843" s="16"/>
      <c r="F843" s="56"/>
      <c r="G843" s="56"/>
    </row>
    <row r="844" spans="1:7" ht="15" x14ac:dyDescent="0.25">
      <c r="B844" s="14"/>
      <c r="E844" s="16"/>
      <c r="F844" s="56"/>
      <c r="G844" s="56"/>
    </row>
    <row r="845" spans="1:7" x14ac:dyDescent="0.25">
      <c r="B845" s="8" t="s">
        <v>277</v>
      </c>
      <c r="C845" s="7"/>
      <c r="D845" s="7"/>
      <c r="E845" s="25"/>
      <c r="F845" s="26"/>
      <c r="G845" s="26"/>
    </row>
    <row r="846" spans="1:7" x14ac:dyDescent="0.25">
      <c r="B846" s="22" t="s">
        <v>71</v>
      </c>
      <c r="C846" s="7"/>
      <c r="D846" s="7"/>
      <c r="E846" s="81" t="s">
        <v>37</v>
      </c>
      <c r="F846" s="24">
        <f>SUM(F788:F845)</f>
        <v>1226800</v>
      </c>
      <c r="G846" s="24"/>
    </row>
    <row r="847" spans="1:7" s="13" customFormat="1" x14ac:dyDescent="0.25">
      <c r="A847" s="3"/>
      <c r="B847" s="8" t="s">
        <v>289</v>
      </c>
      <c r="C847" s="97"/>
      <c r="D847" s="7"/>
      <c r="E847" s="98"/>
      <c r="F847" s="99"/>
    </row>
    <row r="848" spans="1:7" s="13" customFormat="1" x14ac:dyDescent="0.25">
      <c r="A848" s="3"/>
      <c r="B848" s="8" t="s">
        <v>290</v>
      </c>
      <c r="C848" s="97"/>
      <c r="D848" s="7"/>
      <c r="E848" s="98"/>
      <c r="F848" s="99"/>
    </row>
    <row r="849" spans="1:8" s="101" customFormat="1" ht="15" x14ac:dyDescent="0.3">
      <c r="A849" s="100"/>
      <c r="B849" s="101" t="s">
        <v>291</v>
      </c>
      <c r="C849" s="102"/>
      <c r="D849" s="100"/>
      <c r="E849" s="103"/>
    </row>
    <row r="850" spans="1:8" s="101" customFormat="1" x14ac:dyDescent="0.35">
      <c r="A850" s="100"/>
      <c r="B850" s="104" t="s">
        <v>292</v>
      </c>
      <c r="C850" s="102"/>
      <c r="D850" s="100"/>
      <c r="E850" s="103"/>
    </row>
    <row r="851" spans="1:8" s="101" customFormat="1" ht="15" x14ac:dyDescent="0.3">
      <c r="A851" s="100"/>
      <c r="C851" s="105"/>
      <c r="D851" s="100"/>
      <c r="E851" s="103"/>
      <c r="F851" s="5"/>
      <c r="G851" s="13"/>
    </row>
    <row r="852" spans="1:8" s="101" customFormat="1" ht="15" x14ac:dyDescent="0.3">
      <c r="A852" s="100" t="s">
        <v>4</v>
      </c>
      <c r="B852" s="101" t="s">
        <v>293</v>
      </c>
      <c r="C852" s="102"/>
      <c r="D852" s="100" t="s">
        <v>294</v>
      </c>
      <c r="E852" s="103">
        <v>3200</v>
      </c>
      <c r="F852" s="5">
        <f t="shared" ref="F852:F893" si="7">E852*C852</f>
        <v>0</v>
      </c>
      <c r="G852" s="74"/>
      <c r="H852" s="106"/>
    </row>
    <row r="853" spans="1:8" s="101" customFormat="1" ht="15" x14ac:dyDescent="0.3">
      <c r="A853" s="100" t="s">
        <v>7</v>
      </c>
      <c r="B853" s="101" t="s">
        <v>295</v>
      </c>
      <c r="C853" s="102"/>
      <c r="D853" s="100" t="s">
        <v>294</v>
      </c>
      <c r="E853" s="103">
        <v>200</v>
      </c>
      <c r="F853" s="5">
        <f t="shared" si="7"/>
        <v>0</v>
      </c>
      <c r="G853" s="74"/>
      <c r="H853" s="106"/>
    </row>
    <row r="854" spans="1:8" s="101" customFormat="1" ht="15" x14ac:dyDescent="0.3">
      <c r="A854" s="100" t="s">
        <v>10</v>
      </c>
      <c r="B854" s="101" t="s">
        <v>296</v>
      </c>
      <c r="C854" s="102"/>
      <c r="D854" s="100" t="s">
        <v>294</v>
      </c>
      <c r="E854" s="103">
        <v>200</v>
      </c>
      <c r="F854" s="5">
        <f t="shared" si="7"/>
        <v>0</v>
      </c>
      <c r="G854" s="74"/>
      <c r="H854" s="106"/>
    </row>
    <row r="855" spans="1:8" s="101" customFormat="1" ht="15" x14ac:dyDescent="0.3">
      <c r="A855" s="100" t="s">
        <v>12</v>
      </c>
      <c r="B855" s="101" t="s">
        <v>297</v>
      </c>
      <c r="C855" s="102"/>
      <c r="D855" s="100" t="s">
        <v>294</v>
      </c>
      <c r="E855" s="103">
        <v>3800</v>
      </c>
      <c r="F855" s="5">
        <f t="shared" si="7"/>
        <v>0</v>
      </c>
      <c r="G855" s="74"/>
      <c r="H855" s="106"/>
    </row>
    <row r="856" spans="1:8" s="101" customFormat="1" ht="15" x14ac:dyDescent="0.3">
      <c r="A856" s="100" t="s">
        <v>14</v>
      </c>
      <c r="B856" s="101" t="s">
        <v>298</v>
      </c>
      <c r="C856" s="102"/>
      <c r="D856" s="100" t="s">
        <v>294</v>
      </c>
      <c r="E856" s="103">
        <v>200</v>
      </c>
      <c r="F856" s="5">
        <f t="shared" si="7"/>
        <v>0</v>
      </c>
      <c r="G856" s="74"/>
      <c r="H856" s="106"/>
    </row>
    <row r="857" spans="1:8" s="101" customFormat="1" ht="15" x14ac:dyDescent="0.3">
      <c r="A857" s="100" t="s">
        <v>16</v>
      </c>
      <c r="B857" s="101" t="s">
        <v>299</v>
      </c>
      <c r="C857" s="102"/>
      <c r="D857" s="100" t="s">
        <v>300</v>
      </c>
      <c r="E857" s="103">
        <v>200</v>
      </c>
      <c r="F857" s="5">
        <f t="shared" si="7"/>
        <v>0</v>
      </c>
      <c r="G857" s="74"/>
      <c r="H857" s="106"/>
    </row>
    <row r="858" spans="1:8" s="101" customFormat="1" ht="15" x14ac:dyDescent="0.3">
      <c r="A858" s="100" t="s">
        <v>18</v>
      </c>
      <c r="B858" s="101" t="s">
        <v>301</v>
      </c>
      <c r="C858" s="102"/>
      <c r="D858" s="100" t="s">
        <v>300</v>
      </c>
      <c r="E858" s="103">
        <v>150</v>
      </c>
      <c r="F858" s="5">
        <f t="shared" si="7"/>
        <v>0</v>
      </c>
      <c r="G858" s="74"/>
      <c r="H858" s="106"/>
    </row>
    <row r="859" spans="1:8" s="101" customFormat="1" ht="15" x14ac:dyDescent="0.3">
      <c r="A859" s="100" t="s">
        <v>20</v>
      </c>
      <c r="B859" s="101" t="s">
        <v>302</v>
      </c>
      <c r="C859" s="102"/>
      <c r="D859" s="100" t="s">
        <v>300</v>
      </c>
      <c r="E859" s="103">
        <v>150</v>
      </c>
      <c r="F859" s="5">
        <f t="shared" si="7"/>
        <v>0</v>
      </c>
      <c r="G859" s="74"/>
      <c r="H859" s="106"/>
    </row>
    <row r="860" spans="1:8" s="101" customFormat="1" ht="15" x14ac:dyDescent="0.3">
      <c r="A860" s="100" t="s">
        <v>24</v>
      </c>
      <c r="B860" s="101" t="s">
        <v>303</v>
      </c>
      <c r="C860" s="102"/>
      <c r="D860" s="100" t="s">
        <v>294</v>
      </c>
      <c r="E860" s="103">
        <v>2500</v>
      </c>
      <c r="F860" s="5">
        <f t="shared" si="7"/>
        <v>0</v>
      </c>
      <c r="G860" s="74"/>
      <c r="H860" s="106"/>
    </row>
    <row r="861" spans="1:8" s="101" customFormat="1" ht="15" x14ac:dyDescent="0.3">
      <c r="A861" s="100" t="s">
        <v>30</v>
      </c>
      <c r="B861" s="101" t="s">
        <v>304</v>
      </c>
      <c r="C861" s="102"/>
      <c r="D861" s="100" t="s">
        <v>294</v>
      </c>
      <c r="E861" s="103">
        <v>150</v>
      </c>
      <c r="F861" s="5">
        <f t="shared" si="7"/>
        <v>0</v>
      </c>
      <c r="G861" s="74"/>
      <c r="H861" s="106"/>
    </row>
    <row r="862" spans="1:8" s="101" customFormat="1" ht="15" x14ac:dyDescent="0.3">
      <c r="A862" s="100" t="s">
        <v>32</v>
      </c>
      <c r="B862" s="101" t="s">
        <v>305</v>
      </c>
      <c r="C862" s="102"/>
      <c r="D862" s="100" t="s">
        <v>294</v>
      </c>
      <c r="E862" s="103">
        <v>150</v>
      </c>
      <c r="F862" s="5">
        <f t="shared" si="7"/>
        <v>0</v>
      </c>
      <c r="G862" s="74"/>
      <c r="H862" s="106"/>
    </row>
    <row r="863" spans="1:8" s="101" customFormat="1" ht="15" x14ac:dyDescent="0.3">
      <c r="A863" s="100" t="s">
        <v>34</v>
      </c>
      <c r="B863" s="101" t="s">
        <v>306</v>
      </c>
      <c r="C863" s="102"/>
      <c r="D863" s="100" t="s">
        <v>294</v>
      </c>
      <c r="E863" s="103">
        <v>450</v>
      </c>
      <c r="F863" s="5">
        <f t="shared" si="7"/>
        <v>0</v>
      </c>
      <c r="G863" s="74"/>
      <c r="H863" s="106"/>
    </row>
    <row r="864" spans="1:8" s="101" customFormat="1" ht="15" x14ac:dyDescent="0.3">
      <c r="A864" s="100" t="s">
        <v>37</v>
      </c>
      <c r="B864" s="101" t="s">
        <v>307</v>
      </c>
      <c r="C864" s="102"/>
      <c r="D864" s="100" t="s">
        <v>300</v>
      </c>
      <c r="E864" s="103">
        <v>120</v>
      </c>
      <c r="F864" s="5">
        <f t="shared" si="7"/>
        <v>0</v>
      </c>
      <c r="G864" s="74"/>
      <c r="H864" s="106"/>
    </row>
    <row r="865" spans="1:8" s="101" customFormat="1" ht="15" x14ac:dyDescent="0.3">
      <c r="A865" s="100" t="s">
        <v>275</v>
      </c>
      <c r="B865" s="101" t="s">
        <v>308</v>
      </c>
      <c r="C865" s="102"/>
      <c r="D865" s="100" t="s">
        <v>300</v>
      </c>
      <c r="E865" s="103">
        <v>120</v>
      </c>
      <c r="F865" s="5">
        <f t="shared" si="7"/>
        <v>0</v>
      </c>
      <c r="G865" s="74"/>
      <c r="H865" s="106"/>
    </row>
    <row r="866" spans="1:8" s="101" customFormat="1" ht="15" x14ac:dyDescent="0.3">
      <c r="A866" s="100" t="s">
        <v>309</v>
      </c>
      <c r="B866" s="101" t="s">
        <v>310</v>
      </c>
      <c r="C866" s="102"/>
      <c r="D866" s="100" t="s">
        <v>294</v>
      </c>
      <c r="E866" s="103">
        <v>450</v>
      </c>
      <c r="F866" s="5">
        <f t="shared" si="7"/>
        <v>0</v>
      </c>
      <c r="G866" s="74"/>
      <c r="H866" s="106"/>
    </row>
    <row r="867" spans="1:8" s="101" customFormat="1" ht="15" x14ac:dyDescent="0.3">
      <c r="A867" s="100" t="s">
        <v>214</v>
      </c>
      <c r="B867" s="101" t="s">
        <v>311</v>
      </c>
      <c r="C867" s="102"/>
      <c r="D867" s="100" t="s">
        <v>294</v>
      </c>
      <c r="E867" s="103">
        <v>450</v>
      </c>
      <c r="F867" s="5">
        <f t="shared" si="7"/>
        <v>0</v>
      </c>
      <c r="G867" s="74"/>
      <c r="H867" s="106"/>
    </row>
    <row r="868" spans="1:8" s="101" customFormat="1" ht="15" x14ac:dyDescent="0.3">
      <c r="A868" s="100" t="s">
        <v>312</v>
      </c>
      <c r="B868" s="101" t="s">
        <v>313</v>
      </c>
      <c r="C868" s="102"/>
      <c r="D868" s="100" t="s">
        <v>294</v>
      </c>
      <c r="E868" s="103">
        <v>600</v>
      </c>
      <c r="F868" s="5">
        <f t="shared" si="7"/>
        <v>0</v>
      </c>
      <c r="G868" s="74"/>
      <c r="H868" s="106"/>
    </row>
    <row r="869" spans="1:8" s="101" customFormat="1" ht="15" x14ac:dyDescent="0.3">
      <c r="A869" s="100"/>
      <c r="C869" s="102"/>
      <c r="D869" s="100"/>
      <c r="E869" s="103"/>
      <c r="F869" s="5"/>
      <c r="G869" s="74"/>
      <c r="H869" s="106"/>
    </row>
    <row r="870" spans="1:8" s="101" customFormat="1" x14ac:dyDescent="0.35">
      <c r="A870" s="100"/>
      <c r="B870" s="104" t="s">
        <v>314</v>
      </c>
      <c r="C870" s="102"/>
      <c r="D870" s="100"/>
      <c r="E870" s="103"/>
      <c r="F870" s="5"/>
      <c r="G870" s="74"/>
      <c r="H870" s="106"/>
    </row>
    <row r="871" spans="1:8" s="101" customFormat="1" ht="15" x14ac:dyDescent="0.3">
      <c r="A871" s="100" t="s">
        <v>4</v>
      </c>
      <c r="B871" s="101" t="s">
        <v>315</v>
      </c>
      <c r="C871" s="102"/>
      <c r="D871" s="100" t="s">
        <v>294</v>
      </c>
      <c r="E871" s="103">
        <v>4500</v>
      </c>
      <c r="F871" s="5">
        <f t="shared" si="7"/>
        <v>0</v>
      </c>
      <c r="G871" s="74"/>
      <c r="H871" s="106"/>
    </row>
    <row r="872" spans="1:8" s="101" customFormat="1" ht="15" x14ac:dyDescent="0.3">
      <c r="A872" s="100" t="s">
        <v>7</v>
      </c>
      <c r="B872" s="101" t="s">
        <v>316</v>
      </c>
      <c r="C872" s="102"/>
      <c r="D872" s="100" t="s">
        <v>317</v>
      </c>
      <c r="E872" s="103">
        <v>300</v>
      </c>
      <c r="F872" s="5">
        <f t="shared" si="7"/>
        <v>0</v>
      </c>
      <c r="G872" s="74"/>
      <c r="H872" s="106"/>
    </row>
    <row r="873" spans="1:8" s="101" customFormat="1" ht="15" x14ac:dyDescent="0.3">
      <c r="A873" s="100" t="s">
        <v>10</v>
      </c>
      <c r="B873" s="101" t="s">
        <v>318</v>
      </c>
      <c r="C873" s="102"/>
      <c r="D873" s="100" t="s">
        <v>317</v>
      </c>
      <c r="E873" s="103">
        <v>300</v>
      </c>
      <c r="F873" s="5">
        <f t="shared" si="7"/>
        <v>0</v>
      </c>
      <c r="G873" s="74"/>
      <c r="H873" s="106"/>
    </row>
    <row r="874" spans="1:8" s="101" customFormat="1" ht="15" x14ac:dyDescent="0.3">
      <c r="A874" s="100" t="s">
        <v>12</v>
      </c>
      <c r="B874" s="101" t="s">
        <v>319</v>
      </c>
      <c r="C874" s="102"/>
      <c r="D874" s="100" t="s">
        <v>300</v>
      </c>
      <c r="E874" s="103">
        <v>700</v>
      </c>
      <c r="F874" s="5">
        <f t="shared" si="7"/>
        <v>0</v>
      </c>
      <c r="G874" s="74"/>
      <c r="H874" s="106"/>
    </row>
    <row r="875" spans="1:8" s="101" customFormat="1" ht="15" x14ac:dyDescent="0.3">
      <c r="A875" s="100" t="s">
        <v>14</v>
      </c>
      <c r="B875" s="101" t="s">
        <v>320</v>
      </c>
      <c r="C875" s="102"/>
      <c r="D875" s="100" t="s">
        <v>300</v>
      </c>
      <c r="E875" s="103">
        <v>400</v>
      </c>
      <c r="F875" s="5">
        <f t="shared" si="7"/>
        <v>0</v>
      </c>
      <c r="G875" s="74"/>
      <c r="H875" s="106"/>
    </row>
    <row r="876" spans="1:8" s="101" customFormat="1" ht="15" x14ac:dyDescent="0.3">
      <c r="A876" s="100" t="s">
        <v>16</v>
      </c>
      <c r="B876" s="101" t="s">
        <v>321</v>
      </c>
      <c r="C876" s="102"/>
      <c r="D876" s="100" t="s">
        <v>300</v>
      </c>
      <c r="E876" s="103">
        <v>3500</v>
      </c>
      <c r="F876" s="5">
        <f t="shared" si="7"/>
        <v>0</v>
      </c>
      <c r="G876" s="74"/>
      <c r="H876" s="106"/>
    </row>
    <row r="877" spans="1:8" s="101" customFormat="1" ht="15" x14ac:dyDescent="0.3">
      <c r="A877" s="100" t="s">
        <v>18</v>
      </c>
      <c r="B877" s="101" t="s">
        <v>322</v>
      </c>
      <c r="C877" s="102"/>
      <c r="D877" s="100" t="s">
        <v>294</v>
      </c>
      <c r="E877" s="103">
        <v>240</v>
      </c>
      <c r="F877" s="5">
        <f t="shared" si="7"/>
        <v>0</v>
      </c>
      <c r="G877" s="74"/>
      <c r="H877" s="106"/>
    </row>
    <row r="878" spans="1:8" s="101" customFormat="1" ht="15" x14ac:dyDescent="0.3">
      <c r="A878" s="100" t="s">
        <v>20</v>
      </c>
      <c r="B878" s="101" t="s">
        <v>323</v>
      </c>
      <c r="C878" s="102"/>
      <c r="D878" s="100" t="s">
        <v>300</v>
      </c>
      <c r="E878" s="103">
        <v>300</v>
      </c>
      <c r="F878" s="5">
        <f t="shared" si="7"/>
        <v>0</v>
      </c>
      <c r="G878" s="74"/>
      <c r="H878" s="106"/>
    </row>
    <row r="879" spans="1:8" s="101" customFormat="1" ht="15" x14ac:dyDescent="0.3">
      <c r="A879" s="100" t="s">
        <v>24</v>
      </c>
      <c r="B879" s="101" t="s">
        <v>324</v>
      </c>
      <c r="C879" s="102"/>
      <c r="D879" s="100" t="s">
        <v>300</v>
      </c>
      <c r="E879" s="103">
        <v>540</v>
      </c>
      <c r="F879" s="5">
        <f t="shared" si="7"/>
        <v>0</v>
      </c>
      <c r="G879" s="74"/>
      <c r="H879" s="106"/>
    </row>
    <row r="880" spans="1:8" s="101" customFormat="1" ht="15" x14ac:dyDescent="0.3">
      <c r="A880" s="100" t="s">
        <v>30</v>
      </c>
      <c r="B880" s="101" t="s">
        <v>325</v>
      </c>
      <c r="C880" s="102"/>
      <c r="D880" s="100" t="s">
        <v>326</v>
      </c>
      <c r="E880" s="103">
        <v>4200</v>
      </c>
      <c r="F880" s="5">
        <f t="shared" si="7"/>
        <v>0</v>
      </c>
      <c r="G880" s="74"/>
      <c r="H880" s="106"/>
    </row>
    <row r="881" spans="1:8" s="101" customFormat="1" ht="15" x14ac:dyDescent="0.3">
      <c r="A881" s="100" t="s">
        <v>32</v>
      </c>
      <c r="B881" s="101" t="s">
        <v>327</v>
      </c>
      <c r="C881" s="102"/>
      <c r="D881" s="100" t="s">
        <v>300</v>
      </c>
      <c r="E881" s="103">
        <v>1200</v>
      </c>
      <c r="F881" s="5">
        <f t="shared" si="7"/>
        <v>0</v>
      </c>
      <c r="G881" s="74"/>
      <c r="H881" s="106"/>
    </row>
    <row r="882" spans="1:8" s="101" customFormat="1" ht="15" x14ac:dyDescent="0.3">
      <c r="A882" s="100" t="s">
        <v>34</v>
      </c>
      <c r="B882" s="101" t="s">
        <v>328</v>
      </c>
      <c r="C882" s="102"/>
      <c r="D882" s="100" t="s">
        <v>300</v>
      </c>
      <c r="E882" s="103">
        <v>1200</v>
      </c>
      <c r="F882" s="5">
        <f t="shared" si="7"/>
        <v>0</v>
      </c>
      <c r="G882" s="74"/>
      <c r="H882" s="106"/>
    </row>
    <row r="883" spans="1:8" s="101" customFormat="1" ht="15" x14ac:dyDescent="0.3">
      <c r="A883" s="100" t="s">
        <v>37</v>
      </c>
      <c r="B883" s="101" t="s">
        <v>329</v>
      </c>
      <c r="C883" s="102"/>
      <c r="D883" s="100" t="s">
        <v>300</v>
      </c>
      <c r="E883" s="103">
        <v>1200</v>
      </c>
      <c r="F883" s="5">
        <f t="shared" si="7"/>
        <v>0</v>
      </c>
      <c r="G883" s="74"/>
      <c r="H883" s="106"/>
    </row>
    <row r="884" spans="1:8" s="101" customFormat="1" ht="15" x14ac:dyDescent="0.3">
      <c r="A884" s="100" t="s">
        <v>275</v>
      </c>
      <c r="B884" s="101" t="s">
        <v>330</v>
      </c>
      <c r="C884" s="102"/>
      <c r="D884" s="100" t="s">
        <v>300</v>
      </c>
      <c r="E884" s="103">
        <v>1400</v>
      </c>
      <c r="F884" s="5">
        <f t="shared" si="7"/>
        <v>0</v>
      </c>
      <c r="G884" s="74"/>
      <c r="H884" s="106"/>
    </row>
    <row r="885" spans="1:8" s="101" customFormat="1" ht="15" x14ac:dyDescent="0.3">
      <c r="A885" s="100" t="s">
        <v>309</v>
      </c>
      <c r="B885" s="101" t="s">
        <v>331</v>
      </c>
      <c r="C885" s="105"/>
      <c r="D885" s="100" t="s">
        <v>300</v>
      </c>
      <c r="E885" s="103">
        <v>1200</v>
      </c>
      <c r="F885" s="5">
        <f t="shared" si="7"/>
        <v>0</v>
      </c>
      <c r="G885" s="74"/>
      <c r="H885" s="106"/>
    </row>
    <row r="886" spans="1:8" s="101" customFormat="1" ht="15" x14ac:dyDescent="0.3">
      <c r="A886" s="100" t="s">
        <v>214</v>
      </c>
      <c r="B886" s="101" t="s">
        <v>332</v>
      </c>
      <c r="C886" s="105"/>
      <c r="D886" s="100" t="s">
        <v>326</v>
      </c>
      <c r="E886" s="103">
        <v>2500</v>
      </c>
      <c r="F886" s="5">
        <f t="shared" si="7"/>
        <v>0</v>
      </c>
      <c r="G886" s="74"/>
      <c r="H886" s="106"/>
    </row>
    <row r="887" spans="1:8" s="101" customFormat="1" ht="15" x14ac:dyDescent="0.3">
      <c r="A887" s="100" t="s">
        <v>312</v>
      </c>
      <c r="B887" s="101" t="s">
        <v>333</v>
      </c>
      <c r="C887" s="105"/>
      <c r="D887" s="100" t="s">
        <v>300</v>
      </c>
      <c r="E887" s="103">
        <v>550</v>
      </c>
      <c r="F887" s="5">
        <f t="shared" si="7"/>
        <v>0</v>
      </c>
      <c r="G887" s="74"/>
      <c r="H887" s="106"/>
    </row>
    <row r="888" spans="1:8" s="101" customFormat="1" ht="15" x14ac:dyDescent="0.3">
      <c r="A888" s="100" t="s">
        <v>334</v>
      </c>
      <c r="B888" s="101" t="s">
        <v>335</v>
      </c>
      <c r="C888" s="105"/>
      <c r="D888" s="100" t="s">
        <v>300</v>
      </c>
      <c r="E888" s="103">
        <v>550</v>
      </c>
      <c r="F888" s="5">
        <f t="shared" si="7"/>
        <v>0</v>
      </c>
      <c r="G888" s="74"/>
      <c r="H888" s="106"/>
    </row>
    <row r="889" spans="1:8" s="101" customFormat="1" ht="15" x14ac:dyDescent="0.3">
      <c r="A889" s="100" t="s">
        <v>336</v>
      </c>
      <c r="B889" s="101" t="s">
        <v>337</v>
      </c>
      <c r="C889" s="105"/>
      <c r="D889" s="100" t="s">
        <v>300</v>
      </c>
      <c r="E889" s="103">
        <v>550</v>
      </c>
      <c r="F889" s="5">
        <f t="shared" si="7"/>
        <v>0</v>
      </c>
      <c r="G889" s="74"/>
      <c r="H889" s="106"/>
    </row>
    <row r="890" spans="1:8" s="101" customFormat="1" ht="15" x14ac:dyDescent="0.3">
      <c r="A890" s="100" t="s">
        <v>338</v>
      </c>
      <c r="B890" s="101" t="s">
        <v>339</v>
      </c>
      <c r="C890" s="102"/>
      <c r="D890" s="100" t="s">
        <v>340</v>
      </c>
      <c r="E890" s="103">
        <v>6500</v>
      </c>
      <c r="F890" s="5">
        <f t="shared" si="7"/>
        <v>0</v>
      </c>
      <c r="G890" s="74"/>
      <c r="H890" s="106"/>
    </row>
    <row r="891" spans="1:8" s="101" customFormat="1" ht="15" x14ac:dyDescent="0.3">
      <c r="A891" s="100" t="s">
        <v>341</v>
      </c>
      <c r="B891" s="101" t="s">
        <v>342</v>
      </c>
      <c r="C891" s="105"/>
      <c r="D891" s="100" t="s">
        <v>317</v>
      </c>
      <c r="E891" s="103">
        <v>600</v>
      </c>
      <c r="F891" s="5">
        <f t="shared" si="7"/>
        <v>0</v>
      </c>
      <c r="G891" s="74"/>
      <c r="H891" s="106"/>
    </row>
    <row r="892" spans="1:8" s="101" customFormat="1" ht="15" x14ac:dyDescent="0.3">
      <c r="A892" s="100" t="s">
        <v>343</v>
      </c>
      <c r="B892" s="101" t="s">
        <v>344</v>
      </c>
      <c r="C892" s="105"/>
      <c r="D892" s="100" t="s">
        <v>317</v>
      </c>
      <c r="E892" s="103">
        <v>2000</v>
      </c>
      <c r="F892" s="5">
        <f t="shared" si="7"/>
        <v>0</v>
      </c>
      <c r="G892" s="74"/>
      <c r="H892" s="106"/>
    </row>
    <row r="893" spans="1:8" s="101" customFormat="1" ht="15" x14ac:dyDescent="0.3">
      <c r="A893" s="100" t="s">
        <v>345</v>
      </c>
      <c r="B893" s="101" t="s">
        <v>346</v>
      </c>
      <c r="C893" s="105"/>
      <c r="D893" s="100" t="s">
        <v>317</v>
      </c>
      <c r="E893" s="103">
        <v>1000</v>
      </c>
      <c r="F893" s="5">
        <f t="shared" si="7"/>
        <v>0</v>
      </c>
      <c r="G893" s="74"/>
      <c r="H893" s="106"/>
    </row>
    <row r="894" spans="1:8" s="101" customFormat="1" ht="15" x14ac:dyDescent="0.3">
      <c r="A894" s="100"/>
      <c r="C894" s="102"/>
      <c r="D894" s="100"/>
      <c r="E894" s="103"/>
      <c r="F894" s="5"/>
      <c r="G894" s="13"/>
    </row>
    <row r="895" spans="1:8" s="101" customFormat="1" ht="15" x14ac:dyDescent="0.3">
      <c r="A895" s="100"/>
      <c r="B895" s="101" t="s">
        <v>347</v>
      </c>
      <c r="C895" s="102"/>
      <c r="D895" s="100"/>
      <c r="E895" s="103"/>
      <c r="F895" s="5">
        <v>100000</v>
      </c>
      <c r="G895" s="13"/>
    </row>
    <row r="896" spans="1:8" s="101" customFormat="1" ht="15" x14ac:dyDescent="0.3">
      <c r="A896" s="100"/>
      <c r="C896" s="102"/>
      <c r="D896" s="100"/>
      <c r="E896" s="103"/>
      <c r="F896" s="5"/>
      <c r="G896" s="13"/>
    </row>
    <row r="897" spans="1:7" s="101" customFormat="1" ht="15" x14ac:dyDescent="0.3">
      <c r="A897" s="100"/>
      <c r="C897" s="102"/>
      <c r="D897" s="100"/>
      <c r="E897" s="103"/>
      <c r="F897" s="5"/>
      <c r="G897" s="13"/>
    </row>
    <row r="898" spans="1:7" s="101" customFormat="1" ht="15" x14ac:dyDescent="0.3">
      <c r="A898" s="100"/>
      <c r="C898" s="102"/>
      <c r="D898" s="100"/>
      <c r="E898" s="103"/>
      <c r="F898" s="5"/>
      <c r="G898" s="13"/>
    </row>
    <row r="899" spans="1:7" s="101" customFormat="1" ht="15" x14ac:dyDescent="0.3">
      <c r="A899" s="100"/>
      <c r="C899" s="102"/>
      <c r="D899" s="100"/>
      <c r="E899" s="103"/>
      <c r="F899" s="5"/>
      <c r="G899" s="13"/>
    </row>
    <row r="900" spans="1:7" s="101" customFormat="1" ht="15" x14ac:dyDescent="0.3">
      <c r="A900" s="100"/>
      <c r="C900" s="102"/>
      <c r="D900" s="100"/>
      <c r="E900" s="103"/>
      <c r="F900" s="5"/>
      <c r="G900" s="13"/>
    </row>
    <row r="901" spans="1:7" s="101" customFormat="1" ht="15" x14ac:dyDescent="0.3">
      <c r="A901" s="100"/>
      <c r="C901" s="102"/>
      <c r="D901" s="100"/>
      <c r="E901" s="103"/>
      <c r="F901" s="5"/>
      <c r="G901" s="13"/>
    </row>
    <row r="902" spans="1:7" s="101" customFormat="1" ht="15" x14ac:dyDescent="0.3">
      <c r="A902" s="100"/>
      <c r="C902" s="102"/>
      <c r="D902" s="100"/>
      <c r="E902" s="103"/>
      <c r="F902" s="5"/>
      <c r="G902" s="13"/>
    </row>
    <row r="903" spans="1:7" s="101" customFormat="1" ht="15" x14ac:dyDescent="0.3">
      <c r="A903" s="100"/>
      <c r="C903" s="102"/>
      <c r="D903" s="100"/>
      <c r="E903" s="103"/>
      <c r="F903" s="5"/>
      <c r="G903" s="13"/>
    </row>
    <row r="904" spans="1:7" s="101" customFormat="1" ht="15" x14ac:dyDescent="0.3">
      <c r="A904" s="100"/>
      <c r="C904" s="102"/>
      <c r="D904" s="100"/>
      <c r="E904" s="103"/>
      <c r="F904" s="5"/>
      <c r="G904" s="13"/>
    </row>
    <row r="905" spans="1:7" s="101" customFormat="1" ht="15" x14ac:dyDescent="0.3">
      <c r="A905" s="100"/>
      <c r="C905" s="102"/>
      <c r="D905" s="100"/>
      <c r="E905" s="103"/>
      <c r="F905" s="5"/>
      <c r="G905" s="13"/>
    </row>
    <row r="906" spans="1:7" s="101" customFormat="1" ht="15" x14ac:dyDescent="0.3">
      <c r="A906" s="100"/>
      <c r="C906" s="102"/>
      <c r="D906" s="100"/>
      <c r="E906" s="103"/>
      <c r="F906" s="5"/>
      <c r="G906" s="13"/>
    </row>
    <row r="907" spans="1:7" s="101" customFormat="1" ht="15" x14ac:dyDescent="0.3">
      <c r="A907" s="100"/>
      <c r="C907" s="102"/>
      <c r="D907" s="100"/>
      <c r="E907" s="103"/>
      <c r="F907" s="5"/>
      <c r="G907" s="13"/>
    </row>
    <row r="908" spans="1:7" s="101" customFormat="1" ht="15" x14ac:dyDescent="0.3">
      <c r="A908" s="100"/>
      <c r="C908" s="102"/>
      <c r="D908" s="100"/>
      <c r="E908" s="103"/>
      <c r="F908" s="5"/>
      <c r="G908" s="13"/>
    </row>
    <row r="909" spans="1:7" s="101" customFormat="1" x14ac:dyDescent="0.35">
      <c r="A909" s="100"/>
      <c r="B909" s="22" t="s">
        <v>36</v>
      </c>
      <c r="C909" s="102"/>
      <c r="D909" s="100"/>
      <c r="E909" s="107" t="s">
        <v>37</v>
      </c>
      <c r="F909" s="108">
        <f>SUM(F852:F907)</f>
        <v>100000</v>
      </c>
      <c r="G909" s="13"/>
    </row>
    <row r="910" spans="1:7" s="101" customFormat="1" x14ac:dyDescent="0.3">
      <c r="A910" s="100"/>
      <c r="B910" s="22" t="s">
        <v>348</v>
      </c>
      <c r="C910" s="102"/>
      <c r="D910" s="100"/>
      <c r="E910" s="103"/>
      <c r="F910" s="109"/>
      <c r="G910" s="13"/>
    </row>
    <row r="911" spans="1:7" s="101" customFormat="1" x14ac:dyDescent="0.35">
      <c r="A911" s="100"/>
      <c r="B911" s="104" t="s">
        <v>349</v>
      </c>
      <c r="C911" s="102"/>
      <c r="D911" s="100"/>
      <c r="E911" s="103"/>
      <c r="F911" s="109"/>
      <c r="G911" s="13"/>
    </row>
    <row r="912" spans="1:7" s="101" customFormat="1" ht="15" x14ac:dyDescent="0.3">
      <c r="A912" s="100" t="s">
        <v>4</v>
      </c>
      <c r="B912" s="101" t="s">
        <v>350</v>
      </c>
      <c r="C912" s="102"/>
      <c r="D912" s="100" t="s">
        <v>351</v>
      </c>
      <c r="E912" s="110">
        <v>220000</v>
      </c>
      <c r="F912" s="5">
        <f t="shared" ref="F912:F934" si="8">E912*C912</f>
        <v>0</v>
      </c>
      <c r="G912" s="13"/>
    </row>
    <row r="913" spans="1:8" s="101" customFormat="1" ht="15" x14ac:dyDescent="0.3">
      <c r="A913" s="100" t="s">
        <v>7</v>
      </c>
      <c r="B913" s="101" t="s">
        <v>352</v>
      </c>
      <c r="C913" s="102"/>
      <c r="D913" s="100" t="s">
        <v>351</v>
      </c>
      <c r="E913" s="110">
        <v>68000</v>
      </c>
      <c r="F913" s="5">
        <f t="shared" si="8"/>
        <v>0</v>
      </c>
      <c r="G913" s="13"/>
    </row>
    <row r="914" spans="1:8" s="101" customFormat="1" ht="60" x14ac:dyDescent="0.3">
      <c r="A914" s="100" t="s">
        <v>10</v>
      </c>
      <c r="B914" s="111" t="s">
        <v>353</v>
      </c>
      <c r="C914" s="112"/>
      <c r="D914" s="100" t="s">
        <v>351</v>
      </c>
      <c r="E914" s="110">
        <v>300000</v>
      </c>
      <c r="F914" s="109">
        <f t="shared" ref="F914:F915" si="9">C914*E914</f>
        <v>0</v>
      </c>
      <c r="G914" s="13"/>
    </row>
    <row r="915" spans="1:8" s="101" customFormat="1" ht="15" x14ac:dyDescent="0.3">
      <c r="A915" s="100" t="s">
        <v>12</v>
      </c>
      <c r="B915" s="101" t="s">
        <v>354</v>
      </c>
      <c r="C915" s="113"/>
      <c r="D915" s="100" t="s">
        <v>351</v>
      </c>
      <c r="E915" s="103">
        <v>80000</v>
      </c>
      <c r="F915" s="109">
        <f t="shared" si="9"/>
        <v>0</v>
      </c>
      <c r="G915" s="13"/>
    </row>
    <row r="916" spans="1:8" s="101" customFormat="1" ht="15" x14ac:dyDescent="0.3">
      <c r="A916" s="100" t="s">
        <v>14</v>
      </c>
      <c r="B916" s="101" t="s">
        <v>355</v>
      </c>
      <c r="C916" s="113"/>
      <c r="D916" s="100" t="s">
        <v>351</v>
      </c>
      <c r="E916" s="114">
        <v>120000</v>
      </c>
      <c r="F916" s="109">
        <f>C916*E916</f>
        <v>0</v>
      </c>
      <c r="G916" s="13"/>
    </row>
    <row r="917" spans="1:8" s="101" customFormat="1" ht="15" x14ac:dyDescent="0.3">
      <c r="A917" s="100" t="s">
        <v>16</v>
      </c>
      <c r="B917" s="115" t="s">
        <v>356</v>
      </c>
      <c r="C917" s="102"/>
      <c r="D917" s="100" t="s">
        <v>351</v>
      </c>
      <c r="E917" s="110">
        <v>48000</v>
      </c>
      <c r="F917" s="5">
        <f t="shared" si="8"/>
        <v>0</v>
      </c>
      <c r="G917" s="13"/>
    </row>
    <row r="918" spans="1:8" s="101" customFormat="1" ht="15" x14ac:dyDescent="0.3">
      <c r="A918" s="100" t="s">
        <v>18</v>
      </c>
      <c r="B918" s="116" t="s">
        <v>357</v>
      </c>
      <c r="C918" s="102"/>
      <c r="D918" s="100" t="s">
        <v>351</v>
      </c>
      <c r="E918" s="110">
        <v>85000</v>
      </c>
      <c r="F918" s="5">
        <f t="shared" si="8"/>
        <v>0</v>
      </c>
      <c r="G918" s="13"/>
    </row>
    <row r="919" spans="1:8" s="101" customFormat="1" ht="15" x14ac:dyDescent="0.3">
      <c r="A919" s="100" t="s">
        <v>20</v>
      </c>
      <c r="B919" s="101" t="s">
        <v>358</v>
      </c>
      <c r="C919" s="102"/>
      <c r="D919" s="100" t="s">
        <v>351</v>
      </c>
      <c r="E919" s="103">
        <v>31000</v>
      </c>
      <c r="F919" s="5">
        <f t="shared" si="8"/>
        <v>0</v>
      </c>
      <c r="G919" s="13"/>
    </row>
    <row r="920" spans="1:8" s="101" customFormat="1" ht="15" x14ac:dyDescent="0.3">
      <c r="A920" s="100" t="s">
        <v>24</v>
      </c>
      <c r="B920" s="101" t="s">
        <v>359</v>
      </c>
      <c r="C920" s="102"/>
      <c r="D920" s="100" t="s">
        <v>351</v>
      </c>
      <c r="E920" s="103">
        <v>30716.25</v>
      </c>
      <c r="F920" s="5">
        <f t="shared" si="8"/>
        <v>0</v>
      </c>
      <c r="G920" s="13"/>
    </row>
    <row r="921" spans="1:8" s="101" customFormat="1" ht="15" x14ac:dyDescent="0.3">
      <c r="A921" s="100" t="s">
        <v>30</v>
      </c>
      <c r="B921" s="101" t="s">
        <v>360</v>
      </c>
      <c r="C921" s="102"/>
      <c r="D921" s="100" t="s">
        <v>351</v>
      </c>
      <c r="E921" s="103">
        <v>2500</v>
      </c>
      <c r="F921" s="5">
        <f t="shared" si="8"/>
        <v>0</v>
      </c>
      <c r="G921" s="74"/>
      <c r="H921" s="106"/>
    </row>
    <row r="922" spans="1:8" s="101" customFormat="1" ht="15" x14ac:dyDescent="0.3">
      <c r="A922" s="100" t="s">
        <v>32</v>
      </c>
      <c r="B922" s="101" t="s">
        <v>361</v>
      </c>
      <c r="C922" s="102"/>
      <c r="D922" s="100" t="s">
        <v>351</v>
      </c>
      <c r="E922" s="103">
        <v>2000</v>
      </c>
      <c r="F922" s="5">
        <f t="shared" si="8"/>
        <v>0</v>
      </c>
      <c r="G922" s="74"/>
      <c r="H922" s="106"/>
    </row>
    <row r="923" spans="1:8" s="101" customFormat="1" ht="15" x14ac:dyDescent="0.3">
      <c r="A923" s="100" t="s">
        <v>34</v>
      </c>
      <c r="B923" s="101" t="s">
        <v>362</v>
      </c>
      <c r="C923" s="102"/>
      <c r="D923" s="100" t="s">
        <v>351</v>
      </c>
      <c r="E923" s="103">
        <v>6000</v>
      </c>
      <c r="F923" s="5">
        <f t="shared" si="8"/>
        <v>0</v>
      </c>
      <c r="G923" s="74"/>
      <c r="H923" s="106"/>
    </row>
    <row r="924" spans="1:8" s="101" customFormat="1" ht="15" x14ac:dyDescent="0.3">
      <c r="A924" s="100" t="s">
        <v>37</v>
      </c>
      <c r="B924" s="101" t="s">
        <v>363</v>
      </c>
      <c r="C924" s="102"/>
      <c r="D924" s="100" t="s">
        <v>351</v>
      </c>
      <c r="E924" s="103">
        <v>2000</v>
      </c>
      <c r="F924" s="5">
        <f t="shared" si="8"/>
        <v>0</v>
      </c>
      <c r="G924" s="74"/>
      <c r="H924" s="106"/>
    </row>
    <row r="925" spans="1:8" s="101" customFormat="1" ht="15" x14ac:dyDescent="0.3">
      <c r="A925" s="100" t="s">
        <v>275</v>
      </c>
      <c r="B925" s="101" t="s">
        <v>364</v>
      </c>
      <c r="C925" s="102"/>
      <c r="D925" s="100" t="s">
        <v>351</v>
      </c>
      <c r="E925" s="103">
        <v>200</v>
      </c>
      <c r="F925" s="5">
        <f t="shared" si="8"/>
        <v>0</v>
      </c>
      <c r="G925" s="74"/>
      <c r="H925" s="106"/>
    </row>
    <row r="926" spans="1:8" s="101" customFormat="1" ht="15" x14ac:dyDescent="0.3">
      <c r="A926" s="117" t="s">
        <v>309</v>
      </c>
      <c r="B926" s="101" t="s">
        <v>365</v>
      </c>
      <c r="C926" s="102"/>
      <c r="D926" s="117" t="s">
        <v>351</v>
      </c>
      <c r="E926" s="103">
        <f>E925</f>
        <v>200</v>
      </c>
      <c r="F926" s="5">
        <f t="shared" si="8"/>
        <v>0</v>
      </c>
      <c r="G926" s="74"/>
      <c r="H926" s="106"/>
    </row>
    <row r="927" spans="1:8" s="101" customFormat="1" ht="15" x14ac:dyDescent="0.3">
      <c r="A927" s="100" t="s">
        <v>214</v>
      </c>
      <c r="B927" s="101" t="s">
        <v>366</v>
      </c>
      <c r="C927" s="102"/>
      <c r="D927" s="100" t="s">
        <v>351</v>
      </c>
      <c r="E927" s="103">
        <f>E926</f>
        <v>200</v>
      </c>
      <c r="F927" s="5">
        <f t="shared" si="8"/>
        <v>0</v>
      </c>
      <c r="G927" s="74"/>
      <c r="H927" s="106"/>
    </row>
    <row r="928" spans="1:8" s="101" customFormat="1" ht="15" x14ac:dyDescent="0.3">
      <c r="A928" s="100" t="s">
        <v>312</v>
      </c>
      <c r="B928" s="101" t="s">
        <v>367</v>
      </c>
      <c r="C928" s="102"/>
      <c r="D928" s="118" t="s">
        <v>351</v>
      </c>
      <c r="E928" s="119">
        <v>2500</v>
      </c>
      <c r="F928" s="5">
        <f t="shared" si="8"/>
        <v>0</v>
      </c>
      <c r="G928" s="74"/>
      <c r="H928" s="106"/>
    </row>
    <row r="929" spans="1:8" s="101" customFormat="1" ht="15" x14ac:dyDescent="0.3">
      <c r="A929" s="100" t="s">
        <v>334</v>
      </c>
      <c r="B929" s="101" t="s">
        <v>368</v>
      </c>
      <c r="C929" s="102"/>
      <c r="D929" s="118" t="s">
        <v>351</v>
      </c>
      <c r="E929" s="120">
        <v>1500</v>
      </c>
      <c r="F929" s="5">
        <f t="shared" si="8"/>
        <v>0</v>
      </c>
      <c r="G929" s="74"/>
      <c r="H929" s="106"/>
    </row>
    <row r="930" spans="1:8" s="101" customFormat="1" ht="15" x14ac:dyDescent="0.3">
      <c r="A930" s="100" t="s">
        <v>336</v>
      </c>
      <c r="B930" s="101" t="s">
        <v>369</v>
      </c>
      <c r="C930" s="102"/>
      <c r="D930" s="100" t="s">
        <v>351</v>
      </c>
      <c r="E930" s="110">
        <v>4000</v>
      </c>
      <c r="F930" s="5">
        <f t="shared" si="8"/>
        <v>0</v>
      </c>
      <c r="G930" s="74"/>
      <c r="H930" s="106"/>
    </row>
    <row r="931" spans="1:8" s="101" customFormat="1" ht="15" x14ac:dyDescent="0.3">
      <c r="A931" s="100" t="s">
        <v>338</v>
      </c>
      <c r="B931" s="101" t="s">
        <v>370</v>
      </c>
      <c r="C931" s="102"/>
      <c r="D931" s="100" t="s">
        <v>351</v>
      </c>
      <c r="E931" s="110">
        <v>4500</v>
      </c>
      <c r="F931" s="5">
        <f t="shared" si="8"/>
        <v>0</v>
      </c>
      <c r="G931" s="74"/>
      <c r="H931" s="106"/>
    </row>
    <row r="932" spans="1:8" s="101" customFormat="1" ht="15" x14ac:dyDescent="0.3">
      <c r="A932" s="100" t="s">
        <v>341</v>
      </c>
      <c r="B932" s="101" t="s">
        <v>371</v>
      </c>
      <c r="C932" s="102"/>
      <c r="D932" s="100" t="s">
        <v>351</v>
      </c>
      <c r="E932" s="110">
        <v>25000</v>
      </c>
      <c r="F932" s="5">
        <f t="shared" si="8"/>
        <v>0</v>
      </c>
      <c r="G932" s="74"/>
      <c r="H932" s="106"/>
    </row>
    <row r="933" spans="1:8" s="101" customFormat="1" ht="15" x14ac:dyDescent="0.3">
      <c r="A933" s="100" t="s">
        <v>343</v>
      </c>
      <c r="B933" s="101" t="s">
        <v>372</v>
      </c>
      <c r="C933" s="102"/>
      <c r="D933" s="100" t="s">
        <v>351</v>
      </c>
      <c r="E933" s="110">
        <v>18750</v>
      </c>
      <c r="F933" s="5">
        <f t="shared" si="8"/>
        <v>0</v>
      </c>
      <c r="G933" s="74"/>
      <c r="H933" s="106"/>
    </row>
    <row r="934" spans="1:8" s="101" customFormat="1" ht="15" x14ac:dyDescent="0.3">
      <c r="A934" s="100" t="s">
        <v>345</v>
      </c>
      <c r="B934" s="101" t="s">
        <v>373</v>
      </c>
      <c r="C934" s="102"/>
      <c r="D934" s="100" t="s">
        <v>351</v>
      </c>
      <c r="E934" s="110">
        <v>1250</v>
      </c>
      <c r="F934" s="5">
        <f t="shared" si="8"/>
        <v>0</v>
      </c>
      <c r="G934" s="74"/>
      <c r="H934" s="106"/>
    </row>
    <row r="935" spans="1:8" s="13" customFormat="1" ht="60" x14ac:dyDescent="0.3">
      <c r="A935" s="3" t="s">
        <v>374</v>
      </c>
      <c r="B935" s="20" t="s">
        <v>375</v>
      </c>
      <c r="C935" s="102"/>
      <c r="D935" s="3" t="s">
        <v>351</v>
      </c>
      <c r="E935" s="4">
        <v>26250</v>
      </c>
      <c r="F935" s="56">
        <f>C935*E935</f>
        <v>0</v>
      </c>
      <c r="G935" s="74"/>
      <c r="H935" s="106"/>
    </row>
    <row r="936" spans="1:8" s="13" customFormat="1" x14ac:dyDescent="0.3">
      <c r="A936" s="3"/>
      <c r="B936" s="90" t="s">
        <v>376</v>
      </c>
      <c r="C936" s="102"/>
      <c r="D936" s="3"/>
      <c r="E936" s="4"/>
      <c r="F936" s="56"/>
      <c r="G936" s="74"/>
      <c r="H936" s="106"/>
    </row>
    <row r="937" spans="1:8" s="13" customFormat="1" ht="30" x14ac:dyDescent="0.3">
      <c r="A937" s="3"/>
      <c r="B937" s="28" t="s">
        <v>377</v>
      </c>
      <c r="C937" s="102"/>
      <c r="D937" s="3"/>
      <c r="E937" s="4"/>
      <c r="F937" s="56"/>
      <c r="G937" s="74"/>
      <c r="H937" s="106"/>
    </row>
    <row r="938" spans="1:8" s="13" customFormat="1" x14ac:dyDescent="0.3">
      <c r="A938" s="3" t="s">
        <v>4</v>
      </c>
      <c r="B938" s="20" t="s">
        <v>378</v>
      </c>
      <c r="C938" s="102"/>
      <c r="D938" s="3" t="s">
        <v>59</v>
      </c>
      <c r="E938" s="4">
        <v>4500</v>
      </c>
      <c r="F938" s="56">
        <f>C938*E938</f>
        <v>0</v>
      </c>
      <c r="G938" s="74"/>
      <c r="H938" s="106"/>
    </row>
    <row r="939" spans="1:8" s="13" customFormat="1" x14ac:dyDescent="0.25">
      <c r="A939" s="3" t="s">
        <v>7</v>
      </c>
      <c r="B939" s="20" t="s">
        <v>379</v>
      </c>
      <c r="C939" s="121"/>
      <c r="D939" s="3"/>
      <c r="E939" s="114"/>
      <c r="F939" s="122">
        <v>400000</v>
      </c>
    </row>
    <row r="940" spans="1:8" s="101" customFormat="1" ht="15" x14ac:dyDescent="0.3">
      <c r="A940" s="100"/>
      <c r="C940" s="121"/>
      <c r="D940" s="100"/>
      <c r="E940" s="103"/>
      <c r="F940" s="109"/>
    </row>
    <row r="941" spans="1:8" s="101" customFormat="1" ht="15" x14ac:dyDescent="0.3">
      <c r="A941" s="100"/>
      <c r="C941" s="121"/>
      <c r="D941" s="100"/>
      <c r="E941" s="103"/>
      <c r="F941" s="109"/>
    </row>
    <row r="942" spans="1:8" s="101" customFormat="1" x14ac:dyDescent="0.35">
      <c r="A942" s="100"/>
      <c r="B942" s="22" t="s">
        <v>36</v>
      </c>
      <c r="C942" s="121"/>
      <c r="D942" s="100"/>
      <c r="E942" s="107" t="s">
        <v>37</v>
      </c>
      <c r="F942" s="108">
        <f>SUM(F912:F941)</f>
        <v>400000</v>
      </c>
    </row>
    <row r="943" spans="1:8" s="13" customFormat="1" x14ac:dyDescent="0.25">
      <c r="A943" s="3"/>
      <c r="B943" s="22" t="s">
        <v>348</v>
      </c>
      <c r="C943" s="121"/>
      <c r="D943" s="3"/>
      <c r="E943" s="123"/>
      <c r="F943" s="122"/>
    </row>
    <row r="944" spans="1:8" s="13" customFormat="1" x14ac:dyDescent="0.25">
      <c r="A944" s="3"/>
      <c r="B944" s="40"/>
      <c r="C944" s="121"/>
      <c r="D944" s="3"/>
      <c r="E944" s="123"/>
      <c r="F944" s="122"/>
    </row>
    <row r="945" spans="1:6" s="13" customFormat="1" x14ac:dyDescent="0.25">
      <c r="A945" s="3"/>
      <c r="C945" s="121"/>
      <c r="D945" s="3"/>
      <c r="E945" s="124"/>
      <c r="F945" s="5"/>
    </row>
    <row r="946" spans="1:6" s="13" customFormat="1" x14ac:dyDescent="0.25">
      <c r="A946" s="3"/>
      <c r="B946" s="20"/>
      <c r="C946" s="121"/>
      <c r="D946" s="3"/>
      <c r="E946" s="123"/>
      <c r="F946" s="122"/>
    </row>
    <row r="947" spans="1:6" s="13" customFormat="1" x14ac:dyDescent="0.25">
      <c r="A947" s="3"/>
      <c r="B947" s="20"/>
      <c r="C947" s="121"/>
      <c r="D947" s="3"/>
      <c r="E947" s="123"/>
      <c r="F947" s="122"/>
    </row>
    <row r="948" spans="1:6" s="13" customFormat="1" ht="18.75" customHeight="1" x14ac:dyDescent="0.25">
      <c r="A948" s="3"/>
      <c r="B948" s="8" t="s">
        <v>66</v>
      </c>
      <c r="C948" s="97"/>
      <c r="D948" s="7"/>
      <c r="E948" s="98"/>
      <c r="F948" s="99"/>
    </row>
    <row r="949" spans="1:6" s="13" customFormat="1" ht="17.25" customHeight="1" x14ac:dyDescent="0.25">
      <c r="A949" s="3"/>
      <c r="B949" s="37" t="s">
        <v>380</v>
      </c>
      <c r="C949" s="97"/>
      <c r="D949" s="7"/>
      <c r="E949" s="123">
        <f>F909</f>
        <v>100000</v>
      </c>
      <c r="F949" s="99"/>
    </row>
    <row r="950" spans="1:6" s="13" customFormat="1" ht="17.25" customHeight="1" x14ac:dyDescent="0.25">
      <c r="A950" s="3"/>
      <c r="B950" s="37" t="s">
        <v>381</v>
      </c>
      <c r="C950" s="97"/>
      <c r="D950" s="7"/>
      <c r="E950" s="123">
        <f>F942</f>
        <v>400000</v>
      </c>
      <c r="F950" s="99"/>
    </row>
    <row r="951" spans="1:6" s="13" customFormat="1" ht="17.25" customHeight="1" x14ac:dyDescent="0.25">
      <c r="A951" s="3"/>
      <c r="B951" s="37"/>
      <c r="C951" s="97"/>
      <c r="D951" s="7"/>
      <c r="E951" s="123"/>
      <c r="F951" s="99"/>
    </row>
    <row r="952" spans="1:6" s="13" customFormat="1" ht="17.25" customHeight="1" x14ac:dyDescent="0.25">
      <c r="A952" s="3"/>
      <c r="B952" s="37"/>
      <c r="C952" s="97"/>
      <c r="D952" s="7"/>
      <c r="E952" s="123"/>
      <c r="F952" s="99"/>
    </row>
    <row r="953" spans="1:6" s="13" customFormat="1" ht="17.25" customHeight="1" x14ac:dyDescent="0.25">
      <c r="A953" s="3"/>
      <c r="B953" s="37"/>
      <c r="C953" s="97"/>
      <c r="D953" s="7"/>
      <c r="E953" s="123"/>
      <c r="F953" s="99"/>
    </row>
    <row r="954" spans="1:6" s="13" customFormat="1" ht="17.25" customHeight="1" x14ac:dyDescent="0.25">
      <c r="A954" s="3"/>
      <c r="B954" s="37"/>
      <c r="C954" s="97"/>
      <c r="D954" s="7"/>
      <c r="E954" s="123"/>
      <c r="F954" s="99"/>
    </row>
    <row r="955" spans="1:6" s="13" customFormat="1" ht="17.25" customHeight="1" x14ac:dyDescent="0.25">
      <c r="A955" s="3"/>
      <c r="B955" s="37"/>
      <c r="C955" s="97"/>
      <c r="D955" s="7"/>
      <c r="E955" s="123"/>
      <c r="F955" s="99"/>
    </row>
    <row r="956" spans="1:6" s="13" customFormat="1" ht="17.25" customHeight="1" x14ac:dyDescent="0.25">
      <c r="A956" s="3"/>
      <c r="B956" s="37"/>
      <c r="C956" s="97"/>
      <c r="D956" s="7"/>
      <c r="E956" s="123"/>
      <c r="F956" s="99"/>
    </row>
    <row r="957" spans="1:6" s="13" customFormat="1" ht="17.25" customHeight="1" x14ac:dyDescent="0.25">
      <c r="A957" s="3"/>
      <c r="B957" s="37"/>
      <c r="C957" s="97"/>
      <c r="D957" s="7"/>
      <c r="E957" s="123"/>
      <c r="F957" s="99"/>
    </row>
    <row r="958" spans="1:6" s="13" customFormat="1" ht="17.25" customHeight="1" x14ac:dyDescent="0.25">
      <c r="A958" s="3"/>
      <c r="B958" s="37"/>
      <c r="C958" s="97"/>
      <c r="D958" s="7"/>
      <c r="E958" s="123"/>
      <c r="F958" s="99"/>
    </row>
    <row r="959" spans="1:6" s="13" customFormat="1" ht="17.25" customHeight="1" x14ac:dyDescent="0.25">
      <c r="A959" s="3"/>
      <c r="B959" s="37"/>
      <c r="C959" s="97"/>
      <c r="D959" s="7"/>
      <c r="E959" s="123"/>
      <c r="F959" s="99"/>
    </row>
    <row r="960" spans="1:6" s="13" customFormat="1" ht="17.25" customHeight="1" x14ac:dyDescent="0.25">
      <c r="A960" s="3"/>
      <c r="B960" s="37"/>
      <c r="C960" s="97"/>
      <c r="D960" s="7"/>
      <c r="E960" s="123"/>
      <c r="F960" s="99"/>
    </row>
    <row r="961" spans="1:8" s="13" customFormat="1" ht="17.25" customHeight="1" x14ac:dyDescent="0.25">
      <c r="A961" s="3"/>
      <c r="B961" s="8" t="s">
        <v>382</v>
      </c>
      <c r="C961" s="97"/>
      <c r="D961" s="7"/>
      <c r="E961" s="98"/>
      <c r="F961" s="99"/>
    </row>
    <row r="962" spans="1:8" s="13" customFormat="1" ht="17.25" customHeight="1" x14ac:dyDescent="0.25">
      <c r="A962" s="3"/>
      <c r="B962" s="22" t="s">
        <v>254</v>
      </c>
      <c r="C962" s="97"/>
      <c r="D962" s="7"/>
      <c r="E962" s="98" t="s">
        <v>37</v>
      </c>
      <c r="F962" s="99">
        <f>SUM(E949:E950)</f>
        <v>500000</v>
      </c>
      <c r="H962" s="125"/>
    </row>
    <row r="963" spans="1:8" ht="17.25" customHeight="1" x14ac:dyDescent="0.25">
      <c r="B963" s="8" t="s">
        <v>383</v>
      </c>
      <c r="C963" s="7"/>
      <c r="D963" s="7"/>
      <c r="E963" s="25"/>
      <c r="F963" s="24"/>
      <c r="G963" s="24"/>
    </row>
    <row r="964" spans="1:8" ht="17.25" customHeight="1" x14ac:dyDescent="0.25">
      <c r="B964" s="8"/>
      <c r="C964" s="7"/>
      <c r="D964" s="7"/>
      <c r="E964" s="25"/>
      <c r="F964" s="24"/>
      <c r="G964" s="24"/>
    </row>
    <row r="965" spans="1:8" ht="17.25" customHeight="1" x14ac:dyDescent="0.25">
      <c r="B965" s="40" t="s">
        <v>384</v>
      </c>
      <c r="C965" s="7"/>
      <c r="E965" s="25"/>
      <c r="F965" s="56"/>
      <c r="G965" s="56"/>
    </row>
    <row r="966" spans="1:8" ht="17.25" customHeight="1" x14ac:dyDescent="0.25">
      <c r="B966" s="9" t="s">
        <v>385</v>
      </c>
    </row>
    <row r="967" spans="1:8" ht="17.25" customHeight="1" x14ac:dyDescent="0.25">
      <c r="B967" s="126"/>
    </row>
    <row r="968" spans="1:8" ht="30" x14ac:dyDescent="0.25">
      <c r="B968" s="55" t="s">
        <v>386</v>
      </c>
      <c r="F968" s="127">
        <f>'[7]5BD'!F171</f>
        <v>3747616</v>
      </c>
      <c r="G968" s="127"/>
    </row>
    <row r="969" spans="1:8" ht="17.25" customHeight="1" x14ac:dyDescent="0.25">
      <c r="B969" s="55"/>
    </row>
    <row r="970" spans="1:8" ht="17.25" customHeight="1" x14ac:dyDescent="0.25">
      <c r="B970" s="9"/>
    </row>
    <row r="971" spans="1:8" ht="17.25" customHeight="1" x14ac:dyDescent="0.25">
      <c r="B971" s="9"/>
    </row>
    <row r="972" spans="1:8" ht="17.25" customHeight="1" x14ac:dyDescent="0.25">
      <c r="B972" s="9"/>
    </row>
    <row r="973" spans="1:8" ht="17.25" customHeight="1" x14ac:dyDescent="0.25">
      <c r="B973" s="9"/>
    </row>
    <row r="974" spans="1:8" ht="17.25" customHeight="1" x14ac:dyDescent="0.25">
      <c r="B974" s="9"/>
    </row>
    <row r="975" spans="1:8" ht="17.25" customHeight="1" x14ac:dyDescent="0.25">
      <c r="B975" s="9"/>
    </row>
    <row r="976" spans="1:8" ht="17.25" customHeight="1" x14ac:dyDescent="0.25">
      <c r="B976" s="9"/>
    </row>
    <row r="977" spans="2:20" s="3" customFormat="1" ht="17.25" customHeight="1" x14ac:dyDescent="0.25">
      <c r="B977" s="9"/>
      <c r="E977" s="4"/>
      <c r="F977" s="5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2:20" s="3" customFormat="1" ht="17.25" customHeight="1" x14ac:dyDescent="0.25">
      <c r="B978" s="55"/>
      <c r="E978" s="4"/>
      <c r="F978" s="5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2:20" s="3" customFormat="1" ht="17.25" customHeight="1" x14ac:dyDescent="0.25">
      <c r="B979" s="39"/>
      <c r="E979" s="4"/>
      <c r="F979" s="5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2:20" s="3" customFormat="1" x14ac:dyDescent="0.25">
      <c r="B980" s="55"/>
      <c r="E980" s="4"/>
      <c r="F980" s="5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2:20" s="3" customFormat="1" ht="17.25" customHeight="1" x14ac:dyDescent="0.25">
      <c r="B981" s="39"/>
      <c r="E981" s="4"/>
      <c r="F981" s="5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2:20" s="3" customFormat="1" x14ac:dyDescent="0.25">
      <c r="B982" s="39"/>
      <c r="E982" s="4"/>
      <c r="F982" s="5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2:20" s="3" customFormat="1" x14ac:dyDescent="0.25">
      <c r="B983" s="39"/>
      <c r="E983" s="4"/>
      <c r="F983" s="5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2:20" s="3" customFormat="1" x14ac:dyDescent="0.25">
      <c r="B984" s="39"/>
      <c r="E984" s="4"/>
      <c r="F984" s="5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2:20" s="3" customFormat="1" x14ac:dyDescent="0.25">
      <c r="B985" s="55"/>
      <c r="E985" s="4"/>
      <c r="F985" s="5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2:20" s="3" customFormat="1" ht="17.25" customHeight="1" x14ac:dyDescent="0.25">
      <c r="B986" s="55"/>
      <c r="E986" s="4"/>
      <c r="F986" s="5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2:20" s="3" customFormat="1" ht="17.25" customHeight="1" x14ac:dyDescent="0.25">
      <c r="B987" s="39"/>
      <c r="E987" s="4"/>
      <c r="F987" s="5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2:20" s="3" customFormat="1" ht="17.25" customHeight="1" x14ac:dyDescent="0.25">
      <c r="B988" s="55"/>
      <c r="E988" s="4"/>
      <c r="F988" s="5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2:20" s="3" customFormat="1" ht="27" customHeight="1" x14ac:dyDescent="0.25">
      <c r="B989" s="39"/>
      <c r="E989" s="4"/>
      <c r="F989" s="5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2:20" s="3" customFormat="1" ht="27" customHeight="1" x14ac:dyDescent="0.25">
      <c r="B990" s="39"/>
      <c r="E990" s="4"/>
      <c r="F990" s="5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2:20" s="3" customFormat="1" ht="24" customHeight="1" x14ac:dyDescent="0.25">
      <c r="B991" s="55"/>
      <c r="E991" s="4"/>
      <c r="F991" s="5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2:20" s="3" customFormat="1" ht="26.25" customHeight="1" x14ac:dyDescent="0.25">
      <c r="B992" s="126"/>
      <c r="E992" s="4"/>
      <c r="F992" s="5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2:7" x14ac:dyDescent="0.25">
      <c r="B993" s="9"/>
    </row>
    <row r="994" spans="2:7" x14ac:dyDescent="0.25">
      <c r="B994" s="9"/>
    </row>
    <row r="995" spans="2:7" x14ac:dyDescent="0.25">
      <c r="B995" s="8" t="s">
        <v>387</v>
      </c>
      <c r="C995" s="7"/>
      <c r="D995" s="7"/>
      <c r="E995" s="25"/>
      <c r="F995" s="24"/>
      <c r="G995" s="24"/>
    </row>
    <row r="996" spans="2:7" x14ac:dyDescent="0.25">
      <c r="B996" s="22" t="s">
        <v>254</v>
      </c>
      <c r="C996" s="7"/>
      <c r="D996" s="7"/>
      <c r="E996" s="25" t="s">
        <v>37</v>
      </c>
      <c r="F996" s="24">
        <f>SUM(F966:F995)</f>
        <v>3747616</v>
      </c>
      <c r="G996" s="24"/>
    </row>
    <row r="997" spans="2:7" x14ac:dyDescent="0.25">
      <c r="B997" s="9"/>
    </row>
    <row r="998" spans="2:7" x14ac:dyDescent="0.25">
      <c r="B998" s="9"/>
    </row>
    <row r="999" spans="2:7" x14ac:dyDescent="0.25">
      <c r="B999" s="9" t="s">
        <v>388</v>
      </c>
    </row>
    <row r="1000" spans="2:7" x14ac:dyDescent="0.25">
      <c r="F1000" s="128"/>
      <c r="G1000" s="128"/>
    </row>
    <row r="1001" spans="2:7" x14ac:dyDescent="0.25">
      <c r="B1001" s="20" t="s">
        <v>70</v>
      </c>
      <c r="E1001" s="16">
        <f>F97</f>
        <v>0</v>
      </c>
      <c r="F1001" s="129"/>
      <c r="G1001" s="129"/>
    </row>
    <row r="1002" spans="2:7" x14ac:dyDescent="0.25">
      <c r="F1002" s="129"/>
      <c r="G1002" s="129"/>
    </row>
    <row r="1003" spans="2:7" x14ac:dyDescent="0.25">
      <c r="B1003" s="13" t="s">
        <v>73</v>
      </c>
      <c r="E1003" s="4">
        <f>F143</f>
        <v>1406100</v>
      </c>
      <c r="F1003" s="129"/>
      <c r="G1003" s="129"/>
    </row>
    <row r="1004" spans="2:7" x14ac:dyDescent="0.25">
      <c r="F1004" s="129"/>
      <c r="G1004" s="129"/>
    </row>
    <row r="1005" spans="2:7" x14ac:dyDescent="0.25">
      <c r="B1005" s="13" t="s">
        <v>90</v>
      </c>
      <c r="E1005" s="4">
        <f>F189</f>
        <v>1616300</v>
      </c>
      <c r="F1005" s="129"/>
      <c r="G1005" s="129"/>
    </row>
    <row r="1006" spans="2:7" x14ac:dyDescent="0.25">
      <c r="C1006" s="130"/>
      <c r="D1006" s="130"/>
      <c r="F1006" s="129"/>
      <c r="G1006" s="129"/>
    </row>
    <row r="1007" spans="2:7" x14ac:dyDescent="0.25">
      <c r="B1007" s="13" t="s">
        <v>124</v>
      </c>
      <c r="E1007" s="4">
        <f>F325</f>
        <v>647240</v>
      </c>
      <c r="F1007" s="129"/>
      <c r="G1007" s="129"/>
    </row>
    <row r="1008" spans="2:7" ht="18.75" customHeight="1" x14ac:dyDescent="0.25">
      <c r="C1008" s="130"/>
      <c r="D1008" s="130"/>
      <c r="F1008" s="129"/>
      <c r="G1008" s="129"/>
    </row>
    <row r="1009" spans="2:7" x14ac:dyDescent="0.25">
      <c r="B1009" s="13" t="s">
        <v>126</v>
      </c>
      <c r="E1009" s="4">
        <f>F461</f>
        <v>3391140</v>
      </c>
      <c r="F1009" s="129"/>
      <c r="G1009" s="129"/>
    </row>
    <row r="1010" spans="2:7" ht="17.25" customHeight="1" x14ac:dyDescent="0.25">
      <c r="C1010" s="130"/>
      <c r="D1010" s="130"/>
      <c r="F1010" s="129"/>
      <c r="G1010" s="129"/>
    </row>
    <row r="1011" spans="2:7" x14ac:dyDescent="0.25">
      <c r="B1011" s="13" t="s">
        <v>156</v>
      </c>
      <c r="E1011" s="4">
        <f>F510</f>
        <v>1036450</v>
      </c>
      <c r="F1011" s="129"/>
      <c r="G1011" s="129"/>
    </row>
    <row r="1012" spans="2:7" ht="17.25" customHeight="1" x14ac:dyDescent="0.25">
      <c r="F1012" s="129"/>
      <c r="G1012" s="129"/>
    </row>
    <row r="1013" spans="2:7" x14ac:dyDescent="0.25">
      <c r="B1013" s="13" t="s">
        <v>166</v>
      </c>
      <c r="E1013" s="4">
        <f>F539</f>
        <v>0</v>
      </c>
      <c r="F1013" s="129"/>
      <c r="G1013" s="129"/>
    </row>
    <row r="1014" spans="2:7" ht="17.25" customHeight="1" x14ac:dyDescent="0.25">
      <c r="F1014" s="129"/>
      <c r="G1014" s="129"/>
    </row>
    <row r="1015" spans="2:7" ht="17.25" customHeight="1" x14ac:dyDescent="0.25">
      <c r="B1015" s="13" t="s">
        <v>176</v>
      </c>
      <c r="E1015" s="4">
        <f>F585</f>
        <v>757025</v>
      </c>
      <c r="F1015" s="129"/>
      <c r="G1015" s="129"/>
    </row>
    <row r="1016" spans="2:7" ht="17.25" customHeight="1" x14ac:dyDescent="0.25">
      <c r="F1016" s="129"/>
      <c r="G1016" s="129"/>
    </row>
    <row r="1017" spans="2:7" ht="17.25" customHeight="1" x14ac:dyDescent="0.25">
      <c r="B1017" s="13" t="s">
        <v>183</v>
      </c>
      <c r="E1017" s="4">
        <f>F624</f>
        <v>0</v>
      </c>
      <c r="F1017" s="129"/>
      <c r="G1017" s="129"/>
    </row>
    <row r="1018" spans="2:7" ht="17.25" customHeight="1" x14ac:dyDescent="0.25">
      <c r="C1018" s="130"/>
      <c r="D1018" s="130"/>
      <c r="F1018" s="129"/>
      <c r="G1018" s="129"/>
    </row>
    <row r="1019" spans="2:7" ht="17.25" customHeight="1" x14ac:dyDescent="0.25">
      <c r="B1019" s="13" t="s">
        <v>185</v>
      </c>
      <c r="E1019" s="4">
        <f>F665</f>
        <v>0</v>
      </c>
      <c r="F1019" s="129"/>
      <c r="G1019" s="129"/>
    </row>
    <row r="1020" spans="2:7" ht="17.25" customHeight="1" x14ac:dyDescent="0.25">
      <c r="C1020" s="130"/>
      <c r="D1020" s="130"/>
      <c r="F1020" s="129"/>
      <c r="G1020" s="129"/>
    </row>
    <row r="1021" spans="2:7" ht="17.25" customHeight="1" x14ac:dyDescent="0.25">
      <c r="B1021" s="13" t="s">
        <v>217</v>
      </c>
      <c r="E1021" s="4">
        <f>F744</f>
        <v>2452980</v>
      </c>
      <c r="F1021" s="129"/>
      <c r="G1021" s="129"/>
    </row>
    <row r="1022" spans="2:7" ht="17.25" customHeight="1" x14ac:dyDescent="0.25">
      <c r="C1022" s="130"/>
      <c r="D1022" s="130"/>
      <c r="F1022" s="129"/>
      <c r="G1022" s="129"/>
    </row>
    <row r="1023" spans="2:7" ht="17.25" customHeight="1" x14ac:dyDescent="0.25">
      <c r="B1023" s="13" t="s">
        <v>256</v>
      </c>
      <c r="E1023" s="4">
        <f>F781</f>
        <v>1397227.5</v>
      </c>
      <c r="F1023" s="129"/>
      <c r="G1023" s="129"/>
    </row>
    <row r="1024" spans="2:7" ht="17.25" customHeight="1" x14ac:dyDescent="0.25">
      <c r="F1024" s="129"/>
      <c r="G1024" s="129"/>
    </row>
    <row r="1025" spans="2:9" ht="17.25" customHeight="1" x14ac:dyDescent="0.25">
      <c r="B1025" s="13" t="s">
        <v>277</v>
      </c>
      <c r="E1025" s="4">
        <f>F846</f>
        <v>1226800</v>
      </c>
      <c r="F1025" s="129"/>
      <c r="G1025" s="129"/>
    </row>
    <row r="1026" spans="2:9" ht="17.25" customHeight="1" x14ac:dyDescent="0.25">
      <c r="B1026" s="6"/>
      <c r="F1026" s="129"/>
      <c r="G1026" s="129"/>
    </row>
    <row r="1027" spans="2:9" ht="17.25" customHeight="1" x14ac:dyDescent="0.25">
      <c r="B1027" s="13" t="s">
        <v>382</v>
      </c>
      <c r="E1027" s="16">
        <f>F962</f>
        <v>500000</v>
      </c>
      <c r="F1027" s="129"/>
      <c r="G1027" s="129"/>
    </row>
    <row r="1028" spans="2:9" ht="17.25" customHeight="1" x14ac:dyDescent="0.25">
      <c r="C1028" s="130"/>
      <c r="D1028" s="130"/>
      <c r="F1028" s="129"/>
      <c r="G1028" s="129"/>
    </row>
    <row r="1029" spans="2:9" ht="17.25" customHeight="1" x14ac:dyDescent="0.25">
      <c r="B1029" s="13" t="s">
        <v>387</v>
      </c>
      <c r="E1029" s="4">
        <f>F996</f>
        <v>3747616</v>
      </c>
      <c r="F1029" s="129"/>
      <c r="G1029" s="129"/>
    </row>
    <row r="1030" spans="2:9" ht="17.25" customHeight="1" x14ac:dyDescent="0.25">
      <c r="F1030" s="129"/>
      <c r="G1030" s="129"/>
    </row>
    <row r="1031" spans="2:9" ht="17.25" customHeight="1" x14ac:dyDescent="0.25">
      <c r="B1031" s="131" t="s">
        <v>389</v>
      </c>
      <c r="C1031" s="132"/>
      <c r="D1031" s="133"/>
      <c r="E1031" s="134"/>
      <c r="F1031" s="129"/>
      <c r="G1031" s="129"/>
    </row>
    <row r="1032" spans="2:9" ht="17.25" customHeight="1" x14ac:dyDescent="0.25">
      <c r="B1032" s="22" t="s">
        <v>390</v>
      </c>
      <c r="D1032" s="130"/>
      <c r="E1032" s="135"/>
      <c r="F1032" s="26">
        <f>SUM(E1001:E1031)</f>
        <v>18178878.5</v>
      </c>
      <c r="G1032" s="26"/>
    </row>
    <row r="1033" spans="2:9" ht="19.5" customHeight="1" x14ac:dyDescent="0.25">
      <c r="B1033" s="22" t="s">
        <v>391</v>
      </c>
      <c r="F1033" s="136">
        <f>F1032*5%</f>
        <v>908943.92500000005</v>
      </c>
      <c r="G1033" s="26"/>
    </row>
    <row r="1034" spans="2:9" ht="19.5" customHeight="1" x14ac:dyDescent="0.25">
      <c r="B1034" s="22" t="s">
        <v>392</v>
      </c>
      <c r="F1034" s="26">
        <f>SUM(F1032:F1033)</f>
        <v>19087822.425000001</v>
      </c>
      <c r="G1034" s="26"/>
    </row>
    <row r="1035" spans="2:9" x14ac:dyDescent="0.25">
      <c r="B1035" s="22" t="s">
        <v>393</v>
      </c>
      <c r="F1035" s="136">
        <f>F1034*7.5%</f>
        <v>1431586.681875</v>
      </c>
      <c r="G1035" s="26"/>
      <c r="I1035" s="57"/>
    </row>
    <row r="1036" spans="2:9" ht="17.25" customHeight="1" thickBot="1" x14ac:dyDescent="0.3">
      <c r="B1036" s="8" t="s">
        <v>394</v>
      </c>
      <c r="E1036" s="23" t="s">
        <v>37</v>
      </c>
      <c r="F1036" s="137">
        <f>SUM(F1034:F1035)</f>
        <v>20519409.106875002</v>
      </c>
      <c r="G1036" s="26"/>
    </row>
    <row r="1037" spans="2:9" ht="17.25" customHeight="1" thickTop="1" x14ac:dyDescent="0.25">
      <c r="B1037" s="22" t="s">
        <v>395</v>
      </c>
    </row>
    <row r="1038" spans="2:9" ht="17.25" customHeight="1" x14ac:dyDescent="0.25">
      <c r="B1038" s="22"/>
    </row>
    <row r="1039" spans="2:9" ht="17.25" customHeight="1" x14ac:dyDescent="0.25">
      <c r="B1039" s="22" t="s">
        <v>396</v>
      </c>
      <c r="C1039" s="30"/>
      <c r="D1039" s="7" t="s">
        <v>397</v>
      </c>
    </row>
    <row r="1040" spans="2:9" ht="20.45" customHeight="1" x14ac:dyDescent="0.25">
      <c r="B1040" s="22" t="s">
        <v>398</v>
      </c>
      <c r="E1040" s="25" t="e">
        <f>F1036/C1039</f>
        <v>#DIV/0!</v>
      </c>
    </row>
    <row r="1041" spans="1:20" s="5" customFormat="1" ht="17.25" customHeight="1" x14ac:dyDescent="0.25">
      <c r="A1041" s="3"/>
      <c r="B1041" s="22" t="s">
        <v>399</v>
      </c>
      <c r="C1041" s="3"/>
      <c r="D1041" s="3"/>
      <c r="E1041" s="25">
        <f>F1036/1</f>
        <v>20519409.106875002</v>
      </c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</row>
    <row r="1042" spans="1:20" s="5" customFormat="1" ht="17.25" customHeight="1" x14ac:dyDescent="0.25">
      <c r="A1042" s="3"/>
      <c r="B1042" s="20"/>
      <c r="C1042" s="3"/>
      <c r="D1042" s="3"/>
      <c r="E1042" s="4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</row>
    <row r="1043" spans="1:20" s="5" customFormat="1" ht="17.25" customHeight="1" x14ac:dyDescent="0.25">
      <c r="A1043" s="3"/>
      <c r="B1043" s="20"/>
      <c r="C1043" s="3"/>
      <c r="D1043" s="3"/>
      <c r="E1043" s="4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</row>
    <row r="1044" spans="1:20" s="5" customFormat="1" ht="17.25" customHeight="1" x14ac:dyDescent="0.25">
      <c r="A1044" s="3"/>
      <c r="B1044" s="13"/>
      <c r="C1044" s="3"/>
      <c r="D1044" s="3"/>
      <c r="E1044" s="4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</row>
    <row r="1045" spans="1:20" s="5" customFormat="1" ht="17.25" customHeight="1" x14ac:dyDescent="0.25">
      <c r="A1045" s="3"/>
      <c r="B1045" s="13"/>
      <c r="C1045" s="3"/>
      <c r="D1045" s="3"/>
      <c r="E1045" s="4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</row>
    <row r="1046" spans="1:20" s="5" customFormat="1" ht="17.25" customHeight="1" x14ac:dyDescent="0.25">
      <c r="A1046" s="3"/>
      <c r="B1046" s="13"/>
      <c r="C1046" s="3"/>
      <c r="D1046" s="3"/>
      <c r="E1046" s="4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</row>
    <row r="1047" spans="1:20" s="5" customFormat="1" ht="17.25" customHeight="1" x14ac:dyDescent="0.25">
      <c r="A1047" s="3"/>
      <c r="B1047" s="13"/>
      <c r="C1047" s="3"/>
      <c r="D1047" s="3"/>
      <c r="E1047" s="4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</row>
    <row r="1061" spans="1:7" s="27" customFormat="1" x14ac:dyDescent="0.25">
      <c r="A1061" s="3"/>
      <c r="B1061" s="13"/>
      <c r="C1061" s="3"/>
      <c r="D1061" s="3"/>
      <c r="E1061" s="4"/>
      <c r="F1061" s="5"/>
      <c r="G1061" s="5"/>
    </row>
    <row r="1062" spans="1:7" s="27" customFormat="1" x14ac:dyDescent="0.25">
      <c r="A1062" s="3"/>
      <c r="B1062" s="13"/>
      <c r="C1062" s="3"/>
      <c r="D1062" s="3"/>
      <c r="E1062" s="4"/>
      <c r="F1062" s="5"/>
      <c r="G1062" s="5"/>
    </row>
    <row r="1063" spans="1:7" s="27" customFormat="1" x14ac:dyDescent="0.25">
      <c r="A1063" s="3"/>
      <c r="B1063" s="13"/>
      <c r="C1063" s="3"/>
      <c r="D1063" s="3"/>
      <c r="E1063" s="4"/>
      <c r="F1063" s="5"/>
      <c r="G1063" s="5"/>
    </row>
    <row r="1064" spans="1:7" s="27" customFormat="1" x14ac:dyDescent="0.25">
      <c r="A1064" s="3"/>
      <c r="B1064" s="13"/>
      <c r="C1064" s="3"/>
      <c r="D1064" s="3"/>
      <c r="E1064" s="4"/>
      <c r="F1064" s="5"/>
      <c r="G1064" s="5"/>
    </row>
    <row r="1065" spans="1:7" s="27" customFormat="1" x14ac:dyDescent="0.25">
      <c r="A1065" s="3"/>
      <c r="B1065" s="13"/>
      <c r="C1065" s="3"/>
      <c r="D1065" s="3"/>
      <c r="E1065" s="4"/>
      <c r="F1065" s="5"/>
      <c r="G1065" s="5"/>
    </row>
    <row r="1066" spans="1:7" s="27" customFormat="1" x14ac:dyDescent="0.25">
      <c r="A1066" s="3"/>
      <c r="B1066" s="13"/>
      <c r="C1066" s="3"/>
      <c r="D1066" s="3"/>
      <c r="E1066" s="4"/>
      <c r="F1066" s="5"/>
      <c r="G1066" s="5"/>
    </row>
    <row r="1090" spans="1:7" s="27" customFormat="1" x14ac:dyDescent="0.25">
      <c r="A1090" s="3"/>
      <c r="B1090" s="13"/>
      <c r="C1090" s="3"/>
      <c r="D1090" s="3"/>
      <c r="E1090" s="4"/>
      <c r="F1090" s="5"/>
      <c r="G1090" s="5"/>
    </row>
    <row r="1091" spans="1:7" ht="21" customHeight="1" x14ac:dyDescent="0.25"/>
    <row r="1128" spans="1:7" s="27" customFormat="1" x14ac:dyDescent="0.25">
      <c r="A1128" s="3"/>
      <c r="B1128" s="13"/>
      <c r="C1128" s="3"/>
      <c r="D1128" s="3"/>
      <c r="E1128" s="4"/>
      <c r="F1128" s="5"/>
      <c r="G1128" s="5"/>
    </row>
    <row r="1129" spans="1:7" s="27" customFormat="1" x14ac:dyDescent="0.25">
      <c r="A1129" s="3"/>
      <c r="B1129" s="13"/>
      <c r="C1129" s="3"/>
      <c r="D1129" s="3"/>
      <c r="E1129" s="4"/>
      <c r="F1129" s="5"/>
      <c r="G1129" s="5"/>
    </row>
    <row r="1160" spans="1:7" s="27" customFormat="1" x14ac:dyDescent="0.25">
      <c r="A1160" s="3"/>
      <c r="B1160" s="13"/>
      <c r="C1160" s="3"/>
      <c r="D1160" s="3"/>
      <c r="E1160" s="4"/>
      <c r="F1160" s="5"/>
      <c r="G1160" s="5"/>
    </row>
    <row r="1161" spans="1:7" s="27" customFormat="1" x14ac:dyDescent="0.25">
      <c r="A1161" s="3"/>
      <c r="B1161" s="13"/>
      <c r="C1161" s="3"/>
      <c r="D1161" s="3"/>
      <c r="E1161" s="4"/>
      <c r="F1161" s="5"/>
      <c r="G1161" s="5"/>
    </row>
  </sheetData>
  <printOptions gridLines="1"/>
  <pageMargins left="0.75" right="0.75" top="1" bottom="1" header="0.5" footer="0.5"/>
  <pageSetup paperSize="9" scale="62" orientation="portrait" horizontalDpi="300" verticalDpi="300" r:id="rId1"/>
  <headerFooter alignWithMargins="0">
    <oddHeader>&amp;C&amp;"Arial,Bold"PROPOSED RESIDENTIAL DEVELOPMENT AT BELLAVUE II, KADO LIFE CAMP- FCT ABUJA</oddHeader>
    <oddFooter>&amp;R&amp;"Comic Sans MS,Bold Italic"Page /&amp;P</oddFooter>
  </headerFooter>
  <rowBreaks count="23" manualBreakCount="23">
    <brk id="28" max="5" man="1"/>
    <brk id="60" max="5" man="1"/>
    <brk id="97" max="5" man="1"/>
    <brk id="143" max="5" man="1"/>
    <brk id="189" max="5" man="1"/>
    <brk id="237" max="5" man="1"/>
    <brk id="281" max="5" man="1"/>
    <brk id="325" max="5" man="1"/>
    <brk id="367" max="5" man="1"/>
    <brk id="405" max="5" man="1"/>
    <brk id="461" max="5" man="1"/>
    <brk id="510" max="5" man="1"/>
    <brk id="539" max="5" man="1"/>
    <brk id="585" max="5" man="1"/>
    <brk id="624" max="5" man="1"/>
    <brk id="665" max="5" man="1"/>
    <brk id="702" max="5" man="1"/>
    <brk id="744" max="5" man="1"/>
    <brk id="781" max="5" man="1"/>
    <brk id="846" max="5" man="1"/>
    <brk id="909" max="5" man="1"/>
    <brk id="962" max="5" man="1"/>
    <brk id="99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4"/>
  <sheetViews>
    <sheetView tabSelected="1" view="pageBreakPreview" topLeftCell="B546" zoomScale="90" zoomScaleSheetLayoutView="90" workbookViewId="0">
      <selection activeCell="B556" sqref="B556"/>
    </sheetView>
  </sheetViews>
  <sheetFormatPr defaultColWidth="9.140625" defaultRowHeight="16.5" x14ac:dyDescent="0.25"/>
  <cols>
    <col min="1" max="1" width="3.42578125" style="3" customWidth="1"/>
    <col min="2" max="2" width="42" style="13" customWidth="1"/>
    <col min="3" max="3" width="8.85546875" style="3" customWidth="1"/>
    <col min="4" max="4" width="7.42578125" style="3" customWidth="1"/>
    <col min="5" max="5" width="16.42578125" style="4" customWidth="1"/>
    <col min="6" max="7" width="16.42578125" style="5" customWidth="1"/>
    <col min="8" max="8" width="12.42578125" style="6" bestFit="1" customWidth="1"/>
    <col min="9" max="9" width="35.5703125" style="6" customWidth="1"/>
    <col min="10" max="10" width="9.140625" style="6"/>
    <col min="11" max="11" width="22.42578125" style="6" customWidth="1"/>
    <col min="12" max="12" width="5.42578125" style="6" customWidth="1"/>
    <col min="13" max="13" width="9.5703125" style="6" customWidth="1"/>
    <col min="14" max="16" width="9.140625" style="6"/>
    <col min="17" max="17" width="12.5703125" style="6" bestFit="1" customWidth="1"/>
    <col min="18" max="18" width="9.140625" style="6"/>
    <col min="19" max="19" width="12.42578125" style="6" bestFit="1" customWidth="1"/>
    <col min="20" max="16384" width="9.140625" style="6"/>
  </cols>
  <sheetData>
    <row r="1" spans="1:8" x14ac:dyDescent="0.25">
      <c r="A1" s="1"/>
      <c r="B1" s="2" t="s">
        <v>0</v>
      </c>
    </row>
    <row r="2" spans="1:8" x14ac:dyDescent="0.25">
      <c r="B2" s="7"/>
    </row>
    <row r="3" spans="1:8" x14ac:dyDescent="0.25">
      <c r="B3" s="8" t="s">
        <v>1</v>
      </c>
    </row>
    <row r="4" spans="1:8" x14ac:dyDescent="0.25">
      <c r="B4" s="8"/>
    </row>
    <row r="5" spans="1:8" s="12" customFormat="1" x14ac:dyDescent="0.25">
      <c r="A5" s="3"/>
      <c r="B5" s="9" t="s">
        <v>2</v>
      </c>
      <c r="C5" s="3"/>
      <c r="D5" s="3"/>
      <c r="E5" s="10"/>
      <c r="F5" s="11"/>
      <c r="G5" s="11"/>
      <c r="H5" s="6"/>
    </row>
    <row r="6" spans="1:8" s="12" customFormat="1" x14ac:dyDescent="0.25">
      <c r="A6" s="3"/>
      <c r="B6" s="9"/>
      <c r="C6" s="3"/>
      <c r="D6" s="3"/>
      <c r="E6" s="10"/>
      <c r="F6" s="11"/>
      <c r="G6" s="11"/>
      <c r="H6" s="6"/>
    </row>
    <row r="7" spans="1:8" s="12" customFormat="1" x14ac:dyDescent="0.25">
      <c r="A7" s="3"/>
      <c r="B7" s="9" t="s">
        <v>3</v>
      </c>
      <c r="C7" s="3"/>
      <c r="D7" s="3"/>
      <c r="E7" s="10"/>
      <c r="F7" s="11"/>
      <c r="G7" s="11"/>
      <c r="H7" s="6"/>
    </row>
    <row r="8" spans="1:8" ht="17.25" customHeight="1" x14ac:dyDescent="0.25"/>
    <row r="9" spans="1:8" ht="29.25" customHeight="1" x14ac:dyDescent="0.25">
      <c r="A9" s="3" t="s">
        <v>4</v>
      </c>
      <c r="B9" s="14" t="s">
        <v>5</v>
      </c>
      <c r="C9" s="15">
        <v>103</v>
      </c>
      <c r="D9" s="3" t="s">
        <v>6</v>
      </c>
      <c r="E9" s="16"/>
      <c r="H9" s="17"/>
    </row>
    <row r="10" spans="1:8" ht="29.25" customHeight="1" x14ac:dyDescent="0.25">
      <c r="A10" s="3" t="s">
        <v>7</v>
      </c>
      <c r="B10" s="14" t="s">
        <v>414</v>
      </c>
      <c r="C10" s="15">
        <v>15</v>
      </c>
      <c r="D10" s="3" t="s">
        <v>6</v>
      </c>
      <c r="E10" s="16"/>
      <c r="H10" s="17"/>
    </row>
    <row r="11" spans="1:8" ht="19.5" customHeight="1" x14ac:dyDescent="0.25">
      <c r="B11" s="9" t="s">
        <v>415</v>
      </c>
      <c r="C11" s="15"/>
      <c r="E11" s="16"/>
      <c r="H11" s="17"/>
    </row>
    <row r="12" spans="1:8" ht="51.75" customHeight="1" x14ac:dyDescent="0.25">
      <c r="A12" s="3" t="s">
        <v>10</v>
      </c>
      <c r="B12" s="14" t="s">
        <v>8</v>
      </c>
      <c r="C12" s="18">
        <v>52</v>
      </c>
      <c r="D12" s="3" t="s">
        <v>9</v>
      </c>
      <c r="E12" s="16"/>
      <c r="H12" s="17"/>
    </row>
    <row r="13" spans="1:8" x14ac:dyDescent="0.25">
      <c r="A13" s="3" t="s">
        <v>12</v>
      </c>
      <c r="B13" s="14" t="s">
        <v>416</v>
      </c>
      <c r="C13" s="18">
        <v>3</v>
      </c>
      <c r="D13" s="3" t="s">
        <v>9</v>
      </c>
      <c r="E13" s="16"/>
      <c r="H13" s="17"/>
    </row>
    <row r="14" spans="1:8" x14ac:dyDescent="0.25">
      <c r="A14" s="3" t="s">
        <v>14</v>
      </c>
      <c r="B14" s="14" t="s">
        <v>17</v>
      </c>
      <c r="C14" s="3">
        <v>17</v>
      </c>
      <c r="D14" s="3" t="s">
        <v>9</v>
      </c>
      <c r="E14" s="16"/>
    </row>
    <row r="15" spans="1:8" ht="30" x14ac:dyDescent="0.25">
      <c r="A15" s="3" t="s">
        <v>16</v>
      </c>
      <c r="B15" s="14" t="s">
        <v>19</v>
      </c>
      <c r="C15" s="3">
        <v>38</v>
      </c>
      <c r="D15" s="3" t="s">
        <v>9</v>
      </c>
      <c r="E15" s="16"/>
      <c r="H15" s="17"/>
    </row>
    <row r="16" spans="1:8" x14ac:dyDescent="0.25">
      <c r="B16" s="9" t="s">
        <v>417</v>
      </c>
      <c r="E16" s="16"/>
      <c r="H16" s="17"/>
    </row>
    <row r="17" spans="1:9" x14ac:dyDescent="0.25">
      <c r="A17" s="3" t="s">
        <v>18</v>
      </c>
      <c r="B17" s="20" t="s">
        <v>418</v>
      </c>
      <c r="C17" s="15">
        <v>40</v>
      </c>
      <c r="D17" s="3" t="s">
        <v>9</v>
      </c>
      <c r="E17" s="16"/>
      <c r="H17" s="17"/>
    </row>
    <row r="18" spans="1:9" ht="36" customHeight="1" x14ac:dyDescent="0.25">
      <c r="A18" s="3" t="s">
        <v>20</v>
      </c>
      <c r="B18" s="14" t="s">
        <v>419</v>
      </c>
      <c r="C18" s="15">
        <v>95</v>
      </c>
      <c r="D18" s="3" t="s">
        <v>6</v>
      </c>
      <c r="E18" s="16"/>
      <c r="H18" s="17"/>
    </row>
    <row r="19" spans="1:9" x14ac:dyDescent="0.25">
      <c r="B19" s="9" t="s">
        <v>420</v>
      </c>
      <c r="C19" s="15"/>
      <c r="E19" s="16"/>
      <c r="H19" s="17"/>
    </row>
    <row r="20" spans="1:9" ht="30.75" customHeight="1" x14ac:dyDescent="0.25">
      <c r="A20" s="3" t="s">
        <v>14</v>
      </c>
      <c r="B20" s="14" t="s">
        <v>15</v>
      </c>
      <c r="C20" s="18">
        <v>44</v>
      </c>
      <c r="D20" s="3" t="s">
        <v>6</v>
      </c>
      <c r="E20" s="16"/>
      <c r="H20" s="17"/>
      <c r="I20" s="19">
        <f>SUM(C12:C13)</f>
        <v>55</v>
      </c>
    </row>
    <row r="21" spans="1:9" ht="36" customHeight="1" x14ac:dyDescent="0.25">
      <c r="A21" s="3" t="s">
        <v>24</v>
      </c>
      <c r="B21" s="14" t="s">
        <v>25</v>
      </c>
      <c r="C21" s="142">
        <v>0</v>
      </c>
      <c r="D21" s="3" t="s">
        <v>6</v>
      </c>
      <c r="E21" s="16"/>
      <c r="H21" s="17"/>
    </row>
    <row r="22" spans="1:9" x14ac:dyDescent="0.25">
      <c r="B22" s="29" t="s">
        <v>421</v>
      </c>
      <c r="C22" s="15"/>
      <c r="E22" s="16"/>
      <c r="H22" s="17"/>
    </row>
    <row r="23" spans="1:9" x14ac:dyDescent="0.25">
      <c r="B23" s="9" t="s">
        <v>422</v>
      </c>
      <c r="C23" s="15"/>
      <c r="E23" s="16"/>
      <c r="H23" s="17"/>
    </row>
    <row r="24" spans="1:9" ht="17.25" customHeight="1" x14ac:dyDescent="0.25">
      <c r="B24" s="21" t="s">
        <v>27</v>
      </c>
      <c r="E24" s="16"/>
    </row>
    <row r="25" spans="1:9" ht="17.25" customHeight="1" x14ac:dyDescent="0.25">
      <c r="A25" s="3" t="s">
        <v>30</v>
      </c>
      <c r="B25" s="13" t="s">
        <v>423</v>
      </c>
      <c r="C25" s="18">
        <v>6</v>
      </c>
      <c r="D25" s="3" t="s">
        <v>9</v>
      </c>
      <c r="E25" s="16"/>
      <c r="H25" s="17"/>
    </row>
    <row r="26" spans="1:9" ht="17.25" customHeight="1" x14ac:dyDescent="0.25">
      <c r="A26" s="3" t="s">
        <v>32</v>
      </c>
      <c r="B26" s="13" t="s">
        <v>424</v>
      </c>
      <c r="C26" s="18">
        <v>1</v>
      </c>
      <c r="D26" s="3" t="s">
        <v>6</v>
      </c>
      <c r="E26" s="16"/>
      <c r="H26" s="17"/>
    </row>
    <row r="27" spans="1:9" ht="17.25" customHeight="1" x14ac:dyDescent="0.25">
      <c r="E27" s="16"/>
      <c r="H27" s="17"/>
    </row>
    <row r="28" spans="1:9" ht="30.75" customHeight="1" x14ac:dyDescent="0.25">
      <c r="B28" s="40" t="s">
        <v>425</v>
      </c>
    </row>
    <row r="29" spans="1:9" ht="23.25" customHeight="1" x14ac:dyDescent="0.25">
      <c r="A29" s="3" t="s">
        <v>34</v>
      </c>
      <c r="B29" s="13" t="s">
        <v>41</v>
      </c>
      <c r="C29" s="18">
        <v>3</v>
      </c>
      <c r="D29" s="3" t="s">
        <v>9</v>
      </c>
      <c r="E29" s="16"/>
      <c r="H29" s="17"/>
    </row>
    <row r="30" spans="1:9" ht="21.75" customHeight="1" x14ac:dyDescent="0.25">
      <c r="A30" s="3" t="s">
        <v>37</v>
      </c>
      <c r="B30" s="13" t="s">
        <v>426</v>
      </c>
      <c r="C30" s="143">
        <v>0.5</v>
      </c>
      <c r="D30" s="3" t="s">
        <v>9</v>
      </c>
      <c r="E30" s="16"/>
      <c r="H30" s="17"/>
    </row>
    <row r="31" spans="1:9" ht="21.75" customHeight="1" x14ac:dyDescent="0.25">
      <c r="A31" s="3" t="s">
        <v>275</v>
      </c>
      <c r="B31" s="13" t="s">
        <v>428</v>
      </c>
      <c r="C31" s="18">
        <v>11</v>
      </c>
      <c r="D31" s="3" t="s">
        <v>427</v>
      </c>
      <c r="E31" s="16"/>
      <c r="H31" s="17"/>
    </row>
    <row r="32" spans="1:9" ht="21.75" customHeight="1" x14ac:dyDescent="0.25">
      <c r="A32" s="3" t="s">
        <v>309</v>
      </c>
      <c r="B32" s="13" t="s">
        <v>429</v>
      </c>
      <c r="C32" s="18">
        <v>0</v>
      </c>
      <c r="D32" s="3" t="s">
        <v>6</v>
      </c>
      <c r="E32" s="16"/>
      <c r="H32" s="17"/>
    </row>
    <row r="33" spans="1:8" ht="21.75" customHeight="1" x14ac:dyDescent="0.25">
      <c r="A33" s="3" t="s">
        <v>214</v>
      </c>
      <c r="B33" s="13" t="s">
        <v>430</v>
      </c>
      <c r="C33" s="18">
        <v>3</v>
      </c>
      <c r="D33" s="3" t="s">
        <v>6</v>
      </c>
      <c r="E33" s="16"/>
      <c r="H33" s="17"/>
    </row>
    <row r="34" spans="1:8" ht="21.75" customHeight="1" x14ac:dyDescent="0.25">
      <c r="A34" s="3" t="s">
        <v>312</v>
      </c>
      <c r="B34" s="13" t="s">
        <v>431</v>
      </c>
      <c r="C34" s="18">
        <v>37</v>
      </c>
      <c r="D34" s="3" t="s">
        <v>59</v>
      </c>
      <c r="E34" s="16"/>
      <c r="H34" s="17"/>
    </row>
    <row r="35" spans="1:8" ht="18" customHeight="1" x14ac:dyDescent="0.25">
      <c r="A35" s="3" t="s">
        <v>334</v>
      </c>
      <c r="B35" s="13" t="s">
        <v>48</v>
      </c>
      <c r="C35" s="15">
        <v>74</v>
      </c>
      <c r="D35" s="3" t="s">
        <v>46</v>
      </c>
      <c r="E35" s="16"/>
      <c r="H35" s="17"/>
    </row>
    <row r="36" spans="1:8" ht="21" customHeight="1" x14ac:dyDescent="0.25">
      <c r="A36" s="3" t="s">
        <v>336</v>
      </c>
      <c r="B36" s="13" t="s">
        <v>47</v>
      </c>
      <c r="C36" s="15">
        <v>0</v>
      </c>
      <c r="D36" s="3" t="s">
        <v>46</v>
      </c>
      <c r="E36" s="16"/>
      <c r="H36" s="17"/>
    </row>
    <row r="37" spans="1:8" ht="19.5" customHeight="1" x14ac:dyDescent="0.25">
      <c r="A37" s="3" t="s">
        <v>338</v>
      </c>
      <c r="B37" s="13" t="s">
        <v>49</v>
      </c>
      <c r="C37" s="18">
        <v>26</v>
      </c>
      <c r="D37" s="3" t="s">
        <v>46</v>
      </c>
      <c r="E37" s="16"/>
      <c r="H37" s="17"/>
    </row>
    <row r="38" spans="1:8" ht="45" x14ac:dyDescent="0.25">
      <c r="A38" s="3" t="s">
        <v>341</v>
      </c>
      <c r="B38" s="20" t="s">
        <v>432</v>
      </c>
      <c r="C38" s="18">
        <v>0</v>
      </c>
      <c r="D38" s="3" t="s">
        <v>6</v>
      </c>
      <c r="E38" s="16"/>
      <c r="H38" s="17"/>
    </row>
    <row r="39" spans="1:8" ht="21.75" customHeight="1" x14ac:dyDescent="0.25">
      <c r="B39" s="29" t="s">
        <v>433</v>
      </c>
      <c r="C39" s="18"/>
      <c r="E39" s="16"/>
      <c r="H39" s="17"/>
    </row>
    <row r="40" spans="1:8" x14ac:dyDescent="0.25">
      <c r="A40" s="3" t="s">
        <v>343</v>
      </c>
      <c r="B40" s="20" t="s">
        <v>434</v>
      </c>
      <c r="C40" s="18">
        <v>76</v>
      </c>
      <c r="D40" s="3" t="s">
        <v>6</v>
      </c>
      <c r="E40" s="16"/>
      <c r="H40" s="17"/>
    </row>
    <row r="41" spans="1:8" x14ac:dyDescent="0.25">
      <c r="A41" s="3" t="s">
        <v>345</v>
      </c>
      <c r="B41" s="20" t="s">
        <v>435</v>
      </c>
      <c r="C41" s="18">
        <v>0</v>
      </c>
      <c r="D41" s="3" t="s">
        <v>6</v>
      </c>
      <c r="E41" s="16"/>
      <c r="H41" s="17"/>
    </row>
    <row r="42" spans="1:8" x14ac:dyDescent="0.25">
      <c r="B42" s="8" t="s">
        <v>436</v>
      </c>
      <c r="C42" s="18"/>
      <c r="E42" s="16"/>
      <c r="H42" s="17"/>
    </row>
    <row r="43" spans="1:8" x14ac:dyDescent="0.25">
      <c r="A43" s="3" t="s">
        <v>374</v>
      </c>
      <c r="B43" s="20" t="s">
        <v>437</v>
      </c>
      <c r="C43" s="18">
        <v>45</v>
      </c>
      <c r="D43" s="3" t="s">
        <v>6</v>
      </c>
      <c r="E43" s="16"/>
      <c r="H43" s="17"/>
    </row>
    <row r="44" spans="1:8" x14ac:dyDescent="0.25">
      <c r="B44" s="8" t="s">
        <v>438</v>
      </c>
      <c r="C44" s="18"/>
      <c r="E44" s="16"/>
      <c r="H44" s="17"/>
    </row>
    <row r="45" spans="1:8" x14ac:dyDescent="0.25">
      <c r="A45" s="3" t="s">
        <v>4</v>
      </c>
      <c r="B45" s="20" t="s">
        <v>439</v>
      </c>
      <c r="C45" s="18">
        <v>0</v>
      </c>
      <c r="D45" s="3" t="s">
        <v>6</v>
      </c>
      <c r="E45" s="16"/>
      <c r="H45" s="17"/>
    </row>
    <row r="46" spans="1:8" x14ac:dyDescent="0.25">
      <c r="A46" s="3" t="s">
        <v>7</v>
      </c>
      <c r="B46" s="20" t="s">
        <v>440</v>
      </c>
      <c r="C46" s="18">
        <v>45</v>
      </c>
      <c r="D46" s="3" t="s">
        <v>6</v>
      </c>
      <c r="E46" s="16"/>
      <c r="H46" s="17"/>
    </row>
    <row r="47" spans="1:8" x14ac:dyDescent="0.25">
      <c r="B47" s="20"/>
      <c r="C47" s="18"/>
      <c r="E47" s="16"/>
      <c r="H47" s="17"/>
    </row>
    <row r="48" spans="1:8" x14ac:dyDescent="0.25">
      <c r="B48" s="20"/>
      <c r="C48" s="18"/>
      <c r="E48" s="16"/>
      <c r="H48" s="17"/>
    </row>
    <row r="49" spans="1:8" x14ac:dyDescent="0.25">
      <c r="B49" s="20"/>
      <c r="C49" s="18"/>
      <c r="E49" s="16"/>
      <c r="H49" s="17"/>
    </row>
    <row r="50" spans="1:8" x14ac:dyDescent="0.25">
      <c r="B50" s="20"/>
      <c r="C50" s="18"/>
      <c r="E50" s="16"/>
      <c r="H50" s="17"/>
    </row>
    <row r="51" spans="1:8" x14ac:dyDescent="0.25">
      <c r="B51" s="20"/>
      <c r="C51" s="18"/>
      <c r="E51" s="16"/>
      <c r="H51" s="17"/>
    </row>
    <row r="52" spans="1:8" x14ac:dyDescent="0.25">
      <c r="B52" s="20"/>
      <c r="C52" s="18"/>
      <c r="E52" s="16"/>
      <c r="H52" s="17"/>
    </row>
    <row r="53" spans="1:8" x14ac:dyDescent="0.25">
      <c r="B53" s="20"/>
      <c r="C53" s="18"/>
      <c r="E53" s="16"/>
      <c r="H53" s="17"/>
    </row>
    <row r="54" spans="1:8" x14ac:dyDescent="0.25">
      <c r="B54" s="20"/>
      <c r="C54" s="18"/>
      <c r="E54" s="16"/>
      <c r="H54" s="17"/>
    </row>
    <row r="55" spans="1:8" ht="17.25" thickBot="1" x14ac:dyDescent="0.3">
      <c r="B55" s="20"/>
      <c r="C55" s="18"/>
      <c r="E55" s="16"/>
      <c r="F55" s="145"/>
      <c r="H55" s="17"/>
    </row>
    <row r="56" spans="1:8" x14ac:dyDescent="0.25">
      <c r="B56" s="40" t="s">
        <v>70</v>
      </c>
      <c r="C56" s="7"/>
      <c r="D56" s="7"/>
      <c r="F56" s="41"/>
      <c r="G56" s="41"/>
    </row>
    <row r="57" spans="1:8" x14ac:dyDescent="0.25">
      <c r="B57" s="22" t="s">
        <v>71</v>
      </c>
      <c r="C57" s="7"/>
      <c r="D57" s="7"/>
      <c r="E57" s="23"/>
      <c r="F57" s="31"/>
      <c r="G57" s="31"/>
    </row>
    <row r="58" spans="1:8" x14ac:dyDescent="0.25">
      <c r="B58" s="2" t="s">
        <v>72</v>
      </c>
    </row>
    <row r="59" spans="1:8" x14ac:dyDescent="0.25">
      <c r="B59" s="8" t="s">
        <v>441</v>
      </c>
    </row>
    <row r="60" spans="1:8" x14ac:dyDescent="0.25">
      <c r="B60" s="9" t="s">
        <v>26</v>
      </c>
    </row>
    <row r="61" spans="1:8" x14ac:dyDescent="0.25">
      <c r="B61" s="21" t="s">
        <v>74</v>
      </c>
    </row>
    <row r="62" spans="1:8" x14ac:dyDescent="0.25">
      <c r="A62" s="3" t="s">
        <v>4</v>
      </c>
      <c r="B62" s="13" t="s">
        <v>42</v>
      </c>
      <c r="C62" s="18">
        <v>1</v>
      </c>
      <c r="D62" s="3" t="s">
        <v>9</v>
      </c>
      <c r="E62" s="16"/>
      <c r="H62" s="17"/>
    </row>
    <row r="63" spans="1:8" x14ac:dyDescent="0.25">
      <c r="A63" s="3" t="s">
        <v>7</v>
      </c>
      <c r="B63" s="13" t="s">
        <v>76</v>
      </c>
      <c r="C63" s="18">
        <v>0</v>
      </c>
      <c r="D63" s="3" t="s">
        <v>9</v>
      </c>
      <c r="E63" s="16"/>
      <c r="H63" s="17"/>
    </row>
    <row r="64" spans="1:8" x14ac:dyDescent="0.25">
      <c r="B64" s="9" t="s">
        <v>52</v>
      </c>
    </row>
    <row r="65" spans="1:8" x14ac:dyDescent="0.25">
      <c r="B65" s="21" t="s">
        <v>53</v>
      </c>
    </row>
    <row r="66" spans="1:8" x14ac:dyDescent="0.25">
      <c r="A66" s="3" t="s">
        <v>18</v>
      </c>
      <c r="B66" s="13" t="s">
        <v>79</v>
      </c>
      <c r="C66" s="15">
        <v>11</v>
      </c>
      <c r="D66" s="3" t="s">
        <v>6</v>
      </c>
      <c r="E66" s="16"/>
      <c r="H66" s="17"/>
    </row>
    <row r="67" spans="1:8" x14ac:dyDescent="0.25">
      <c r="A67" s="3" t="s">
        <v>20</v>
      </c>
      <c r="B67" s="13" t="s">
        <v>80</v>
      </c>
      <c r="C67" s="15">
        <v>38</v>
      </c>
      <c r="D67" s="3" t="s">
        <v>6</v>
      </c>
      <c r="E67" s="16"/>
      <c r="H67" s="17"/>
    </row>
    <row r="68" spans="1:8" x14ac:dyDescent="0.25">
      <c r="B68" s="9" t="s">
        <v>43</v>
      </c>
    </row>
    <row r="69" spans="1:8" ht="30" x14ac:dyDescent="0.25">
      <c r="B69" s="28" t="s">
        <v>442</v>
      </c>
    </row>
    <row r="70" spans="1:8" x14ac:dyDescent="0.25">
      <c r="A70" s="3" t="s">
        <v>10</v>
      </c>
      <c r="B70" s="13" t="s">
        <v>48</v>
      </c>
      <c r="C70" s="15">
        <v>43</v>
      </c>
      <c r="D70" s="3" t="s">
        <v>46</v>
      </c>
      <c r="E70" s="16"/>
      <c r="H70" s="17"/>
    </row>
    <row r="71" spans="1:8" x14ac:dyDescent="0.25">
      <c r="A71" s="3" t="s">
        <v>12</v>
      </c>
      <c r="B71" s="13" t="s">
        <v>45</v>
      </c>
      <c r="C71" s="15">
        <v>0</v>
      </c>
      <c r="D71" s="3" t="s">
        <v>46</v>
      </c>
      <c r="E71" s="16"/>
      <c r="H71" s="17"/>
    </row>
    <row r="72" spans="1:8" x14ac:dyDescent="0.25">
      <c r="A72" s="3" t="s">
        <v>16</v>
      </c>
      <c r="B72" s="13" t="s">
        <v>49</v>
      </c>
      <c r="C72" s="15">
        <v>26</v>
      </c>
      <c r="D72" s="3" t="s">
        <v>46</v>
      </c>
      <c r="E72" s="16"/>
      <c r="H72" s="17"/>
    </row>
    <row r="73" spans="1:8" x14ac:dyDescent="0.25">
      <c r="B73" s="9" t="s">
        <v>443</v>
      </c>
    </row>
    <row r="74" spans="1:8" x14ac:dyDescent="0.25">
      <c r="A74" s="3" t="s">
        <v>10</v>
      </c>
      <c r="B74" s="13" t="s">
        <v>78</v>
      </c>
      <c r="C74" s="15">
        <v>0</v>
      </c>
      <c r="D74" s="3" t="s">
        <v>46</v>
      </c>
      <c r="E74" s="16"/>
      <c r="H74" s="17"/>
    </row>
    <row r="75" spans="1:8" x14ac:dyDescent="0.25">
      <c r="A75" s="3" t="s">
        <v>12</v>
      </c>
      <c r="B75" s="13" t="s">
        <v>45</v>
      </c>
      <c r="C75" s="15">
        <v>0</v>
      </c>
      <c r="D75" s="3" t="s">
        <v>46</v>
      </c>
      <c r="E75" s="16"/>
      <c r="H75" s="17"/>
    </row>
    <row r="76" spans="1:8" x14ac:dyDescent="0.25">
      <c r="A76" s="3" t="s">
        <v>16</v>
      </c>
      <c r="B76" s="13" t="s">
        <v>47</v>
      </c>
      <c r="C76" s="15">
        <v>0</v>
      </c>
      <c r="D76" s="3" t="s">
        <v>46</v>
      </c>
      <c r="E76" s="16"/>
      <c r="H76" s="17"/>
    </row>
    <row r="77" spans="1:8" x14ac:dyDescent="0.25">
      <c r="A77" s="3" t="s">
        <v>10</v>
      </c>
      <c r="B77" s="13" t="s">
        <v>48</v>
      </c>
      <c r="C77" s="3">
        <v>0</v>
      </c>
      <c r="D77" s="3" t="s">
        <v>46</v>
      </c>
    </row>
    <row r="78" spans="1:8" x14ac:dyDescent="0.25">
      <c r="A78" s="3" t="s">
        <v>16</v>
      </c>
      <c r="B78" s="13" t="s">
        <v>49</v>
      </c>
      <c r="C78" s="3">
        <v>0</v>
      </c>
      <c r="D78" s="3" t="s">
        <v>46</v>
      </c>
    </row>
    <row r="79" spans="1:8" x14ac:dyDescent="0.25">
      <c r="B79" s="2" t="s">
        <v>82</v>
      </c>
    </row>
    <row r="80" spans="1:8" x14ac:dyDescent="0.25">
      <c r="B80" s="8" t="s">
        <v>83</v>
      </c>
    </row>
    <row r="81" spans="1:8" x14ac:dyDescent="0.25">
      <c r="B81" s="8" t="s">
        <v>74</v>
      </c>
    </row>
    <row r="82" spans="1:8" x14ac:dyDescent="0.25">
      <c r="A82" s="3" t="s">
        <v>4</v>
      </c>
      <c r="B82" s="13" t="s">
        <v>84</v>
      </c>
      <c r="C82" s="18">
        <v>0</v>
      </c>
      <c r="D82" s="3" t="s">
        <v>9</v>
      </c>
      <c r="E82" s="16"/>
      <c r="H82" s="17"/>
    </row>
    <row r="83" spans="1:8" x14ac:dyDescent="0.25">
      <c r="B83" s="9" t="s">
        <v>52</v>
      </c>
    </row>
    <row r="84" spans="1:8" x14ac:dyDescent="0.25">
      <c r="B84" s="21" t="s">
        <v>53</v>
      </c>
    </row>
    <row r="85" spans="1:8" x14ac:dyDescent="0.25">
      <c r="A85" s="3" t="s">
        <v>18</v>
      </c>
      <c r="B85" s="13" t="s">
        <v>444</v>
      </c>
      <c r="C85" s="15">
        <v>0</v>
      </c>
      <c r="D85" s="3" t="s">
        <v>6</v>
      </c>
      <c r="E85" s="16"/>
      <c r="H85" s="17"/>
    </row>
    <row r="86" spans="1:8" x14ac:dyDescent="0.25">
      <c r="A86" s="3" t="s">
        <v>20</v>
      </c>
      <c r="B86" s="13" t="s">
        <v>445</v>
      </c>
      <c r="C86" s="142">
        <v>0</v>
      </c>
      <c r="D86" s="3" t="s">
        <v>59</v>
      </c>
      <c r="E86" s="16"/>
      <c r="H86" s="17"/>
    </row>
    <row r="87" spans="1:8" x14ac:dyDescent="0.25">
      <c r="B87" s="9" t="s">
        <v>43</v>
      </c>
    </row>
    <row r="88" spans="1:8" ht="30" x14ac:dyDescent="0.25">
      <c r="B88" s="28" t="s">
        <v>446</v>
      </c>
    </row>
    <row r="89" spans="1:8" x14ac:dyDescent="0.25">
      <c r="A89" s="3" t="s">
        <v>10</v>
      </c>
      <c r="B89" s="13" t="s">
        <v>48</v>
      </c>
      <c r="C89" s="144">
        <v>43</v>
      </c>
      <c r="D89" s="3" t="s">
        <v>46</v>
      </c>
      <c r="E89" s="16"/>
      <c r="H89" s="17"/>
    </row>
    <row r="90" spans="1:8" x14ac:dyDescent="0.25">
      <c r="A90" s="3" t="s">
        <v>16</v>
      </c>
      <c r="B90" s="13" t="s">
        <v>49</v>
      </c>
      <c r="C90" s="15">
        <v>26</v>
      </c>
      <c r="D90" s="3" t="s">
        <v>46</v>
      </c>
      <c r="E90" s="16"/>
      <c r="H90" s="17"/>
    </row>
    <row r="91" spans="1:8" x14ac:dyDescent="0.25">
      <c r="B91" s="2" t="s">
        <v>91</v>
      </c>
    </row>
    <row r="92" spans="1:8" x14ac:dyDescent="0.25">
      <c r="B92" s="8" t="s">
        <v>92</v>
      </c>
    </row>
    <row r="93" spans="1:8" x14ac:dyDescent="0.25">
      <c r="B93" s="8" t="s">
        <v>74</v>
      </c>
    </row>
    <row r="94" spans="1:8" x14ac:dyDescent="0.25">
      <c r="A94" s="3" t="s">
        <v>4</v>
      </c>
      <c r="B94" s="13" t="s">
        <v>447</v>
      </c>
      <c r="C94" s="18">
        <v>0</v>
      </c>
      <c r="D94" s="3" t="s">
        <v>9</v>
      </c>
      <c r="E94" s="16"/>
      <c r="H94" s="17"/>
    </row>
    <row r="95" spans="1:8" x14ac:dyDescent="0.25">
      <c r="A95" s="3" t="s">
        <v>4</v>
      </c>
      <c r="B95" s="13" t="s">
        <v>448</v>
      </c>
      <c r="C95" s="18">
        <v>0</v>
      </c>
      <c r="D95" s="3" t="s">
        <v>9</v>
      </c>
      <c r="E95" s="16"/>
      <c r="H95" s="17"/>
    </row>
    <row r="96" spans="1:8" x14ac:dyDescent="0.25">
      <c r="B96" s="9" t="s">
        <v>52</v>
      </c>
    </row>
    <row r="97" spans="1:8" x14ac:dyDescent="0.25">
      <c r="B97" s="21" t="s">
        <v>53</v>
      </c>
    </row>
    <row r="98" spans="1:8" x14ac:dyDescent="0.25">
      <c r="A98" s="3" t="s">
        <v>18</v>
      </c>
      <c r="B98" s="13" t="s">
        <v>449</v>
      </c>
      <c r="C98" s="15">
        <v>0</v>
      </c>
      <c r="D98" s="3" t="s">
        <v>6</v>
      </c>
      <c r="E98" s="16"/>
      <c r="H98" s="17"/>
    </row>
    <row r="99" spans="1:8" x14ac:dyDescent="0.25">
      <c r="A99" s="3" t="s">
        <v>20</v>
      </c>
      <c r="B99" s="13" t="s">
        <v>450</v>
      </c>
      <c r="C99" s="142">
        <v>0</v>
      </c>
      <c r="D99" s="3" t="s">
        <v>6</v>
      </c>
      <c r="E99" s="16"/>
      <c r="H99" s="17"/>
    </row>
    <row r="100" spans="1:8" x14ac:dyDescent="0.25">
      <c r="A100" s="3" t="s">
        <v>20</v>
      </c>
      <c r="B100" s="13" t="s">
        <v>451</v>
      </c>
      <c r="C100" s="142">
        <v>0</v>
      </c>
      <c r="D100" s="3" t="s">
        <v>59</v>
      </c>
      <c r="E100" s="16"/>
      <c r="H100" s="17"/>
    </row>
    <row r="101" spans="1:8" x14ac:dyDescent="0.25">
      <c r="A101" s="3" t="s">
        <v>20</v>
      </c>
      <c r="B101" s="13" t="s">
        <v>452</v>
      </c>
      <c r="C101" s="142">
        <v>0</v>
      </c>
      <c r="D101" s="3" t="s">
        <v>59</v>
      </c>
      <c r="E101" s="16"/>
      <c r="H101" s="17"/>
    </row>
    <row r="102" spans="1:8" x14ac:dyDescent="0.25">
      <c r="A102" s="3" t="s">
        <v>20</v>
      </c>
      <c r="B102" s="13" t="s">
        <v>453</v>
      </c>
      <c r="C102" s="142">
        <v>0</v>
      </c>
      <c r="D102" s="3" t="s">
        <v>59</v>
      </c>
      <c r="E102" s="16"/>
      <c r="H102" s="17"/>
    </row>
    <row r="103" spans="1:8" x14ac:dyDescent="0.25">
      <c r="B103" s="9" t="s">
        <v>43</v>
      </c>
    </row>
    <row r="104" spans="1:8" ht="30" x14ac:dyDescent="0.25">
      <c r="B104" s="28" t="s">
        <v>454</v>
      </c>
    </row>
    <row r="105" spans="1:8" x14ac:dyDescent="0.25">
      <c r="A105" s="3" t="s">
        <v>10</v>
      </c>
      <c r="B105" s="13" t="s">
        <v>48</v>
      </c>
      <c r="C105" s="144">
        <v>0</v>
      </c>
      <c r="D105" s="3" t="s">
        <v>46</v>
      </c>
      <c r="E105" s="16"/>
      <c r="H105" s="17"/>
    </row>
    <row r="106" spans="1:8" x14ac:dyDescent="0.25">
      <c r="A106" s="3" t="s">
        <v>16</v>
      </c>
      <c r="B106" s="13" t="s">
        <v>49</v>
      </c>
      <c r="C106" s="15">
        <v>0</v>
      </c>
      <c r="D106" s="3" t="s">
        <v>46</v>
      </c>
      <c r="E106" s="16"/>
      <c r="H106" s="17"/>
    </row>
    <row r="109" spans="1:8" x14ac:dyDescent="0.25">
      <c r="B109" s="13" t="s">
        <v>455</v>
      </c>
    </row>
    <row r="111" spans="1:8" ht="17.25" thickBot="1" x14ac:dyDescent="0.3">
      <c r="F111" s="145"/>
    </row>
    <row r="112" spans="1:8" x14ac:dyDescent="0.25">
      <c r="B112" s="8" t="s">
        <v>73</v>
      </c>
    </row>
    <row r="113" spans="1:8" x14ac:dyDescent="0.25">
      <c r="B113" s="22" t="s">
        <v>81</v>
      </c>
      <c r="E113" s="23"/>
      <c r="F113" s="24"/>
      <c r="G113" s="24"/>
    </row>
    <row r="114" spans="1:8" x14ac:dyDescent="0.25">
      <c r="B114" s="2"/>
    </row>
    <row r="115" spans="1:8" x14ac:dyDescent="0.25">
      <c r="B115" s="8" t="s">
        <v>112</v>
      </c>
    </row>
    <row r="116" spans="1:8" s="42" customFormat="1" x14ac:dyDescent="0.25">
      <c r="A116" s="3" t="s">
        <v>24</v>
      </c>
      <c r="B116" s="13" t="s">
        <v>114</v>
      </c>
      <c r="C116" s="3">
        <v>0</v>
      </c>
      <c r="D116" s="3" t="s">
        <v>151</v>
      </c>
      <c r="E116" s="4"/>
      <c r="F116" s="5">
        <v>0</v>
      </c>
      <c r="G116" s="5"/>
    </row>
    <row r="117" spans="1:8" s="42" customFormat="1" x14ac:dyDescent="0.25">
      <c r="A117" s="3" t="s">
        <v>30</v>
      </c>
      <c r="B117" s="13" t="s">
        <v>115</v>
      </c>
      <c r="C117" s="3">
        <v>0</v>
      </c>
      <c r="D117" s="3" t="s">
        <v>151</v>
      </c>
      <c r="E117" s="4"/>
      <c r="F117" s="5">
        <v>0</v>
      </c>
      <c r="G117" s="5"/>
    </row>
    <row r="118" spans="1:8" x14ac:dyDescent="0.25">
      <c r="A118" s="3" t="s">
        <v>32</v>
      </c>
      <c r="B118" s="13" t="s">
        <v>116</v>
      </c>
      <c r="C118" s="3">
        <v>0</v>
      </c>
      <c r="D118" s="3" t="s">
        <v>151</v>
      </c>
      <c r="F118" s="5">
        <v>0</v>
      </c>
    </row>
    <row r="119" spans="1:8" ht="35.25" customHeight="1" x14ac:dyDescent="0.25">
      <c r="B119" s="51" t="s">
        <v>106</v>
      </c>
      <c r="C119" s="7"/>
      <c r="D119" s="7"/>
      <c r="E119" s="30"/>
      <c r="F119" s="31"/>
      <c r="G119" s="31"/>
    </row>
    <row r="120" spans="1:8" s="42" customFormat="1" x14ac:dyDescent="0.25">
      <c r="A120" s="3" t="s">
        <v>30</v>
      </c>
      <c r="B120" s="13" t="s">
        <v>115</v>
      </c>
      <c r="C120" s="3">
        <v>22</v>
      </c>
      <c r="D120" s="3" t="s">
        <v>151</v>
      </c>
      <c r="E120" s="4"/>
      <c r="F120" s="5">
        <v>0</v>
      </c>
      <c r="G120" s="5"/>
    </row>
    <row r="121" spans="1:8" ht="15" x14ac:dyDescent="0.25">
      <c r="A121" s="3" t="s">
        <v>18</v>
      </c>
      <c r="B121" s="39" t="s">
        <v>110</v>
      </c>
      <c r="C121" s="3">
        <v>20</v>
      </c>
      <c r="D121" s="3" t="s">
        <v>59</v>
      </c>
      <c r="E121" s="10"/>
      <c r="F121" s="11">
        <f>C121*E121</f>
        <v>0</v>
      </c>
      <c r="G121" s="11"/>
      <c r="H121" s="17"/>
    </row>
    <row r="122" spans="1:8" ht="33.75" customHeight="1" x14ac:dyDescent="0.25">
      <c r="B122" s="40" t="s">
        <v>456</v>
      </c>
      <c r="F122" s="36"/>
      <c r="G122" s="36"/>
    </row>
    <row r="123" spans="1:8" x14ac:dyDescent="0.25">
      <c r="A123" s="3" t="s">
        <v>10</v>
      </c>
      <c r="B123" s="13" t="s">
        <v>457</v>
      </c>
      <c r="C123" s="3">
        <v>0</v>
      </c>
      <c r="D123" s="3" t="s">
        <v>59</v>
      </c>
      <c r="E123" s="16"/>
      <c r="F123" s="5">
        <f>C123*E123</f>
        <v>0</v>
      </c>
      <c r="H123" s="17"/>
    </row>
    <row r="124" spans="1:8" x14ac:dyDescent="0.25">
      <c r="B124" s="40" t="s">
        <v>458</v>
      </c>
    </row>
    <row r="125" spans="1:8" x14ac:dyDescent="0.25">
      <c r="A125" s="3" t="s">
        <v>4</v>
      </c>
      <c r="B125" s="39" t="s">
        <v>104</v>
      </c>
      <c r="C125" s="3">
        <v>10</v>
      </c>
      <c r="D125" s="3" t="s">
        <v>6</v>
      </c>
      <c r="E125" s="16"/>
      <c r="F125" s="5">
        <f>C125*E125</f>
        <v>0</v>
      </c>
      <c r="H125" s="17"/>
    </row>
    <row r="126" spans="1:8" x14ac:dyDescent="0.25">
      <c r="A126" s="3" t="s">
        <v>7</v>
      </c>
      <c r="B126" s="13" t="s">
        <v>400</v>
      </c>
      <c r="C126" s="3">
        <v>6</v>
      </c>
      <c r="D126" s="3" t="s">
        <v>6</v>
      </c>
      <c r="E126" s="16"/>
      <c r="F126" s="5">
        <f>C126*E126</f>
        <v>0</v>
      </c>
      <c r="H126" s="17"/>
    </row>
    <row r="127" spans="1:8" x14ac:dyDescent="0.25">
      <c r="A127" s="3" t="s">
        <v>10</v>
      </c>
      <c r="B127" s="13" t="s">
        <v>401</v>
      </c>
      <c r="C127" s="3">
        <v>4</v>
      </c>
      <c r="D127" s="3" t="s">
        <v>6</v>
      </c>
      <c r="E127" s="16"/>
      <c r="F127" s="5">
        <f>C127*E127</f>
        <v>0</v>
      </c>
      <c r="H127" s="17"/>
    </row>
    <row r="128" spans="1:8" s="27" customFormat="1" ht="15" customHeight="1" x14ac:dyDescent="0.25">
      <c r="A128" s="3" t="s">
        <v>12</v>
      </c>
      <c r="B128" s="20" t="s">
        <v>105</v>
      </c>
      <c r="C128" s="3">
        <v>1</v>
      </c>
      <c r="D128" s="3" t="s">
        <v>6</v>
      </c>
      <c r="E128" s="16"/>
      <c r="F128" s="5">
        <f>C128*E128</f>
        <v>0</v>
      </c>
      <c r="G128" s="5"/>
      <c r="H128" s="17"/>
    </row>
    <row r="129" spans="1:10" x14ac:dyDescent="0.25">
      <c r="B129" s="9" t="s">
        <v>119</v>
      </c>
      <c r="F129" s="36"/>
      <c r="G129" s="36"/>
    </row>
    <row r="130" spans="1:10" ht="33" x14ac:dyDescent="0.25">
      <c r="B130" s="90" t="s">
        <v>120</v>
      </c>
      <c r="F130" s="36"/>
      <c r="G130" s="36"/>
    </row>
    <row r="131" spans="1:10" x14ac:dyDescent="0.25">
      <c r="A131" s="3" t="s">
        <v>12</v>
      </c>
      <c r="B131" s="39" t="s">
        <v>459</v>
      </c>
      <c r="C131" s="3">
        <v>3</v>
      </c>
      <c r="D131" s="3" t="s">
        <v>6</v>
      </c>
      <c r="E131" s="16"/>
      <c r="F131" s="5">
        <f>C131*E131</f>
        <v>0</v>
      </c>
      <c r="H131" s="17"/>
    </row>
    <row r="132" spans="1:10" x14ac:dyDescent="0.25">
      <c r="A132" s="3" t="s">
        <v>12</v>
      </c>
      <c r="B132" s="39" t="s">
        <v>227</v>
      </c>
      <c r="C132" s="3">
        <v>5</v>
      </c>
      <c r="D132" s="3" t="s">
        <v>59</v>
      </c>
      <c r="E132" s="16"/>
      <c r="F132" s="5">
        <f>C132*E132</f>
        <v>0</v>
      </c>
      <c r="H132" s="17"/>
    </row>
    <row r="133" spans="1:10" x14ac:dyDescent="0.25">
      <c r="B133" s="9"/>
    </row>
    <row r="134" spans="1:10" ht="17.25" thickBot="1" x14ac:dyDescent="0.3">
      <c r="B134" s="9"/>
      <c r="F134" s="145"/>
    </row>
    <row r="135" spans="1:10" x14ac:dyDescent="0.25">
      <c r="B135" s="9"/>
    </row>
    <row r="136" spans="1:10" x14ac:dyDescent="0.25">
      <c r="B136" s="8" t="s">
        <v>73</v>
      </c>
    </row>
    <row r="137" spans="1:10" x14ac:dyDescent="0.25">
      <c r="B137" s="22" t="s">
        <v>81</v>
      </c>
      <c r="E137" s="23"/>
      <c r="F137" s="24"/>
      <c r="G137" s="24"/>
    </row>
    <row r="138" spans="1:10" x14ac:dyDescent="0.25">
      <c r="B138" s="22"/>
      <c r="E138" s="23"/>
      <c r="F138" s="24"/>
      <c r="G138" s="24"/>
    </row>
    <row r="139" spans="1:10" x14ac:dyDescent="0.25">
      <c r="B139" s="2" t="s">
        <v>82</v>
      </c>
    </row>
    <row r="140" spans="1:10" x14ac:dyDescent="0.25">
      <c r="B140" s="8" t="s">
        <v>460</v>
      </c>
    </row>
    <row r="141" spans="1:10" ht="30" x14ac:dyDescent="0.25">
      <c r="B141" s="28" t="s">
        <v>157</v>
      </c>
      <c r="C141" s="7"/>
      <c r="D141" s="7"/>
      <c r="E141" s="30"/>
      <c r="F141" s="31"/>
      <c r="G141" s="31"/>
      <c r="J141" s="13"/>
    </row>
    <row r="142" spans="1:10" x14ac:dyDescent="0.25">
      <c r="A142" s="3" t="s">
        <v>4</v>
      </c>
      <c r="B142" s="13" t="s">
        <v>461</v>
      </c>
      <c r="C142" s="15">
        <v>131</v>
      </c>
      <c r="D142" s="3" t="s">
        <v>6</v>
      </c>
      <c r="E142" s="16"/>
      <c r="F142" s="56">
        <f>C142*E142</f>
        <v>0</v>
      </c>
      <c r="G142" s="56"/>
      <c r="I142" s="62" t="e">
        <f>#REF!-#REF!</f>
        <v>#REF!</v>
      </c>
      <c r="J142" s="13"/>
    </row>
    <row r="143" spans="1:10" x14ac:dyDescent="0.25">
      <c r="A143" s="3" t="s">
        <v>7</v>
      </c>
      <c r="B143" s="13" t="s">
        <v>159</v>
      </c>
      <c r="C143" s="15">
        <v>19</v>
      </c>
      <c r="D143" s="3" t="s">
        <v>6</v>
      </c>
      <c r="E143" s="16"/>
      <c r="F143" s="56">
        <f>C143*E143</f>
        <v>0</v>
      </c>
      <c r="G143" s="56"/>
      <c r="J143" s="13"/>
    </row>
    <row r="144" spans="1:10" x14ac:dyDescent="0.25">
      <c r="A144" s="3" t="s">
        <v>7</v>
      </c>
      <c r="B144" s="13" t="s">
        <v>462</v>
      </c>
      <c r="C144" s="15">
        <v>61</v>
      </c>
      <c r="D144" s="3" t="s">
        <v>6</v>
      </c>
      <c r="E144" s="16"/>
      <c r="F144" s="56">
        <f>C144*E144</f>
        <v>0</v>
      </c>
      <c r="G144" s="56"/>
      <c r="J144" s="13"/>
    </row>
    <row r="145" spans="1:8" x14ac:dyDescent="0.25">
      <c r="E145" s="16"/>
      <c r="H145" s="17"/>
    </row>
    <row r="146" spans="1:8" ht="17.25" thickBot="1" x14ac:dyDescent="0.3">
      <c r="E146" s="16"/>
      <c r="F146" s="145"/>
      <c r="H146" s="17"/>
    </row>
    <row r="147" spans="1:8" x14ac:dyDescent="0.25">
      <c r="B147" s="8" t="s">
        <v>460</v>
      </c>
    </row>
    <row r="148" spans="1:8" x14ac:dyDescent="0.25">
      <c r="B148" s="22" t="s">
        <v>81</v>
      </c>
      <c r="E148" s="23"/>
      <c r="F148" s="24"/>
      <c r="G148" s="24"/>
    </row>
    <row r="149" spans="1:8" x14ac:dyDescent="0.25">
      <c r="E149" s="16"/>
      <c r="H149" s="17"/>
    </row>
    <row r="150" spans="1:8" x14ac:dyDescent="0.25">
      <c r="B150" s="2" t="s">
        <v>155</v>
      </c>
    </row>
    <row r="151" spans="1:8" x14ac:dyDescent="0.25">
      <c r="B151" s="8" t="s">
        <v>463</v>
      </c>
    </row>
    <row r="152" spans="1:8" x14ac:dyDescent="0.25">
      <c r="B152" s="8" t="s">
        <v>74</v>
      </c>
    </row>
    <row r="153" spans="1:8" x14ac:dyDescent="0.25">
      <c r="A153" s="3" t="s">
        <v>4</v>
      </c>
      <c r="B153" s="13" t="s">
        <v>464</v>
      </c>
      <c r="C153" s="18">
        <v>3</v>
      </c>
      <c r="D153" s="3" t="s">
        <v>9</v>
      </c>
      <c r="E153" s="16"/>
      <c r="H153" s="17"/>
    </row>
    <row r="154" spans="1:8" x14ac:dyDescent="0.25">
      <c r="A154" s="3" t="s">
        <v>4</v>
      </c>
      <c r="B154" s="13" t="s">
        <v>465</v>
      </c>
      <c r="C154" s="18">
        <v>0</v>
      </c>
      <c r="D154" s="3" t="s">
        <v>9</v>
      </c>
      <c r="E154" s="16"/>
      <c r="H154" s="17"/>
    </row>
    <row r="155" spans="1:8" x14ac:dyDescent="0.25">
      <c r="B155" s="9" t="s">
        <v>52</v>
      </c>
    </row>
    <row r="156" spans="1:8" x14ac:dyDescent="0.25">
      <c r="B156" s="21" t="s">
        <v>53</v>
      </c>
    </row>
    <row r="157" spans="1:8" x14ac:dyDescent="0.25">
      <c r="A157" s="3" t="s">
        <v>18</v>
      </c>
      <c r="B157" s="13" t="s">
        <v>466</v>
      </c>
      <c r="C157" s="15">
        <v>21</v>
      </c>
      <c r="D157" s="3" t="s">
        <v>6</v>
      </c>
      <c r="E157" s="16"/>
      <c r="H157" s="17"/>
    </row>
    <row r="158" spans="1:8" x14ac:dyDescent="0.25">
      <c r="A158" s="3" t="s">
        <v>20</v>
      </c>
      <c r="B158" s="13" t="s">
        <v>467</v>
      </c>
      <c r="C158" s="142">
        <v>0</v>
      </c>
      <c r="D158" s="3" t="s">
        <v>6</v>
      </c>
      <c r="E158" s="16"/>
      <c r="H158" s="17"/>
    </row>
    <row r="159" spans="1:8" x14ac:dyDescent="0.25">
      <c r="B159" s="9" t="s">
        <v>43</v>
      </c>
    </row>
    <row r="160" spans="1:8" ht="30" x14ac:dyDescent="0.25">
      <c r="B160" s="28" t="s">
        <v>468</v>
      </c>
    </row>
    <row r="161" spans="1:12" x14ac:dyDescent="0.25">
      <c r="A161" s="3" t="s">
        <v>10</v>
      </c>
      <c r="B161" s="13" t="s">
        <v>48</v>
      </c>
      <c r="C161" s="144">
        <v>201</v>
      </c>
      <c r="D161" s="3" t="s">
        <v>46</v>
      </c>
      <c r="E161" s="16"/>
      <c r="H161" s="17"/>
    </row>
    <row r="162" spans="1:12" x14ac:dyDescent="0.25">
      <c r="A162" s="3" t="s">
        <v>16</v>
      </c>
      <c r="B162" s="13" t="s">
        <v>49</v>
      </c>
      <c r="C162" s="15">
        <v>100</v>
      </c>
      <c r="D162" s="3" t="s">
        <v>46</v>
      </c>
      <c r="E162" s="16"/>
      <c r="H162" s="17"/>
    </row>
    <row r="163" spans="1:12" ht="30" x14ac:dyDescent="0.25">
      <c r="B163" s="28" t="s">
        <v>469</v>
      </c>
    </row>
    <row r="164" spans="1:12" x14ac:dyDescent="0.25">
      <c r="A164" s="3" t="s">
        <v>10</v>
      </c>
      <c r="B164" s="13" t="s">
        <v>48</v>
      </c>
      <c r="C164" s="144">
        <v>0</v>
      </c>
      <c r="D164" s="3" t="s">
        <v>46</v>
      </c>
      <c r="E164" s="16"/>
      <c r="H164" s="17"/>
    </row>
    <row r="165" spans="1:12" x14ac:dyDescent="0.25">
      <c r="A165" s="3" t="s">
        <v>16</v>
      </c>
      <c r="B165" s="13" t="s">
        <v>49</v>
      </c>
      <c r="C165" s="15">
        <v>0</v>
      </c>
      <c r="D165" s="3" t="s">
        <v>46</v>
      </c>
      <c r="E165" s="16"/>
      <c r="H165" s="17"/>
    </row>
    <row r="166" spans="1:12" x14ac:dyDescent="0.25">
      <c r="B166" s="8" t="s">
        <v>470</v>
      </c>
      <c r="C166" s="15"/>
      <c r="E166" s="16"/>
      <c r="H166" s="17"/>
    </row>
    <row r="167" spans="1:12" ht="16.5" customHeight="1" x14ac:dyDescent="0.25">
      <c r="B167" s="40" t="s">
        <v>133</v>
      </c>
    </row>
    <row r="169" spans="1:12" x14ac:dyDescent="0.25">
      <c r="A169" s="3" t="s">
        <v>16</v>
      </c>
      <c r="B169" s="13" t="s">
        <v>134</v>
      </c>
      <c r="C169" s="15">
        <v>132</v>
      </c>
      <c r="D169" s="3" t="s">
        <v>59</v>
      </c>
      <c r="E169" s="16"/>
      <c r="F169" s="56">
        <f>C169*E169</f>
        <v>0</v>
      </c>
      <c r="G169" s="56"/>
      <c r="H169" s="17"/>
    </row>
    <row r="170" spans="1:12" x14ac:dyDescent="0.25">
      <c r="A170" s="3" t="s">
        <v>18</v>
      </c>
      <c r="B170" s="13" t="s">
        <v>135</v>
      </c>
      <c r="C170" s="15">
        <v>109</v>
      </c>
      <c r="D170" s="3" t="s">
        <v>59</v>
      </c>
      <c r="E170" s="16"/>
      <c r="F170" s="56">
        <f>C170*E170</f>
        <v>0</v>
      </c>
      <c r="G170" s="56"/>
      <c r="H170" s="17"/>
    </row>
    <row r="171" spans="1:12" x14ac:dyDescent="0.25">
      <c r="A171" s="3" t="s">
        <v>20</v>
      </c>
      <c r="B171" s="13" t="s">
        <v>471</v>
      </c>
      <c r="C171" s="15">
        <v>238</v>
      </c>
      <c r="D171" s="3" t="s">
        <v>59</v>
      </c>
      <c r="E171" s="16"/>
      <c r="F171" s="56">
        <f>C171*E171</f>
        <v>0</v>
      </c>
      <c r="G171" s="56"/>
      <c r="H171" s="17"/>
    </row>
    <row r="172" spans="1:12" x14ac:dyDescent="0.25">
      <c r="A172" s="3" t="s">
        <v>22</v>
      </c>
      <c r="B172" s="13" t="s">
        <v>137</v>
      </c>
      <c r="C172" s="15">
        <v>129</v>
      </c>
      <c r="D172" s="3" t="s">
        <v>59</v>
      </c>
      <c r="E172" s="16"/>
      <c r="F172" s="56">
        <f>C172*E172</f>
        <v>0</v>
      </c>
      <c r="G172" s="56"/>
      <c r="H172" s="17"/>
    </row>
    <row r="173" spans="1:12" ht="51.95" customHeight="1" x14ac:dyDescent="0.25">
      <c r="B173" s="51" t="s">
        <v>131</v>
      </c>
    </row>
    <row r="174" spans="1:12" ht="13.5" customHeight="1" x14ac:dyDescent="0.25">
      <c r="B174" s="39"/>
      <c r="L174" s="27"/>
    </row>
    <row r="175" spans="1:12" x14ac:dyDescent="0.25">
      <c r="A175" s="3" t="s">
        <v>4</v>
      </c>
      <c r="B175" s="55" t="s">
        <v>402</v>
      </c>
      <c r="C175" s="15">
        <v>1</v>
      </c>
      <c r="D175" s="3" t="s">
        <v>472</v>
      </c>
      <c r="E175" s="16"/>
      <c r="F175" s="56">
        <f>E175*C175</f>
        <v>0</v>
      </c>
      <c r="G175" s="56"/>
      <c r="H175" s="17"/>
      <c r="L175" s="27"/>
    </row>
    <row r="176" spans="1:12" x14ac:dyDescent="0.25">
      <c r="E176" s="16"/>
      <c r="H176" s="17"/>
    </row>
    <row r="177" spans="1:8" x14ac:dyDescent="0.25">
      <c r="E177" s="16"/>
      <c r="H177" s="17"/>
    </row>
    <row r="178" spans="1:8" ht="17.25" thickBot="1" x14ac:dyDescent="0.3">
      <c r="E178" s="16"/>
      <c r="F178" s="145"/>
      <c r="H178" s="17"/>
    </row>
    <row r="179" spans="1:8" x14ac:dyDescent="0.25">
      <c r="B179" s="8" t="s">
        <v>463</v>
      </c>
    </row>
    <row r="180" spans="1:8" x14ac:dyDescent="0.25">
      <c r="B180" s="22" t="s">
        <v>81</v>
      </c>
      <c r="E180" s="23"/>
      <c r="F180" s="24"/>
      <c r="G180" s="24"/>
    </row>
    <row r="181" spans="1:8" x14ac:dyDescent="0.25">
      <c r="E181" s="16"/>
      <c r="H181" s="17"/>
    </row>
    <row r="182" spans="1:8" x14ac:dyDescent="0.25">
      <c r="B182" s="9"/>
      <c r="E182" s="16"/>
      <c r="H182" s="17"/>
    </row>
    <row r="183" spans="1:8" x14ac:dyDescent="0.25">
      <c r="B183" s="2" t="s">
        <v>165</v>
      </c>
    </row>
    <row r="184" spans="1:8" x14ac:dyDescent="0.25">
      <c r="B184" s="8" t="s">
        <v>473</v>
      </c>
    </row>
    <row r="185" spans="1:8" x14ac:dyDescent="0.25">
      <c r="B185" s="8" t="s">
        <v>74</v>
      </c>
    </row>
    <row r="186" spans="1:8" x14ac:dyDescent="0.25">
      <c r="A186" s="3" t="s">
        <v>4</v>
      </c>
      <c r="B186" s="13" t="s">
        <v>474</v>
      </c>
      <c r="C186" s="18">
        <v>2</v>
      </c>
      <c r="D186" s="3" t="s">
        <v>9</v>
      </c>
      <c r="E186" s="16"/>
      <c r="H186" s="17"/>
    </row>
    <row r="187" spans="1:8" x14ac:dyDescent="0.25">
      <c r="B187" s="9" t="s">
        <v>52</v>
      </c>
    </row>
    <row r="188" spans="1:8" x14ac:dyDescent="0.25">
      <c r="B188" s="21" t="s">
        <v>53</v>
      </c>
    </row>
    <row r="189" spans="1:8" x14ac:dyDescent="0.25">
      <c r="A189" s="3" t="s">
        <v>20</v>
      </c>
      <c r="B189" s="13" t="s">
        <v>475</v>
      </c>
      <c r="C189" s="15">
        <v>21</v>
      </c>
      <c r="D189" s="3" t="s">
        <v>6</v>
      </c>
      <c r="E189" s="16"/>
      <c r="H189" s="17"/>
    </row>
    <row r="190" spans="1:8" x14ac:dyDescent="0.25">
      <c r="B190" s="9" t="s">
        <v>43</v>
      </c>
    </row>
    <row r="191" spans="1:8" x14ac:dyDescent="0.25">
      <c r="B191" s="28" t="s">
        <v>476</v>
      </c>
    </row>
    <row r="192" spans="1:8" x14ac:dyDescent="0.25">
      <c r="A192" s="3" t="s">
        <v>10</v>
      </c>
      <c r="B192" s="13" t="s">
        <v>48</v>
      </c>
      <c r="C192" s="144">
        <v>106</v>
      </c>
      <c r="D192" s="3" t="s">
        <v>46</v>
      </c>
      <c r="E192" s="16"/>
      <c r="H192" s="17"/>
    </row>
    <row r="193" spans="1:20" x14ac:dyDescent="0.25">
      <c r="A193" s="3" t="s">
        <v>16</v>
      </c>
      <c r="B193" s="13" t="s">
        <v>49</v>
      </c>
      <c r="C193" s="15">
        <v>57</v>
      </c>
      <c r="D193" s="3" t="s">
        <v>46</v>
      </c>
      <c r="E193" s="16"/>
      <c r="H193" s="17"/>
    </row>
    <row r="194" spans="1:20" x14ac:dyDescent="0.25">
      <c r="B194" s="8" t="s">
        <v>477</v>
      </c>
      <c r="E194" s="16"/>
      <c r="H194" s="17"/>
    </row>
    <row r="195" spans="1:20" ht="91.5" customHeight="1" x14ac:dyDescent="0.25">
      <c r="B195" s="20" t="s">
        <v>169</v>
      </c>
      <c r="C195" s="3">
        <v>1</v>
      </c>
      <c r="D195" s="3" t="s">
        <v>472</v>
      </c>
      <c r="G195" s="36"/>
      <c r="K195" s="13"/>
      <c r="L195" s="3"/>
      <c r="M195" s="3"/>
      <c r="P195" s="13"/>
      <c r="Q195" s="13"/>
      <c r="R195" s="13"/>
      <c r="S195" s="13"/>
      <c r="T195" s="13"/>
    </row>
    <row r="196" spans="1:20" x14ac:dyDescent="0.25">
      <c r="B196" s="8" t="s">
        <v>478</v>
      </c>
      <c r="E196" s="30"/>
      <c r="F196" s="24"/>
      <c r="G196" s="24"/>
    </row>
    <row r="197" spans="1:20" x14ac:dyDescent="0.25">
      <c r="A197" s="3" t="s">
        <v>4</v>
      </c>
      <c r="B197" s="13" t="s">
        <v>479</v>
      </c>
      <c r="C197" s="3">
        <v>9</v>
      </c>
      <c r="D197" s="3" t="s">
        <v>147</v>
      </c>
      <c r="E197" s="16"/>
      <c r="F197" s="5">
        <v>0</v>
      </c>
    </row>
    <row r="198" spans="1:20" x14ac:dyDescent="0.25">
      <c r="A198" s="3" t="s">
        <v>4</v>
      </c>
      <c r="B198" s="13" t="s">
        <v>480</v>
      </c>
      <c r="C198" s="3">
        <v>0</v>
      </c>
      <c r="D198" s="3" t="s">
        <v>147</v>
      </c>
      <c r="F198" s="5">
        <v>0</v>
      </c>
    </row>
    <row r="199" spans="1:20" x14ac:dyDescent="0.25">
      <c r="A199" s="3" t="s">
        <v>4</v>
      </c>
      <c r="B199" s="13" t="s">
        <v>481</v>
      </c>
      <c r="C199" s="3">
        <v>4</v>
      </c>
      <c r="D199" s="3" t="s">
        <v>147</v>
      </c>
      <c r="E199" s="16"/>
      <c r="F199" s="5">
        <v>0</v>
      </c>
    </row>
    <row r="200" spans="1:20" x14ac:dyDescent="0.25">
      <c r="A200" s="7"/>
      <c r="B200" s="13" t="s">
        <v>482</v>
      </c>
      <c r="C200" s="3">
        <v>1</v>
      </c>
      <c r="D200" s="3" t="s">
        <v>147</v>
      </c>
      <c r="E200" s="16"/>
      <c r="F200" s="56">
        <v>0</v>
      </c>
      <c r="G200" s="56"/>
    </row>
    <row r="201" spans="1:20" x14ac:dyDescent="0.25">
      <c r="A201" s="7"/>
      <c r="D201" s="7"/>
      <c r="E201" s="30"/>
      <c r="F201" s="24"/>
      <c r="G201" s="24"/>
    </row>
    <row r="202" spans="1:20" ht="17.25" thickBot="1" x14ac:dyDescent="0.3">
      <c r="A202" s="7"/>
      <c r="C202" s="7"/>
      <c r="D202" s="7"/>
      <c r="E202" s="30"/>
      <c r="F202" s="146"/>
      <c r="G202" s="24"/>
    </row>
    <row r="203" spans="1:20" x14ac:dyDescent="0.25">
      <c r="B203" s="8" t="s">
        <v>473</v>
      </c>
    </row>
    <row r="204" spans="1:20" x14ac:dyDescent="0.25">
      <c r="B204" s="22" t="s">
        <v>81</v>
      </c>
      <c r="E204" s="23"/>
      <c r="F204" s="24"/>
      <c r="G204" s="24"/>
    </row>
    <row r="205" spans="1:20" x14ac:dyDescent="0.25">
      <c r="A205" s="7"/>
      <c r="D205" s="7"/>
      <c r="E205" s="30"/>
      <c r="F205" s="24"/>
      <c r="G205" s="24"/>
    </row>
    <row r="206" spans="1:20" x14ac:dyDescent="0.25">
      <c r="B206" s="2" t="s">
        <v>175</v>
      </c>
    </row>
    <row r="207" spans="1:20" x14ac:dyDescent="0.25">
      <c r="B207" s="8" t="s">
        <v>483</v>
      </c>
    </row>
    <row r="208" spans="1:20" x14ac:dyDescent="0.25">
      <c r="B208" s="8" t="s">
        <v>74</v>
      </c>
    </row>
    <row r="209" spans="1:15" x14ac:dyDescent="0.25">
      <c r="A209" s="3" t="s">
        <v>4</v>
      </c>
      <c r="B209" s="13" t="s">
        <v>474</v>
      </c>
      <c r="C209" s="18">
        <v>1</v>
      </c>
      <c r="D209" s="3" t="s">
        <v>9</v>
      </c>
      <c r="E209" s="16"/>
      <c r="H209" s="17"/>
    </row>
    <row r="210" spans="1:15" x14ac:dyDescent="0.25">
      <c r="B210" s="9" t="s">
        <v>52</v>
      </c>
    </row>
    <row r="211" spans="1:15" x14ac:dyDescent="0.25">
      <c r="B211" s="21" t="s">
        <v>53</v>
      </c>
    </row>
    <row r="212" spans="1:15" x14ac:dyDescent="0.25">
      <c r="A212" s="3" t="s">
        <v>20</v>
      </c>
      <c r="B212" s="13" t="s">
        <v>475</v>
      </c>
      <c r="C212" s="15">
        <v>11</v>
      </c>
      <c r="D212" s="3" t="s">
        <v>6</v>
      </c>
      <c r="E212" s="16"/>
      <c r="H212" s="17"/>
    </row>
    <row r="213" spans="1:15" x14ac:dyDescent="0.25">
      <c r="B213" s="9" t="s">
        <v>43</v>
      </c>
    </row>
    <row r="214" spans="1:15" x14ac:dyDescent="0.25">
      <c r="B214" s="28" t="s">
        <v>476</v>
      </c>
    </row>
    <row r="215" spans="1:15" x14ac:dyDescent="0.25">
      <c r="A215" s="3" t="s">
        <v>10</v>
      </c>
      <c r="B215" s="13" t="s">
        <v>48</v>
      </c>
      <c r="C215" s="144">
        <v>58</v>
      </c>
      <c r="D215" s="3" t="s">
        <v>46</v>
      </c>
      <c r="E215" s="16"/>
      <c r="H215" s="17"/>
    </row>
    <row r="216" spans="1:15" x14ac:dyDescent="0.25">
      <c r="A216" s="3" t="s">
        <v>16</v>
      </c>
      <c r="B216" s="13" t="s">
        <v>49</v>
      </c>
      <c r="C216" s="15">
        <v>27</v>
      </c>
      <c r="D216" s="3" t="s">
        <v>46</v>
      </c>
      <c r="E216" s="16"/>
      <c r="H216" s="17"/>
    </row>
    <row r="217" spans="1:15" x14ac:dyDescent="0.25">
      <c r="A217" s="7"/>
      <c r="B217" s="8" t="s">
        <v>484</v>
      </c>
      <c r="C217" s="7"/>
      <c r="D217" s="7"/>
      <c r="E217" s="30"/>
      <c r="F217" s="24"/>
      <c r="G217" s="24"/>
    </row>
    <row r="218" spans="1:15" ht="30" x14ac:dyDescent="0.25">
      <c r="B218" s="28" t="s">
        <v>171</v>
      </c>
    </row>
    <row r="219" spans="1:15" x14ac:dyDescent="0.25">
      <c r="B219" s="21"/>
      <c r="N219" s="27"/>
    </row>
    <row r="220" spans="1:15" x14ac:dyDescent="0.25">
      <c r="A220" s="3" t="s">
        <v>172</v>
      </c>
      <c r="B220" s="13" t="s">
        <v>485</v>
      </c>
      <c r="C220" s="3">
        <v>1</v>
      </c>
      <c r="D220" s="3" t="s">
        <v>472</v>
      </c>
      <c r="F220" s="36">
        <f>C220*E220</f>
        <v>0</v>
      </c>
      <c r="G220" s="36"/>
      <c r="O220" s="27"/>
    </row>
    <row r="221" spans="1:15" x14ac:dyDescent="0.25">
      <c r="A221" s="3" t="s">
        <v>172</v>
      </c>
      <c r="B221" s="13" t="s">
        <v>486</v>
      </c>
      <c r="C221" s="3">
        <v>4</v>
      </c>
      <c r="D221" s="3" t="s">
        <v>472</v>
      </c>
      <c r="F221" s="36">
        <f>C221*E221</f>
        <v>0</v>
      </c>
      <c r="G221" s="36"/>
      <c r="O221" s="27"/>
    </row>
    <row r="222" spans="1:15" x14ac:dyDescent="0.25">
      <c r="A222" s="7"/>
      <c r="B222" s="8" t="s">
        <v>487</v>
      </c>
      <c r="C222" s="7"/>
      <c r="D222" s="7"/>
      <c r="E222" s="30"/>
      <c r="F222" s="24"/>
      <c r="G222" s="24"/>
    </row>
    <row r="223" spans="1:15" ht="45" x14ac:dyDescent="0.25">
      <c r="B223" s="28" t="s">
        <v>180</v>
      </c>
      <c r="C223" s="3">
        <v>1</v>
      </c>
      <c r="D223" s="3" t="s">
        <v>472</v>
      </c>
      <c r="F223" s="36"/>
      <c r="G223" s="36"/>
    </row>
    <row r="224" spans="1:15" x14ac:dyDescent="0.25">
      <c r="A224" s="7"/>
      <c r="C224" s="7"/>
      <c r="D224" s="7"/>
      <c r="E224" s="30"/>
      <c r="F224" s="24"/>
      <c r="G224" s="24"/>
    </row>
    <row r="225" spans="1:7" x14ac:dyDescent="0.25">
      <c r="A225" s="7"/>
      <c r="C225" s="7"/>
      <c r="D225" s="7"/>
      <c r="E225" s="30"/>
      <c r="F225" s="24"/>
      <c r="G225" s="24"/>
    </row>
    <row r="226" spans="1:7" x14ac:dyDescent="0.25">
      <c r="A226" s="7"/>
      <c r="C226" s="7"/>
      <c r="D226" s="7"/>
      <c r="E226" s="30"/>
      <c r="F226" s="24"/>
      <c r="G226" s="24"/>
    </row>
    <row r="227" spans="1:7" x14ac:dyDescent="0.25">
      <c r="A227" s="7"/>
      <c r="C227" s="7"/>
      <c r="D227" s="7"/>
      <c r="E227" s="30"/>
      <c r="F227" s="24"/>
      <c r="G227" s="24"/>
    </row>
    <row r="228" spans="1:7" x14ac:dyDescent="0.25">
      <c r="A228" s="7"/>
      <c r="C228" s="7"/>
      <c r="D228" s="7"/>
      <c r="E228" s="30"/>
      <c r="F228" s="24"/>
      <c r="G228" s="24"/>
    </row>
    <row r="229" spans="1:7" x14ac:dyDescent="0.25">
      <c r="A229" s="7"/>
      <c r="C229" s="7"/>
      <c r="D229" s="7"/>
      <c r="E229" s="30"/>
      <c r="F229" s="24"/>
      <c r="G229" s="24"/>
    </row>
    <row r="230" spans="1:7" x14ac:dyDescent="0.25">
      <c r="A230" s="7"/>
      <c r="C230" s="7"/>
      <c r="D230" s="7"/>
      <c r="E230" s="30"/>
      <c r="F230" s="24"/>
      <c r="G230" s="24"/>
    </row>
    <row r="231" spans="1:7" ht="17.25" thickBot="1" x14ac:dyDescent="0.3">
      <c r="A231" s="7"/>
      <c r="C231" s="7"/>
      <c r="D231" s="7"/>
      <c r="E231" s="30"/>
      <c r="F231" s="146"/>
      <c r="G231" s="24"/>
    </row>
    <row r="232" spans="1:7" x14ac:dyDescent="0.25">
      <c r="B232" s="8" t="s">
        <v>483</v>
      </c>
    </row>
    <row r="233" spans="1:7" x14ac:dyDescent="0.25">
      <c r="B233" s="22" t="s">
        <v>71</v>
      </c>
      <c r="E233" s="23"/>
      <c r="F233" s="24"/>
      <c r="G233" s="24"/>
    </row>
    <row r="234" spans="1:7" x14ac:dyDescent="0.25">
      <c r="B234" s="8" t="s">
        <v>177</v>
      </c>
      <c r="F234" s="36"/>
      <c r="G234" s="36"/>
    </row>
    <row r="235" spans="1:7" x14ac:dyDescent="0.25">
      <c r="B235" s="8" t="s">
        <v>185</v>
      </c>
      <c r="F235" s="36"/>
      <c r="G235" s="36"/>
    </row>
    <row r="236" spans="1:7" x14ac:dyDescent="0.25">
      <c r="B236" s="9" t="s">
        <v>186</v>
      </c>
      <c r="F236" s="36"/>
      <c r="G236" s="36"/>
    </row>
    <row r="237" spans="1:7" x14ac:dyDescent="0.25">
      <c r="F237" s="36"/>
      <c r="G237" s="36"/>
    </row>
    <row r="238" spans="1:7" x14ac:dyDescent="0.25">
      <c r="A238" s="3" t="s">
        <v>12</v>
      </c>
      <c r="B238" s="39" t="s">
        <v>489</v>
      </c>
      <c r="C238" s="3">
        <v>1</v>
      </c>
      <c r="D238" s="3" t="s">
        <v>147</v>
      </c>
      <c r="F238" s="5">
        <f t="shared" ref="F238" si="0">E238*C238</f>
        <v>0</v>
      </c>
    </row>
    <row r="239" spans="1:7" x14ac:dyDescent="0.25">
      <c r="A239" s="3" t="s">
        <v>12</v>
      </c>
      <c r="B239" s="39" t="s">
        <v>488</v>
      </c>
      <c r="C239" s="3">
        <v>0</v>
      </c>
      <c r="D239" s="3" t="s">
        <v>147</v>
      </c>
      <c r="F239" s="5">
        <f t="shared" ref="F239" si="1">E239*C239</f>
        <v>0</v>
      </c>
    </row>
    <row r="240" spans="1:7" x14ac:dyDescent="0.25">
      <c r="B240" s="9" t="s">
        <v>490</v>
      </c>
      <c r="F240" s="36"/>
      <c r="G240" s="36"/>
    </row>
    <row r="241" spans="1:8" x14ac:dyDescent="0.25">
      <c r="A241" s="3" t="s">
        <v>12</v>
      </c>
      <c r="B241" s="39" t="s">
        <v>491</v>
      </c>
      <c r="C241" s="3">
        <v>50</v>
      </c>
      <c r="D241" s="3" t="s">
        <v>147</v>
      </c>
      <c r="F241" s="5">
        <f t="shared" ref="F241:F242" si="2">E241*C241</f>
        <v>0</v>
      </c>
    </row>
    <row r="242" spans="1:8" x14ac:dyDescent="0.25">
      <c r="A242" s="3" t="s">
        <v>12</v>
      </c>
      <c r="B242" s="39" t="s">
        <v>488</v>
      </c>
      <c r="C242" s="3">
        <v>0</v>
      </c>
      <c r="D242" s="3" t="s">
        <v>147</v>
      </c>
      <c r="F242" s="5">
        <f t="shared" si="2"/>
        <v>0</v>
      </c>
    </row>
    <row r="243" spans="1:8" x14ac:dyDescent="0.25">
      <c r="B243" s="9" t="s">
        <v>196</v>
      </c>
      <c r="F243" s="56"/>
      <c r="G243" s="56"/>
    </row>
    <row r="244" spans="1:8" x14ac:dyDescent="0.25">
      <c r="A244" s="3" t="s">
        <v>16</v>
      </c>
      <c r="B244" s="55" t="s">
        <v>198</v>
      </c>
      <c r="C244" s="3">
        <v>0</v>
      </c>
      <c r="D244" s="3" t="s">
        <v>59</v>
      </c>
      <c r="E244" s="16"/>
      <c r="F244" s="5">
        <f t="shared" ref="F244" si="3">E244*C244</f>
        <v>0</v>
      </c>
    </row>
    <row r="245" spans="1:8" x14ac:dyDescent="0.25">
      <c r="B245" s="8"/>
    </row>
    <row r="246" spans="1:8" ht="17.25" thickBot="1" x14ac:dyDescent="0.3">
      <c r="E246" s="16"/>
      <c r="F246" s="145"/>
    </row>
    <row r="247" spans="1:8" x14ac:dyDescent="0.25">
      <c r="B247" s="8" t="s">
        <v>483</v>
      </c>
    </row>
    <row r="248" spans="1:8" x14ac:dyDescent="0.25">
      <c r="B248" s="22" t="s">
        <v>71</v>
      </c>
      <c r="E248" s="23"/>
      <c r="F248" s="24"/>
      <c r="G248" s="24"/>
    </row>
    <row r="249" spans="1:8" x14ac:dyDescent="0.25">
      <c r="B249" s="8"/>
      <c r="F249" s="36"/>
      <c r="G249" s="36"/>
    </row>
    <row r="250" spans="1:8" x14ac:dyDescent="0.25">
      <c r="B250" s="8" t="s">
        <v>184</v>
      </c>
      <c r="F250" s="36"/>
      <c r="G250" s="36"/>
    </row>
    <row r="251" spans="1:8" x14ac:dyDescent="0.25">
      <c r="B251" s="8" t="s">
        <v>217</v>
      </c>
      <c r="F251" s="36"/>
      <c r="G251" s="36"/>
    </row>
    <row r="252" spans="1:8" x14ac:dyDescent="0.25">
      <c r="B252" s="9" t="s">
        <v>492</v>
      </c>
      <c r="F252" s="36"/>
      <c r="G252" s="36"/>
    </row>
    <row r="253" spans="1:8" x14ac:dyDescent="0.25">
      <c r="A253" s="3" t="s">
        <v>374</v>
      </c>
      <c r="B253" s="20" t="s">
        <v>437</v>
      </c>
      <c r="C253" s="18">
        <v>151</v>
      </c>
      <c r="D253" s="3" t="s">
        <v>6</v>
      </c>
      <c r="E253" s="16"/>
      <c r="H253" s="17"/>
    </row>
    <row r="254" spans="1:8" x14ac:dyDescent="0.25">
      <c r="A254" s="3" t="s">
        <v>12</v>
      </c>
      <c r="B254" s="39" t="s">
        <v>227</v>
      </c>
      <c r="C254" s="3">
        <v>16</v>
      </c>
      <c r="D254" s="3" t="s">
        <v>59</v>
      </c>
      <c r="E254" s="16"/>
      <c r="F254" s="5">
        <f>C254*E254</f>
        <v>0</v>
      </c>
      <c r="H254" s="17"/>
    </row>
    <row r="255" spans="1:8" x14ac:dyDescent="0.25">
      <c r="A255" s="3" t="s">
        <v>4</v>
      </c>
      <c r="B255" s="20" t="s">
        <v>439</v>
      </c>
      <c r="C255" s="18">
        <v>79</v>
      </c>
      <c r="D255" s="3" t="s">
        <v>6</v>
      </c>
      <c r="E255" s="16"/>
      <c r="H255" s="17"/>
    </row>
    <row r="256" spans="1:8" x14ac:dyDescent="0.25">
      <c r="B256" s="21"/>
      <c r="F256" s="36"/>
      <c r="G256" s="36"/>
    </row>
    <row r="257" spans="1:8" ht="49.5" x14ac:dyDescent="0.25">
      <c r="B257" s="40" t="s">
        <v>235</v>
      </c>
      <c r="C257" s="83"/>
    </row>
    <row r="258" spans="1:8" x14ac:dyDescent="0.25">
      <c r="B258" s="21" t="s">
        <v>236</v>
      </c>
      <c r="C258" s="83"/>
      <c r="H258" s="17"/>
    </row>
    <row r="259" spans="1:8" x14ac:dyDescent="0.25">
      <c r="A259" s="3" t="s">
        <v>12</v>
      </c>
      <c r="B259" s="39" t="s">
        <v>459</v>
      </c>
      <c r="C259" s="3">
        <v>79</v>
      </c>
      <c r="D259" s="3" t="s">
        <v>6</v>
      </c>
      <c r="E259" s="16"/>
      <c r="F259" s="5">
        <f>C259*E259</f>
        <v>0</v>
      </c>
      <c r="H259" s="17"/>
    </row>
    <row r="260" spans="1:8" x14ac:dyDescent="0.25">
      <c r="A260" s="3" t="s">
        <v>12</v>
      </c>
      <c r="B260" s="39" t="s">
        <v>227</v>
      </c>
      <c r="C260" s="3">
        <v>10</v>
      </c>
      <c r="D260" s="3" t="s">
        <v>59</v>
      </c>
      <c r="E260" s="16"/>
      <c r="F260" s="5">
        <f>C260*E260</f>
        <v>0</v>
      </c>
      <c r="H260" s="17"/>
    </row>
    <row r="261" spans="1:8" x14ac:dyDescent="0.25">
      <c r="B261" s="40" t="s">
        <v>493</v>
      </c>
      <c r="E261" s="16"/>
      <c r="F261" s="56"/>
      <c r="G261" s="56"/>
    </row>
    <row r="262" spans="1:8" x14ac:dyDescent="0.25">
      <c r="B262" s="40" t="s">
        <v>494</v>
      </c>
      <c r="F262" s="36"/>
      <c r="G262" s="36"/>
    </row>
    <row r="263" spans="1:8" x14ac:dyDescent="0.25">
      <c r="A263" s="3" t="s">
        <v>12</v>
      </c>
      <c r="B263" s="39" t="s">
        <v>495</v>
      </c>
      <c r="C263" s="3">
        <v>79</v>
      </c>
      <c r="D263" s="3" t="s">
        <v>6</v>
      </c>
      <c r="E263" s="16"/>
      <c r="F263" s="5">
        <f>C263*E263</f>
        <v>0</v>
      </c>
      <c r="H263" s="17"/>
    </row>
    <row r="264" spans="1:8" x14ac:dyDescent="0.25">
      <c r="A264" s="3" t="s">
        <v>12</v>
      </c>
      <c r="B264" s="39" t="s">
        <v>496</v>
      </c>
      <c r="C264" s="3">
        <v>10</v>
      </c>
      <c r="D264" s="3" t="s">
        <v>59</v>
      </c>
      <c r="E264" s="16"/>
      <c r="F264" s="5">
        <f>C264*E264</f>
        <v>0</v>
      </c>
      <c r="H264" s="17"/>
    </row>
    <row r="265" spans="1:8" x14ac:dyDescent="0.25">
      <c r="B265" s="40" t="s">
        <v>497</v>
      </c>
      <c r="F265" s="36"/>
      <c r="G265" s="36"/>
    </row>
    <row r="266" spans="1:8" x14ac:dyDescent="0.25">
      <c r="A266" s="3" t="s">
        <v>374</v>
      </c>
      <c r="B266" s="20" t="s">
        <v>437</v>
      </c>
      <c r="C266" s="18">
        <v>151</v>
      </c>
      <c r="D266" s="3" t="s">
        <v>6</v>
      </c>
      <c r="E266" s="16"/>
      <c r="H266" s="17"/>
    </row>
    <row r="267" spans="1:8" x14ac:dyDescent="0.25">
      <c r="A267" s="3" t="s">
        <v>374</v>
      </c>
      <c r="B267" s="20" t="s">
        <v>498</v>
      </c>
      <c r="C267" s="18">
        <v>0</v>
      </c>
      <c r="D267" s="3" t="s">
        <v>6</v>
      </c>
      <c r="E267" s="16"/>
      <c r="H267" s="17"/>
    </row>
    <row r="268" spans="1:8" x14ac:dyDescent="0.25">
      <c r="A268" s="3" t="s">
        <v>12</v>
      </c>
      <c r="B268" s="39" t="s">
        <v>496</v>
      </c>
      <c r="C268" s="3">
        <v>42</v>
      </c>
      <c r="D268" s="3" t="s">
        <v>59</v>
      </c>
      <c r="E268" s="16"/>
      <c r="F268" s="5">
        <f>C268*E268</f>
        <v>0</v>
      </c>
      <c r="H268" s="17"/>
    </row>
    <row r="269" spans="1:8" x14ac:dyDescent="0.25">
      <c r="A269" s="3" t="s">
        <v>12</v>
      </c>
      <c r="B269" s="39" t="s">
        <v>499</v>
      </c>
      <c r="C269" s="3">
        <v>42</v>
      </c>
      <c r="D269" s="3" t="s">
        <v>59</v>
      </c>
      <c r="E269" s="16"/>
      <c r="F269" s="5">
        <f>C269*E269</f>
        <v>0</v>
      </c>
      <c r="H269" s="17"/>
    </row>
    <row r="270" spans="1:8" ht="30" x14ac:dyDescent="0.25">
      <c r="A270" s="3" t="s">
        <v>12</v>
      </c>
      <c r="B270" s="55" t="s">
        <v>500</v>
      </c>
      <c r="C270" s="3">
        <v>51</v>
      </c>
      <c r="D270" s="3" t="s">
        <v>59</v>
      </c>
      <c r="E270" s="16"/>
      <c r="F270" s="5">
        <f>C270*E270</f>
        <v>0</v>
      </c>
      <c r="H270" s="17"/>
    </row>
    <row r="271" spans="1:8" x14ac:dyDescent="0.25">
      <c r="A271" s="3" t="s">
        <v>12</v>
      </c>
      <c r="B271" s="55" t="s">
        <v>501</v>
      </c>
      <c r="C271" s="3">
        <v>32</v>
      </c>
      <c r="D271" s="3" t="s">
        <v>59</v>
      </c>
      <c r="E271" s="16"/>
      <c r="F271" s="5">
        <f>C271*E271</f>
        <v>0</v>
      </c>
      <c r="H271" s="17"/>
    </row>
    <row r="272" spans="1:8" x14ac:dyDescent="0.25">
      <c r="A272" s="3" t="s">
        <v>12</v>
      </c>
      <c r="B272" s="55" t="s">
        <v>503</v>
      </c>
      <c r="C272" s="3">
        <v>0</v>
      </c>
      <c r="D272" s="3" t="s">
        <v>59</v>
      </c>
      <c r="E272" s="16"/>
      <c r="F272" s="5">
        <f>C272*E272</f>
        <v>0</v>
      </c>
      <c r="H272" s="17"/>
    </row>
    <row r="273" spans="1:8" x14ac:dyDescent="0.25">
      <c r="A273" s="3" t="s">
        <v>12</v>
      </c>
      <c r="B273" s="55" t="s">
        <v>503</v>
      </c>
      <c r="C273" s="3">
        <v>0</v>
      </c>
      <c r="D273" s="3" t="s">
        <v>59</v>
      </c>
      <c r="E273" s="16"/>
      <c r="F273" s="5">
        <f>C273*E273</f>
        <v>0</v>
      </c>
      <c r="H273" s="17"/>
    </row>
    <row r="274" spans="1:8" x14ac:dyDescent="0.25">
      <c r="A274" s="3" t="s">
        <v>4</v>
      </c>
      <c r="B274" s="20" t="s">
        <v>502</v>
      </c>
      <c r="C274" s="18">
        <v>0</v>
      </c>
      <c r="D274" s="3" t="s">
        <v>6</v>
      </c>
      <c r="E274" s="16"/>
      <c r="H274" s="17"/>
    </row>
    <row r="275" spans="1:8" x14ac:dyDescent="0.25">
      <c r="B275" s="9" t="s">
        <v>119</v>
      </c>
      <c r="F275" s="36"/>
      <c r="G275" s="36"/>
    </row>
    <row r="276" spans="1:8" ht="33" x14ac:dyDescent="0.25">
      <c r="B276" s="90" t="s">
        <v>120</v>
      </c>
      <c r="F276" s="36"/>
      <c r="G276" s="36"/>
    </row>
    <row r="277" spans="1:8" x14ac:dyDescent="0.25">
      <c r="A277" s="3" t="s">
        <v>12</v>
      </c>
      <c r="B277" s="39" t="s">
        <v>459</v>
      </c>
      <c r="C277" s="3">
        <v>79</v>
      </c>
      <c r="D277" s="3" t="s">
        <v>6</v>
      </c>
      <c r="E277" s="16"/>
      <c r="F277" s="5">
        <f>C277*E277</f>
        <v>0</v>
      </c>
      <c r="H277" s="17"/>
    </row>
    <row r="278" spans="1:8" x14ac:dyDescent="0.25">
      <c r="A278" s="3" t="s">
        <v>12</v>
      </c>
      <c r="B278" s="39" t="s">
        <v>496</v>
      </c>
      <c r="C278" s="3">
        <v>16</v>
      </c>
      <c r="D278" s="3" t="s">
        <v>59</v>
      </c>
      <c r="E278" s="16"/>
      <c r="F278" s="5">
        <f>C278*E278</f>
        <v>0</v>
      </c>
      <c r="H278" s="17"/>
    </row>
    <row r="279" spans="1:8" x14ac:dyDescent="0.25">
      <c r="A279" s="3" t="s">
        <v>12</v>
      </c>
      <c r="B279" s="39" t="s">
        <v>504</v>
      </c>
      <c r="C279" s="3">
        <v>151</v>
      </c>
      <c r="D279" s="3" t="s">
        <v>6</v>
      </c>
      <c r="E279" s="16"/>
      <c r="F279" s="5">
        <f>C279*E279</f>
        <v>0</v>
      </c>
      <c r="H279" s="17"/>
    </row>
    <row r="280" spans="1:8" x14ac:dyDescent="0.25">
      <c r="A280" s="3" t="s">
        <v>12</v>
      </c>
      <c r="B280" s="39" t="s">
        <v>496</v>
      </c>
      <c r="C280" s="3">
        <v>42</v>
      </c>
      <c r="D280" s="3" t="s">
        <v>59</v>
      </c>
      <c r="E280" s="16"/>
      <c r="F280" s="5">
        <f>C280*E280</f>
        <v>0</v>
      </c>
      <c r="H280" s="17"/>
    </row>
    <row r="281" spans="1:8" x14ac:dyDescent="0.25">
      <c r="B281" s="21"/>
      <c r="F281" s="36"/>
      <c r="G281" s="36"/>
    </row>
    <row r="282" spans="1:8" x14ac:dyDescent="0.25">
      <c r="B282" s="21"/>
      <c r="F282" s="36"/>
      <c r="G282" s="36"/>
    </row>
    <row r="283" spans="1:8" x14ac:dyDescent="0.25">
      <c r="B283" s="21"/>
      <c r="F283" s="36"/>
      <c r="G283" s="36"/>
    </row>
    <row r="284" spans="1:8" x14ac:dyDescent="0.25">
      <c r="B284" s="21"/>
      <c r="F284" s="36"/>
      <c r="G284" s="36"/>
    </row>
    <row r="285" spans="1:8" x14ac:dyDescent="0.25">
      <c r="B285" s="21"/>
      <c r="F285" s="36"/>
      <c r="G285" s="36"/>
    </row>
    <row r="286" spans="1:8" x14ac:dyDescent="0.25">
      <c r="B286" s="8" t="s">
        <v>505</v>
      </c>
      <c r="C286" s="7"/>
      <c r="D286" s="7"/>
      <c r="E286" s="25"/>
      <c r="F286" s="41"/>
      <c r="G286" s="41"/>
    </row>
    <row r="287" spans="1:8" x14ac:dyDescent="0.25">
      <c r="B287" s="22" t="s">
        <v>71</v>
      </c>
      <c r="C287" s="7"/>
      <c r="D287" s="7"/>
      <c r="E287" s="23"/>
      <c r="F287" s="31">
        <f>SUM(F237:F286)</f>
        <v>0</v>
      </c>
      <c r="G287" s="31"/>
    </row>
    <row r="288" spans="1:8" ht="15.75" customHeight="1" x14ac:dyDescent="0.25">
      <c r="B288" s="8" t="s">
        <v>216</v>
      </c>
    </row>
    <row r="289" spans="1:7" x14ac:dyDescent="0.25">
      <c r="B289" s="8" t="s">
        <v>277</v>
      </c>
    </row>
    <row r="290" spans="1:7" x14ac:dyDescent="0.25">
      <c r="B290" s="22" t="s">
        <v>283</v>
      </c>
      <c r="E290" s="16"/>
      <c r="F290" s="56"/>
      <c r="G290" s="56"/>
    </row>
    <row r="291" spans="1:7" ht="19.5" customHeight="1" x14ac:dyDescent="0.25">
      <c r="B291" s="95" t="s">
        <v>284</v>
      </c>
    </row>
    <row r="292" spans="1:7" ht="16.5" customHeight="1" x14ac:dyDescent="0.25">
      <c r="A292" s="3" t="s">
        <v>10</v>
      </c>
      <c r="B292" s="13" t="s">
        <v>285</v>
      </c>
      <c r="C292" s="3">
        <v>300</v>
      </c>
      <c r="D292" s="3" t="s">
        <v>59</v>
      </c>
      <c r="F292" s="5">
        <f>E292*C292</f>
        <v>0</v>
      </c>
    </row>
    <row r="293" spans="1:7" x14ac:dyDescent="0.25">
      <c r="B293" s="8" t="s">
        <v>506</v>
      </c>
    </row>
    <row r="294" spans="1:7" x14ac:dyDescent="0.25">
      <c r="A294" s="3" t="s">
        <v>7</v>
      </c>
      <c r="B294" s="13" t="s">
        <v>282</v>
      </c>
      <c r="C294" s="3">
        <v>105</v>
      </c>
      <c r="D294" s="3" t="s">
        <v>151</v>
      </c>
      <c r="E294" s="16"/>
      <c r="F294" s="5">
        <f>E294*C294</f>
        <v>0</v>
      </c>
    </row>
    <row r="295" spans="1:7" ht="15.75" customHeight="1" x14ac:dyDescent="0.25">
      <c r="B295" s="22" t="s">
        <v>119</v>
      </c>
      <c r="C295" s="15"/>
      <c r="E295" s="16"/>
      <c r="F295" s="56"/>
      <c r="G295" s="56"/>
    </row>
    <row r="296" spans="1:7" ht="30" x14ac:dyDescent="0.25">
      <c r="B296" s="20" t="s">
        <v>286</v>
      </c>
      <c r="C296" s="15"/>
      <c r="E296" s="16"/>
      <c r="F296" s="56"/>
      <c r="G296" s="56"/>
    </row>
    <row r="297" spans="1:7" ht="17.25" customHeight="1" x14ac:dyDescent="0.25">
      <c r="A297" s="3" t="s">
        <v>12</v>
      </c>
      <c r="B297" s="13" t="s">
        <v>507</v>
      </c>
      <c r="C297" s="15">
        <v>0</v>
      </c>
      <c r="D297" s="3" t="s">
        <v>151</v>
      </c>
      <c r="E297" s="16"/>
      <c r="F297" s="5">
        <f>E297*C297</f>
        <v>0</v>
      </c>
    </row>
    <row r="298" spans="1:7" x14ac:dyDescent="0.25">
      <c r="B298" s="8"/>
    </row>
    <row r="299" spans="1:7" ht="12" customHeight="1" x14ac:dyDescent="0.25">
      <c r="B299" s="22"/>
      <c r="C299" s="7"/>
      <c r="D299" s="7"/>
      <c r="E299" s="25"/>
      <c r="F299" s="24"/>
      <c r="G299" s="24"/>
    </row>
    <row r="300" spans="1:7" ht="12" customHeight="1" x14ac:dyDescent="0.25">
      <c r="B300" s="8" t="s">
        <v>217</v>
      </c>
      <c r="C300" s="7"/>
      <c r="D300" s="7"/>
      <c r="E300" s="25"/>
      <c r="F300" s="24"/>
      <c r="G300" s="24"/>
    </row>
    <row r="301" spans="1:7" ht="12" customHeight="1" x14ac:dyDescent="0.25">
      <c r="B301" s="22" t="s">
        <v>254</v>
      </c>
      <c r="C301" s="7"/>
      <c r="D301" s="7"/>
      <c r="E301" s="81"/>
      <c r="F301" s="24" t="e">
        <f>SUM(#REF!)</f>
        <v>#REF!</v>
      </c>
      <c r="G301" s="24"/>
    </row>
    <row r="302" spans="1:7" ht="12" customHeight="1" x14ac:dyDescent="0.25">
      <c r="B302" s="22"/>
      <c r="C302" s="7"/>
      <c r="D302" s="7"/>
      <c r="E302" s="81"/>
      <c r="F302" s="24"/>
      <c r="G302" s="24"/>
    </row>
    <row r="303" spans="1:7" ht="12" customHeight="1" thickBot="1" x14ac:dyDescent="0.3">
      <c r="B303" s="147" t="s">
        <v>255</v>
      </c>
    </row>
    <row r="304" spans="1:7" ht="12" customHeight="1" x14ac:dyDescent="0.25">
      <c r="B304" s="22"/>
    </row>
    <row r="305" spans="1:9" ht="15" customHeight="1" x14ac:dyDescent="0.25">
      <c r="B305" s="8" t="s">
        <v>256</v>
      </c>
    </row>
    <row r="306" spans="1:9" ht="18" customHeight="1" x14ac:dyDescent="0.25">
      <c r="B306" s="21" t="s">
        <v>218</v>
      </c>
    </row>
    <row r="307" spans="1:9" s="69" customFormat="1" ht="41.25" customHeight="1" x14ac:dyDescent="0.25">
      <c r="A307" s="3"/>
      <c r="B307" s="40" t="s">
        <v>267</v>
      </c>
      <c r="C307" s="3"/>
      <c r="D307" s="3"/>
      <c r="E307" s="4"/>
      <c r="F307" s="50"/>
      <c r="G307" s="50"/>
      <c r="I307" s="6"/>
    </row>
    <row r="308" spans="1:9" x14ac:dyDescent="0.25">
      <c r="B308" s="21" t="s">
        <v>268</v>
      </c>
      <c r="F308" s="50"/>
      <c r="G308" s="50"/>
    </row>
    <row r="309" spans="1:9" ht="27.75" customHeight="1" x14ac:dyDescent="0.25">
      <c r="A309" s="3" t="s">
        <v>30</v>
      </c>
      <c r="B309" s="13" t="s">
        <v>269</v>
      </c>
      <c r="C309" s="3">
        <v>105</v>
      </c>
      <c r="D309" s="3" t="s">
        <v>151</v>
      </c>
      <c r="E309" s="16"/>
      <c r="F309" s="5">
        <f>E309*C309</f>
        <v>0</v>
      </c>
    </row>
    <row r="310" spans="1:9" ht="33" x14ac:dyDescent="0.25">
      <c r="B310" s="51" t="s">
        <v>257</v>
      </c>
    </row>
    <row r="311" spans="1:9" x14ac:dyDescent="0.25">
      <c r="B311" s="51" t="s">
        <v>493</v>
      </c>
    </row>
    <row r="312" spans="1:9" x14ac:dyDescent="0.25">
      <c r="A312" s="3" t="s">
        <v>4</v>
      </c>
      <c r="B312" s="13" t="s">
        <v>508</v>
      </c>
      <c r="C312" s="3">
        <v>105</v>
      </c>
      <c r="D312" s="3" t="s">
        <v>151</v>
      </c>
      <c r="F312" s="5">
        <f>E312*C312</f>
        <v>0</v>
      </c>
    </row>
    <row r="313" spans="1:9" x14ac:dyDescent="0.25">
      <c r="B313" s="51" t="s">
        <v>509</v>
      </c>
      <c r="E313" s="16"/>
      <c r="F313" s="56"/>
      <c r="G313" s="56"/>
    </row>
    <row r="314" spans="1:9" x14ac:dyDescent="0.25">
      <c r="A314" s="3" t="s">
        <v>10</v>
      </c>
      <c r="B314" s="13" t="s">
        <v>262</v>
      </c>
      <c r="C314" s="3">
        <v>69</v>
      </c>
      <c r="D314" s="3" t="s">
        <v>59</v>
      </c>
      <c r="E314" s="16"/>
      <c r="F314" s="5">
        <f t="shared" ref="F314:F316" si="4">E314*C314</f>
        <v>0</v>
      </c>
    </row>
    <row r="315" spans="1:9" x14ac:dyDescent="0.25">
      <c r="B315" s="51" t="s">
        <v>510</v>
      </c>
      <c r="F315" s="50"/>
      <c r="G315" s="50"/>
    </row>
    <row r="316" spans="1:9" ht="15.75" customHeight="1" x14ac:dyDescent="0.25">
      <c r="A316" s="3" t="s">
        <v>20</v>
      </c>
      <c r="B316" s="20" t="s">
        <v>511</v>
      </c>
      <c r="C316" s="3">
        <v>2.5</v>
      </c>
      <c r="D316" s="3" t="s">
        <v>512</v>
      </c>
      <c r="F316" s="5">
        <f t="shared" si="4"/>
        <v>0</v>
      </c>
    </row>
    <row r="317" spans="1:9" ht="14.25" customHeight="1" x14ac:dyDescent="0.25">
      <c r="E317" s="3"/>
    </row>
    <row r="318" spans="1:9" x14ac:dyDescent="0.25">
      <c r="B318" s="51"/>
      <c r="E318" s="3"/>
      <c r="F318" s="33"/>
      <c r="G318" s="33"/>
    </row>
    <row r="319" spans="1:9" x14ac:dyDescent="0.25">
      <c r="B319" s="28"/>
      <c r="F319" s="50"/>
      <c r="G319" s="50"/>
    </row>
    <row r="320" spans="1:9" ht="16.5" customHeight="1" x14ac:dyDescent="0.25">
      <c r="B320" s="8"/>
      <c r="E320" s="3"/>
      <c r="F320" s="33"/>
      <c r="G320" s="33"/>
    </row>
    <row r="321" spans="2:7" ht="15.75" customHeight="1" x14ac:dyDescent="0.25">
      <c r="E321" s="3"/>
    </row>
    <row r="322" spans="2:7" ht="15.75" customHeight="1" x14ac:dyDescent="0.25">
      <c r="E322" s="3"/>
    </row>
    <row r="323" spans="2:7" x14ac:dyDescent="0.25">
      <c r="B323" s="8" t="s">
        <v>256</v>
      </c>
    </row>
    <row r="324" spans="2:7" ht="12.75" customHeight="1" x14ac:dyDescent="0.25">
      <c r="B324" s="22" t="s">
        <v>71</v>
      </c>
      <c r="C324" s="7"/>
      <c r="D324" s="7"/>
      <c r="E324" s="81"/>
      <c r="F324" s="24">
        <f>SUM(F311:F323)</f>
        <v>0</v>
      </c>
      <c r="G324" s="24"/>
    </row>
    <row r="325" spans="2:7" ht="15.75" customHeight="1" x14ac:dyDescent="0.25">
      <c r="B325" s="8" t="s">
        <v>276</v>
      </c>
    </row>
    <row r="326" spans="2:7" x14ac:dyDescent="0.25">
      <c r="B326" s="8"/>
    </row>
    <row r="327" spans="2:7" x14ac:dyDescent="0.25">
      <c r="B327" s="8"/>
    </row>
    <row r="328" spans="2:7" x14ac:dyDescent="0.25">
      <c r="B328" s="8"/>
    </row>
    <row r="329" spans="2:7" x14ac:dyDescent="0.25">
      <c r="B329" s="8"/>
    </row>
    <row r="330" spans="2:7" x14ac:dyDescent="0.25">
      <c r="B330" s="8"/>
    </row>
    <row r="331" spans="2:7" x14ac:dyDescent="0.25">
      <c r="B331" s="22"/>
      <c r="E331" s="16"/>
      <c r="F331" s="56"/>
      <c r="G331" s="56"/>
    </row>
    <row r="332" spans="2:7" x14ac:dyDescent="0.25">
      <c r="B332" s="28"/>
      <c r="E332" s="16"/>
      <c r="F332" s="56"/>
      <c r="G332" s="56"/>
    </row>
    <row r="333" spans="2:7" x14ac:dyDescent="0.25">
      <c r="E333" s="16"/>
    </row>
    <row r="334" spans="2:7" x14ac:dyDescent="0.25">
      <c r="B334" s="22"/>
      <c r="E334" s="16"/>
      <c r="F334" s="56"/>
      <c r="G334" s="56"/>
    </row>
    <row r="335" spans="2:7" x14ac:dyDescent="0.25">
      <c r="B335" s="22"/>
      <c r="E335" s="16"/>
      <c r="F335" s="56"/>
      <c r="G335" s="56"/>
    </row>
    <row r="336" spans="2:7" x14ac:dyDescent="0.25">
      <c r="E336" s="16"/>
    </row>
    <row r="337" spans="2:7" x14ac:dyDescent="0.25">
      <c r="B337" s="22"/>
      <c r="E337" s="16"/>
      <c r="F337" s="56"/>
      <c r="G337" s="56"/>
    </row>
    <row r="338" spans="2:7" ht="19.5" customHeight="1" x14ac:dyDescent="0.25">
      <c r="B338" s="95"/>
    </row>
    <row r="339" spans="2:7" ht="16.5" customHeight="1" x14ac:dyDescent="0.25"/>
    <row r="340" spans="2:7" ht="15.75" customHeight="1" x14ac:dyDescent="0.25">
      <c r="B340" s="22"/>
      <c r="C340" s="15"/>
      <c r="E340" s="16"/>
      <c r="F340" s="56"/>
      <c r="G340" s="56"/>
    </row>
    <row r="341" spans="2:7" x14ac:dyDescent="0.25">
      <c r="B341" s="20"/>
      <c r="C341" s="15"/>
      <c r="E341" s="16"/>
      <c r="F341" s="56"/>
      <c r="G341" s="56"/>
    </row>
    <row r="342" spans="2:7" ht="17.25" customHeight="1" x14ac:dyDescent="0.25">
      <c r="C342" s="15"/>
      <c r="E342" s="16"/>
    </row>
    <row r="343" spans="2:7" x14ac:dyDescent="0.25">
      <c r="C343" s="15"/>
      <c r="E343" s="16"/>
    </row>
    <row r="344" spans="2:7" ht="17.25" customHeight="1" x14ac:dyDescent="0.25">
      <c r="E344" s="16"/>
      <c r="F344" s="56"/>
      <c r="G344" s="56"/>
    </row>
    <row r="345" spans="2:7" x14ac:dyDescent="0.25">
      <c r="E345" s="16"/>
      <c r="F345" s="56"/>
      <c r="G345" s="56"/>
    </row>
    <row r="346" spans="2:7" ht="18" customHeight="1" x14ac:dyDescent="0.25">
      <c r="B346" s="21"/>
      <c r="E346" s="16"/>
      <c r="F346" s="96"/>
      <c r="G346" s="96"/>
    </row>
    <row r="347" spans="2:7" ht="18.75" customHeight="1" x14ac:dyDescent="0.25">
      <c r="E347" s="16"/>
      <c r="F347" s="96"/>
      <c r="G347" s="96"/>
    </row>
    <row r="348" spans="2:7" x14ac:dyDescent="0.25">
      <c r="B348" s="14"/>
      <c r="E348" s="16"/>
      <c r="F348" s="56"/>
      <c r="G348" s="56"/>
    </row>
    <row r="349" spans="2:7" x14ac:dyDescent="0.25">
      <c r="B349" s="14"/>
      <c r="E349" s="16"/>
      <c r="F349" s="56"/>
      <c r="G349" s="56"/>
    </row>
    <row r="350" spans="2:7" x14ac:dyDescent="0.25">
      <c r="B350" s="14"/>
      <c r="E350" s="16"/>
      <c r="F350" s="56"/>
      <c r="G350" s="56"/>
    </row>
    <row r="351" spans="2:7" x14ac:dyDescent="0.25">
      <c r="B351" s="14"/>
      <c r="E351" s="16"/>
      <c r="F351" s="56"/>
      <c r="G351" s="56"/>
    </row>
    <row r="352" spans="2:7" x14ac:dyDescent="0.25">
      <c r="B352" s="14"/>
      <c r="E352" s="16"/>
      <c r="F352" s="56"/>
      <c r="G352" s="56"/>
    </row>
    <row r="353" spans="2:7" x14ac:dyDescent="0.25">
      <c r="B353" s="14"/>
      <c r="E353" s="16"/>
      <c r="F353" s="56"/>
      <c r="G353" s="56"/>
    </row>
    <row r="354" spans="2:7" x14ac:dyDescent="0.25">
      <c r="B354" s="14"/>
      <c r="E354" s="16"/>
      <c r="F354" s="56"/>
      <c r="G354" s="56"/>
    </row>
    <row r="355" spans="2:7" x14ac:dyDescent="0.25">
      <c r="B355" s="14"/>
      <c r="E355" s="16"/>
      <c r="F355" s="56"/>
      <c r="G355" s="56"/>
    </row>
    <row r="356" spans="2:7" x14ac:dyDescent="0.25">
      <c r="B356" s="14"/>
      <c r="E356" s="16"/>
      <c r="F356" s="56"/>
      <c r="G356" s="56"/>
    </row>
    <row r="357" spans="2:7" x14ac:dyDescent="0.25">
      <c r="B357" s="14"/>
      <c r="E357" s="16"/>
      <c r="F357" s="56"/>
      <c r="G357" s="56"/>
    </row>
    <row r="358" spans="2:7" x14ac:dyDescent="0.25">
      <c r="B358" s="14"/>
      <c r="E358" s="16"/>
      <c r="F358" s="56"/>
      <c r="G358" s="56"/>
    </row>
    <row r="359" spans="2:7" x14ac:dyDescent="0.25">
      <c r="B359" s="14"/>
      <c r="E359" s="16"/>
      <c r="F359" s="56"/>
      <c r="G359" s="56"/>
    </row>
    <row r="360" spans="2:7" x14ac:dyDescent="0.25">
      <c r="B360" s="14"/>
      <c r="E360" s="16"/>
      <c r="F360" s="56"/>
      <c r="G360" s="56"/>
    </row>
    <row r="361" spans="2:7" x14ac:dyDescent="0.25">
      <c r="B361" s="14"/>
      <c r="E361" s="16"/>
      <c r="F361" s="56"/>
      <c r="G361" s="56"/>
    </row>
    <row r="362" spans="2:7" x14ac:dyDescent="0.25">
      <c r="B362" s="14"/>
      <c r="E362" s="16"/>
      <c r="F362" s="56"/>
      <c r="G362" s="56"/>
    </row>
    <row r="363" spans="2:7" x14ac:dyDescent="0.25">
      <c r="B363" s="14"/>
      <c r="E363" s="16"/>
      <c r="F363" s="56"/>
      <c r="G363" s="56"/>
    </row>
    <row r="364" spans="2:7" x14ac:dyDescent="0.25">
      <c r="B364" s="14"/>
      <c r="E364" s="16"/>
      <c r="F364" s="56"/>
      <c r="G364" s="56"/>
    </row>
    <row r="365" spans="2:7" x14ac:dyDescent="0.25">
      <c r="B365" s="14"/>
      <c r="E365" s="16"/>
      <c r="F365" s="56"/>
      <c r="G365" s="56"/>
    </row>
    <row r="366" spans="2:7" x14ac:dyDescent="0.25">
      <c r="B366" s="14"/>
      <c r="E366" s="16"/>
      <c r="F366" s="56"/>
      <c r="G366" s="56"/>
    </row>
    <row r="367" spans="2:7" x14ac:dyDescent="0.25">
      <c r="B367" s="14"/>
      <c r="E367" s="16"/>
      <c r="F367" s="56"/>
      <c r="G367" s="56"/>
    </row>
    <row r="368" spans="2:7" x14ac:dyDescent="0.25">
      <c r="B368" s="14"/>
      <c r="E368" s="16"/>
      <c r="F368" s="56"/>
      <c r="G368" s="56"/>
    </row>
    <row r="369" spans="2:7" x14ac:dyDescent="0.25">
      <c r="B369" s="14"/>
      <c r="E369" s="16"/>
      <c r="F369" s="56"/>
      <c r="G369" s="56"/>
    </row>
    <row r="370" spans="2:7" x14ac:dyDescent="0.25">
      <c r="B370" s="14"/>
      <c r="E370" s="16"/>
      <c r="F370" s="56"/>
      <c r="G370" s="56"/>
    </row>
    <row r="371" spans="2:7" x14ac:dyDescent="0.25">
      <c r="B371" s="14"/>
      <c r="E371" s="16"/>
      <c r="F371" s="56"/>
      <c r="G371" s="56"/>
    </row>
    <row r="372" spans="2:7" x14ac:dyDescent="0.25">
      <c r="B372" s="14"/>
      <c r="E372" s="16"/>
      <c r="F372" s="56"/>
      <c r="G372" s="56"/>
    </row>
    <row r="373" spans="2:7" x14ac:dyDescent="0.25">
      <c r="B373" s="14"/>
      <c r="E373" s="16"/>
      <c r="F373" s="56"/>
      <c r="G373" s="56"/>
    </row>
    <row r="374" spans="2:7" x14ac:dyDescent="0.25">
      <c r="B374" s="14"/>
      <c r="E374" s="16"/>
      <c r="F374" s="56"/>
      <c r="G374" s="56"/>
    </row>
    <row r="375" spans="2:7" x14ac:dyDescent="0.25">
      <c r="B375" s="14"/>
      <c r="E375" s="16"/>
      <c r="F375" s="56"/>
      <c r="G375" s="56"/>
    </row>
    <row r="376" spans="2:7" x14ac:dyDescent="0.25">
      <c r="B376" s="14"/>
      <c r="E376" s="16"/>
      <c r="F376" s="56"/>
      <c r="G376" s="56"/>
    </row>
    <row r="377" spans="2:7" x14ac:dyDescent="0.25">
      <c r="B377" s="14"/>
      <c r="E377" s="16"/>
      <c r="F377" s="56"/>
      <c r="G377" s="56"/>
    </row>
    <row r="378" spans="2:7" x14ac:dyDescent="0.25">
      <c r="B378" s="14"/>
      <c r="E378" s="16"/>
      <c r="F378" s="56"/>
      <c r="G378" s="56"/>
    </row>
    <row r="379" spans="2:7" x14ac:dyDescent="0.25">
      <c r="B379" s="14"/>
      <c r="E379" s="16"/>
      <c r="F379" s="56"/>
      <c r="G379" s="56"/>
    </row>
    <row r="380" spans="2:7" x14ac:dyDescent="0.25">
      <c r="B380" s="14"/>
      <c r="E380" s="16"/>
      <c r="F380" s="56"/>
      <c r="G380" s="56"/>
    </row>
    <row r="381" spans="2:7" x14ac:dyDescent="0.25">
      <c r="B381" s="14"/>
      <c r="E381" s="16"/>
      <c r="F381" s="56"/>
      <c r="G381" s="56"/>
    </row>
    <row r="382" spans="2:7" x14ac:dyDescent="0.25">
      <c r="B382" s="14"/>
      <c r="E382" s="16"/>
      <c r="F382" s="56"/>
      <c r="G382" s="56"/>
    </row>
    <row r="383" spans="2:7" x14ac:dyDescent="0.25">
      <c r="B383" s="14"/>
      <c r="E383" s="16"/>
      <c r="F383" s="56"/>
      <c r="G383" s="56"/>
    </row>
    <row r="384" spans="2:7" x14ac:dyDescent="0.25">
      <c r="B384" s="14"/>
      <c r="E384" s="16"/>
      <c r="F384" s="56"/>
      <c r="G384" s="56"/>
    </row>
    <row r="385" spans="1:8" x14ac:dyDescent="0.25">
      <c r="B385" s="14"/>
      <c r="E385" s="16"/>
      <c r="F385" s="56"/>
      <c r="G385" s="56"/>
    </row>
    <row r="386" spans="1:8" x14ac:dyDescent="0.25">
      <c r="B386" s="14"/>
      <c r="E386" s="16"/>
      <c r="F386" s="56"/>
      <c r="G386" s="56"/>
    </row>
    <row r="387" spans="1:8" x14ac:dyDescent="0.25">
      <c r="B387" s="14"/>
      <c r="E387" s="16"/>
      <c r="F387" s="56"/>
      <c r="G387" s="56"/>
    </row>
    <row r="388" spans="1:8" x14ac:dyDescent="0.25">
      <c r="B388" s="8" t="s">
        <v>277</v>
      </c>
      <c r="C388" s="7"/>
      <c r="D388" s="7"/>
      <c r="E388" s="25"/>
      <c r="F388" s="26"/>
      <c r="G388" s="26"/>
    </row>
    <row r="389" spans="1:8" x14ac:dyDescent="0.25">
      <c r="B389" s="22" t="s">
        <v>71</v>
      </c>
      <c r="C389" s="7"/>
      <c r="D389" s="7"/>
      <c r="E389" s="81"/>
      <c r="F389" s="24">
        <f>SUM(F331:F388)</f>
        <v>0</v>
      </c>
      <c r="G389" s="24"/>
    </row>
    <row r="390" spans="1:8" s="13" customFormat="1" x14ac:dyDescent="0.25">
      <c r="A390" s="3"/>
      <c r="B390" s="8" t="s">
        <v>289</v>
      </c>
      <c r="C390" s="138"/>
      <c r="D390" s="7"/>
      <c r="E390" s="98"/>
      <c r="F390" s="99"/>
    </row>
    <row r="391" spans="1:8" s="13" customFormat="1" x14ac:dyDescent="0.25">
      <c r="A391" s="3"/>
      <c r="B391" s="8" t="s">
        <v>290</v>
      </c>
      <c r="C391" s="138"/>
      <c r="D391" s="7"/>
      <c r="E391" s="98"/>
      <c r="F391" s="99"/>
    </row>
    <row r="392" spans="1:8" s="101" customFormat="1" ht="15" x14ac:dyDescent="0.3">
      <c r="A392" s="100"/>
      <c r="B392" s="101" t="s">
        <v>291</v>
      </c>
      <c r="C392" s="139"/>
      <c r="D392" s="100"/>
      <c r="E392" s="103"/>
    </row>
    <row r="393" spans="1:8" s="101" customFormat="1" x14ac:dyDescent="0.35">
      <c r="A393" s="100"/>
      <c r="B393" s="104" t="s">
        <v>292</v>
      </c>
      <c r="C393" s="139"/>
      <c r="D393" s="100"/>
      <c r="E393" s="103"/>
    </row>
    <row r="394" spans="1:8" s="101" customFormat="1" x14ac:dyDescent="0.3">
      <c r="A394" s="100"/>
      <c r="C394" s="139"/>
      <c r="D394" s="100"/>
      <c r="E394" s="103"/>
      <c r="F394" s="5"/>
      <c r="G394" s="13"/>
    </row>
    <row r="395" spans="1:8" s="101" customFormat="1" x14ac:dyDescent="0.3">
      <c r="A395" s="100" t="s">
        <v>4</v>
      </c>
      <c r="B395" s="101" t="s">
        <v>293</v>
      </c>
      <c r="C395" s="139"/>
      <c r="D395" s="100" t="s">
        <v>294</v>
      </c>
      <c r="E395" s="103"/>
      <c r="F395" s="5">
        <f t="shared" ref="F395:F436" si="5">E395*C395</f>
        <v>0</v>
      </c>
      <c r="G395" s="74"/>
      <c r="H395" s="106"/>
    </row>
    <row r="396" spans="1:8" s="101" customFormat="1" x14ac:dyDescent="0.3">
      <c r="A396" s="100" t="s">
        <v>7</v>
      </c>
      <c r="B396" s="101" t="s">
        <v>295</v>
      </c>
      <c r="C396" s="139"/>
      <c r="D396" s="100" t="s">
        <v>294</v>
      </c>
      <c r="E396" s="103"/>
      <c r="F396" s="5">
        <f t="shared" si="5"/>
        <v>0</v>
      </c>
      <c r="G396" s="74"/>
      <c r="H396" s="106"/>
    </row>
    <row r="397" spans="1:8" s="101" customFormat="1" x14ac:dyDescent="0.3">
      <c r="A397" s="100" t="s">
        <v>10</v>
      </c>
      <c r="B397" s="101" t="s">
        <v>296</v>
      </c>
      <c r="C397" s="139"/>
      <c r="D397" s="100" t="s">
        <v>294</v>
      </c>
      <c r="E397" s="103"/>
      <c r="F397" s="5">
        <f t="shared" si="5"/>
        <v>0</v>
      </c>
      <c r="G397" s="74"/>
      <c r="H397" s="106"/>
    </row>
    <row r="398" spans="1:8" s="101" customFormat="1" x14ac:dyDescent="0.3">
      <c r="A398" s="100" t="s">
        <v>12</v>
      </c>
      <c r="B398" s="101" t="s">
        <v>297</v>
      </c>
      <c r="C398" s="139"/>
      <c r="D398" s="100" t="s">
        <v>294</v>
      </c>
      <c r="E398" s="103"/>
      <c r="F398" s="5">
        <f t="shared" si="5"/>
        <v>0</v>
      </c>
      <c r="G398" s="74"/>
      <c r="H398" s="106"/>
    </row>
    <row r="399" spans="1:8" s="101" customFormat="1" x14ac:dyDescent="0.3">
      <c r="A399" s="100" t="s">
        <v>14</v>
      </c>
      <c r="B399" s="101" t="s">
        <v>298</v>
      </c>
      <c r="C399" s="139"/>
      <c r="D399" s="100" t="s">
        <v>294</v>
      </c>
      <c r="E399" s="103"/>
      <c r="F399" s="5">
        <f t="shared" si="5"/>
        <v>0</v>
      </c>
      <c r="G399" s="74"/>
      <c r="H399" s="106"/>
    </row>
    <row r="400" spans="1:8" s="101" customFormat="1" x14ac:dyDescent="0.3">
      <c r="A400" s="100" t="s">
        <v>16</v>
      </c>
      <c r="B400" s="101" t="s">
        <v>299</v>
      </c>
      <c r="C400" s="139"/>
      <c r="D400" s="100" t="s">
        <v>300</v>
      </c>
      <c r="E400" s="103"/>
      <c r="F400" s="5">
        <f t="shared" si="5"/>
        <v>0</v>
      </c>
      <c r="G400" s="74"/>
      <c r="H400" s="106"/>
    </row>
    <row r="401" spans="1:8" s="101" customFormat="1" x14ac:dyDescent="0.3">
      <c r="A401" s="100" t="s">
        <v>18</v>
      </c>
      <c r="B401" s="101" t="s">
        <v>301</v>
      </c>
      <c r="C401" s="139"/>
      <c r="D401" s="100" t="s">
        <v>300</v>
      </c>
      <c r="E401" s="103"/>
      <c r="F401" s="5">
        <f t="shared" si="5"/>
        <v>0</v>
      </c>
      <c r="G401" s="74"/>
      <c r="H401" s="106"/>
    </row>
    <row r="402" spans="1:8" s="101" customFormat="1" x14ac:dyDescent="0.3">
      <c r="A402" s="100" t="s">
        <v>20</v>
      </c>
      <c r="B402" s="101" t="s">
        <v>302</v>
      </c>
      <c r="C402" s="139"/>
      <c r="D402" s="100" t="s">
        <v>300</v>
      </c>
      <c r="E402" s="103"/>
      <c r="F402" s="5">
        <f t="shared" si="5"/>
        <v>0</v>
      </c>
      <c r="G402" s="74"/>
      <c r="H402" s="106"/>
    </row>
    <row r="403" spans="1:8" s="101" customFormat="1" x14ac:dyDescent="0.3">
      <c r="A403" s="100" t="s">
        <v>24</v>
      </c>
      <c r="B403" s="101" t="s">
        <v>303</v>
      </c>
      <c r="C403" s="139"/>
      <c r="D403" s="100" t="s">
        <v>294</v>
      </c>
      <c r="E403" s="103"/>
      <c r="F403" s="5">
        <f t="shared" si="5"/>
        <v>0</v>
      </c>
      <c r="G403" s="74"/>
      <c r="H403" s="106"/>
    </row>
    <row r="404" spans="1:8" s="101" customFormat="1" x14ac:dyDescent="0.3">
      <c r="A404" s="100" t="s">
        <v>30</v>
      </c>
      <c r="B404" s="101" t="s">
        <v>304</v>
      </c>
      <c r="C404" s="139"/>
      <c r="D404" s="100" t="s">
        <v>294</v>
      </c>
      <c r="E404" s="103"/>
      <c r="F404" s="5">
        <f t="shared" si="5"/>
        <v>0</v>
      </c>
      <c r="G404" s="74"/>
      <c r="H404" s="106"/>
    </row>
    <row r="405" spans="1:8" s="101" customFormat="1" x14ac:dyDescent="0.3">
      <c r="A405" s="100" t="s">
        <v>32</v>
      </c>
      <c r="B405" s="101" t="s">
        <v>305</v>
      </c>
      <c r="C405" s="139"/>
      <c r="D405" s="100" t="s">
        <v>294</v>
      </c>
      <c r="E405" s="103"/>
      <c r="F405" s="5">
        <f t="shared" si="5"/>
        <v>0</v>
      </c>
      <c r="G405" s="74"/>
      <c r="H405" s="106"/>
    </row>
    <row r="406" spans="1:8" s="101" customFormat="1" x14ac:dyDescent="0.3">
      <c r="A406" s="100" t="s">
        <v>34</v>
      </c>
      <c r="B406" s="101" t="s">
        <v>306</v>
      </c>
      <c r="C406" s="139"/>
      <c r="D406" s="100" t="s">
        <v>294</v>
      </c>
      <c r="E406" s="103"/>
      <c r="F406" s="5">
        <f t="shared" si="5"/>
        <v>0</v>
      </c>
      <c r="G406" s="74"/>
      <c r="H406" s="106"/>
    </row>
    <row r="407" spans="1:8" s="101" customFormat="1" x14ac:dyDescent="0.3">
      <c r="A407" s="100" t="s">
        <v>37</v>
      </c>
      <c r="B407" s="101" t="s">
        <v>307</v>
      </c>
      <c r="C407" s="139"/>
      <c r="D407" s="100" t="s">
        <v>300</v>
      </c>
      <c r="E407" s="103"/>
      <c r="F407" s="5">
        <f t="shared" si="5"/>
        <v>0</v>
      </c>
      <c r="G407" s="74"/>
      <c r="H407" s="106"/>
    </row>
    <row r="408" spans="1:8" s="101" customFormat="1" x14ac:dyDescent="0.3">
      <c r="A408" s="100" t="s">
        <v>275</v>
      </c>
      <c r="B408" s="101" t="s">
        <v>308</v>
      </c>
      <c r="C408" s="139"/>
      <c r="D408" s="100" t="s">
        <v>300</v>
      </c>
      <c r="E408" s="103"/>
      <c r="F408" s="5">
        <f t="shared" si="5"/>
        <v>0</v>
      </c>
      <c r="G408" s="74"/>
      <c r="H408" s="106"/>
    </row>
    <row r="409" spans="1:8" s="101" customFormat="1" x14ac:dyDescent="0.3">
      <c r="A409" s="100" t="s">
        <v>309</v>
      </c>
      <c r="B409" s="101" t="s">
        <v>310</v>
      </c>
      <c r="C409" s="139"/>
      <c r="D409" s="100" t="s">
        <v>294</v>
      </c>
      <c r="E409" s="103"/>
      <c r="F409" s="5">
        <f t="shared" si="5"/>
        <v>0</v>
      </c>
      <c r="G409" s="74"/>
      <c r="H409" s="106"/>
    </row>
    <row r="410" spans="1:8" s="101" customFormat="1" x14ac:dyDescent="0.3">
      <c r="A410" s="100" t="s">
        <v>214</v>
      </c>
      <c r="B410" s="101" t="s">
        <v>311</v>
      </c>
      <c r="C410" s="139"/>
      <c r="D410" s="100" t="s">
        <v>294</v>
      </c>
      <c r="E410" s="103"/>
      <c r="F410" s="5">
        <f t="shared" si="5"/>
        <v>0</v>
      </c>
      <c r="G410" s="74"/>
      <c r="H410" s="106"/>
    </row>
    <row r="411" spans="1:8" s="101" customFormat="1" x14ac:dyDescent="0.3">
      <c r="A411" s="100" t="s">
        <v>312</v>
      </c>
      <c r="B411" s="101" t="s">
        <v>313</v>
      </c>
      <c r="C411" s="139"/>
      <c r="D411" s="100" t="s">
        <v>294</v>
      </c>
      <c r="E411" s="103"/>
      <c r="F411" s="5">
        <f t="shared" si="5"/>
        <v>0</v>
      </c>
      <c r="G411" s="74"/>
      <c r="H411" s="106"/>
    </row>
    <row r="412" spans="1:8" s="101" customFormat="1" x14ac:dyDescent="0.3">
      <c r="A412" s="100"/>
      <c r="C412" s="139"/>
      <c r="D412" s="100"/>
      <c r="E412" s="103"/>
      <c r="F412" s="5"/>
      <c r="G412" s="74"/>
      <c r="H412" s="106"/>
    </row>
    <row r="413" spans="1:8" s="101" customFormat="1" x14ac:dyDescent="0.35">
      <c r="A413" s="100"/>
      <c r="B413" s="104" t="s">
        <v>314</v>
      </c>
      <c r="C413" s="139"/>
      <c r="D413" s="100"/>
      <c r="E413" s="103"/>
      <c r="F413" s="5"/>
      <c r="G413" s="74"/>
      <c r="H413" s="106"/>
    </row>
    <row r="414" spans="1:8" s="101" customFormat="1" x14ac:dyDescent="0.3">
      <c r="A414" s="100" t="s">
        <v>4</v>
      </c>
      <c r="B414" s="101" t="s">
        <v>315</v>
      </c>
      <c r="C414" s="139"/>
      <c r="D414" s="100" t="s">
        <v>294</v>
      </c>
      <c r="E414" s="103"/>
      <c r="F414" s="5">
        <f t="shared" si="5"/>
        <v>0</v>
      </c>
      <c r="G414" s="74"/>
      <c r="H414" s="106"/>
    </row>
    <row r="415" spans="1:8" s="101" customFormat="1" x14ac:dyDescent="0.3">
      <c r="A415" s="100" t="s">
        <v>7</v>
      </c>
      <c r="B415" s="101" t="s">
        <v>316</v>
      </c>
      <c r="C415" s="139"/>
      <c r="D415" s="100" t="s">
        <v>317</v>
      </c>
      <c r="E415" s="103"/>
      <c r="F415" s="5">
        <f t="shared" si="5"/>
        <v>0</v>
      </c>
      <c r="G415" s="74"/>
      <c r="H415" s="106"/>
    </row>
    <row r="416" spans="1:8" s="101" customFormat="1" x14ac:dyDescent="0.3">
      <c r="A416" s="100" t="s">
        <v>10</v>
      </c>
      <c r="B416" s="101" t="s">
        <v>318</v>
      </c>
      <c r="C416" s="139"/>
      <c r="D416" s="100" t="s">
        <v>317</v>
      </c>
      <c r="E416" s="103"/>
      <c r="F416" s="5">
        <f t="shared" si="5"/>
        <v>0</v>
      </c>
      <c r="G416" s="74"/>
      <c r="H416" s="106"/>
    </row>
    <row r="417" spans="1:8" s="101" customFormat="1" x14ac:dyDescent="0.3">
      <c r="A417" s="100" t="s">
        <v>12</v>
      </c>
      <c r="B417" s="101" t="s">
        <v>319</v>
      </c>
      <c r="C417" s="139"/>
      <c r="D417" s="100" t="s">
        <v>300</v>
      </c>
      <c r="E417" s="103"/>
      <c r="F417" s="5">
        <f t="shared" si="5"/>
        <v>0</v>
      </c>
      <c r="G417" s="74"/>
      <c r="H417" s="106"/>
    </row>
    <row r="418" spans="1:8" s="101" customFormat="1" x14ac:dyDescent="0.3">
      <c r="A418" s="100" t="s">
        <v>14</v>
      </c>
      <c r="B418" s="101" t="s">
        <v>320</v>
      </c>
      <c r="C418" s="139"/>
      <c r="D418" s="100" t="s">
        <v>300</v>
      </c>
      <c r="E418" s="103"/>
      <c r="F418" s="5">
        <f t="shared" si="5"/>
        <v>0</v>
      </c>
      <c r="G418" s="74"/>
      <c r="H418" s="106"/>
    </row>
    <row r="419" spans="1:8" s="101" customFormat="1" x14ac:dyDescent="0.3">
      <c r="A419" s="100" t="s">
        <v>16</v>
      </c>
      <c r="B419" s="101" t="s">
        <v>321</v>
      </c>
      <c r="C419" s="139"/>
      <c r="D419" s="100" t="s">
        <v>300</v>
      </c>
      <c r="E419" s="103"/>
      <c r="F419" s="5">
        <f t="shared" si="5"/>
        <v>0</v>
      </c>
      <c r="G419" s="74"/>
      <c r="H419" s="106"/>
    </row>
    <row r="420" spans="1:8" s="101" customFormat="1" x14ac:dyDescent="0.3">
      <c r="A420" s="100" t="s">
        <v>18</v>
      </c>
      <c r="B420" s="101" t="s">
        <v>322</v>
      </c>
      <c r="C420" s="139"/>
      <c r="D420" s="100" t="s">
        <v>294</v>
      </c>
      <c r="E420" s="103"/>
      <c r="F420" s="5">
        <f t="shared" si="5"/>
        <v>0</v>
      </c>
      <c r="G420" s="74"/>
      <c r="H420" s="106"/>
    </row>
    <row r="421" spans="1:8" s="101" customFormat="1" x14ac:dyDescent="0.3">
      <c r="A421" s="100" t="s">
        <v>20</v>
      </c>
      <c r="B421" s="101" t="s">
        <v>323</v>
      </c>
      <c r="C421" s="139"/>
      <c r="D421" s="100" t="s">
        <v>300</v>
      </c>
      <c r="E421" s="103"/>
      <c r="F421" s="5">
        <f t="shared" si="5"/>
        <v>0</v>
      </c>
      <c r="G421" s="74"/>
      <c r="H421" s="106"/>
    </row>
    <row r="422" spans="1:8" s="101" customFormat="1" x14ac:dyDescent="0.3">
      <c r="A422" s="100" t="s">
        <v>24</v>
      </c>
      <c r="B422" s="101" t="s">
        <v>324</v>
      </c>
      <c r="C422" s="139"/>
      <c r="D422" s="100" t="s">
        <v>300</v>
      </c>
      <c r="E422" s="103"/>
      <c r="F422" s="5">
        <f t="shared" si="5"/>
        <v>0</v>
      </c>
      <c r="G422" s="74"/>
      <c r="H422" s="106"/>
    </row>
    <row r="423" spans="1:8" s="101" customFormat="1" x14ac:dyDescent="0.3">
      <c r="A423" s="100" t="s">
        <v>30</v>
      </c>
      <c r="B423" s="101" t="s">
        <v>325</v>
      </c>
      <c r="C423" s="139"/>
      <c r="D423" s="100" t="s">
        <v>326</v>
      </c>
      <c r="E423" s="103"/>
      <c r="F423" s="5">
        <f t="shared" si="5"/>
        <v>0</v>
      </c>
      <c r="G423" s="74"/>
      <c r="H423" s="106"/>
    </row>
    <row r="424" spans="1:8" s="101" customFormat="1" x14ac:dyDescent="0.3">
      <c r="A424" s="100" t="s">
        <v>32</v>
      </c>
      <c r="B424" s="101" t="s">
        <v>327</v>
      </c>
      <c r="C424" s="139"/>
      <c r="D424" s="100" t="s">
        <v>300</v>
      </c>
      <c r="E424" s="103"/>
      <c r="F424" s="5">
        <f t="shared" si="5"/>
        <v>0</v>
      </c>
      <c r="G424" s="74"/>
      <c r="H424" s="106"/>
    </row>
    <row r="425" spans="1:8" s="101" customFormat="1" x14ac:dyDescent="0.3">
      <c r="A425" s="100" t="s">
        <v>34</v>
      </c>
      <c r="B425" s="101" t="s">
        <v>328</v>
      </c>
      <c r="C425" s="139"/>
      <c r="D425" s="100" t="s">
        <v>300</v>
      </c>
      <c r="E425" s="103"/>
      <c r="F425" s="5">
        <f t="shared" si="5"/>
        <v>0</v>
      </c>
      <c r="G425" s="74"/>
      <c r="H425" s="106"/>
    </row>
    <row r="426" spans="1:8" s="101" customFormat="1" x14ac:dyDescent="0.3">
      <c r="A426" s="100" t="s">
        <v>37</v>
      </c>
      <c r="B426" s="101" t="s">
        <v>329</v>
      </c>
      <c r="C426" s="139"/>
      <c r="D426" s="100" t="s">
        <v>300</v>
      </c>
      <c r="E426" s="103"/>
      <c r="F426" s="5">
        <f t="shared" si="5"/>
        <v>0</v>
      </c>
      <c r="G426" s="74"/>
      <c r="H426" s="106"/>
    </row>
    <row r="427" spans="1:8" s="101" customFormat="1" x14ac:dyDescent="0.3">
      <c r="A427" s="100" t="s">
        <v>275</v>
      </c>
      <c r="B427" s="101" t="s">
        <v>330</v>
      </c>
      <c r="C427" s="139"/>
      <c r="D427" s="100" t="s">
        <v>300</v>
      </c>
      <c r="E427" s="103"/>
      <c r="F427" s="5">
        <f t="shared" si="5"/>
        <v>0</v>
      </c>
      <c r="G427" s="74"/>
      <c r="H427" s="106"/>
    </row>
    <row r="428" spans="1:8" s="101" customFormat="1" x14ac:dyDescent="0.3">
      <c r="A428" s="100" t="s">
        <v>309</v>
      </c>
      <c r="B428" s="101" t="s">
        <v>331</v>
      </c>
      <c r="C428" s="139"/>
      <c r="D428" s="100" t="s">
        <v>300</v>
      </c>
      <c r="E428" s="103"/>
      <c r="F428" s="5">
        <f t="shared" si="5"/>
        <v>0</v>
      </c>
      <c r="G428" s="74"/>
      <c r="H428" s="106"/>
    </row>
    <row r="429" spans="1:8" s="101" customFormat="1" x14ac:dyDescent="0.3">
      <c r="A429" s="100" t="s">
        <v>214</v>
      </c>
      <c r="B429" s="101" t="s">
        <v>332</v>
      </c>
      <c r="C429" s="139"/>
      <c r="D429" s="100" t="s">
        <v>326</v>
      </c>
      <c r="E429" s="103"/>
      <c r="F429" s="5">
        <f t="shared" si="5"/>
        <v>0</v>
      </c>
      <c r="G429" s="74"/>
      <c r="H429" s="106"/>
    </row>
    <row r="430" spans="1:8" s="101" customFormat="1" x14ac:dyDescent="0.3">
      <c r="A430" s="100" t="s">
        <v>312</v>
      </c>
      <c r="B430" s="101" t="s">
        <v>333</v>
      </c>
      <c r="C430" s="139"/>
      <c r="D430" s="100" t="s">
        <v>300</v>
      </c>
      <c r="E430" s="103"/>
      <c r="F430" s="5">
        <f t="shared" si="5"/>
        <v>0</v>
      </c>
      <c r="G430" s="74"/>
      <c r="H430" s="106"/>
    </row>
    <row r="431" spans="1:8" s="101" customFormat="1" x14ac:dyDescent="0.3">
      <c r="A431" s="100" t="s">
        <v>334</v>
      </c>
      <c r="B431" s="101" t="s">
        <v>335</v>
      </c>
      <c r="C431" s="139"/>
      <c r="D431" s="100" t="s">
        <v>300</v>
      </c>
      <c r="E431" s="103"/>
      <c r="F431" s="5">
        <f t="shared" si="5"/>
        <v>0</v>
      </c>
      <c r="G431" s="74"/>
      <c r="H431" s="106"/>
    </row>
    <row r="432" spans="1:8" s="101" customFormat="1" x14ac:dyDescent="0.3">
      <c r="A432" s="100" t="s">
        <v>336</v>
      </c>
      <c r="B432" s="101" t="s">
        <v>337</v>
      </c>
      <c r="C432" s="139"/>
      <c r="D432" s="100" t="s">
        <v>300</v>
      </c>
      <c r="E432" s="103"/>
      <c r="F432" s="5">
        <f t="shared" si="5"/>
        <v>0</v>
      </c>
      <c r="G432" s="74"/>
      <c r="H432" s="106"/>
    </row>
    <row r="433" spans="1:8" s="101" customFormat="1" x14ac:dyDescent="0.3">
      <c r="A433" s="100" t="s">
        <v>338</v>
      </c>
      <c r="B433" s="101" t="s">
        <v>339</v>
      </c>
      <c r="C433" s="139"/>
      <c r="D433" s="100" t="s">
        <v>340</v>
      </c>
      <c r="E433" s="103"/>
      <c r="F433" s="5">
        <f t="shared" si="5"/>
        <v>0</v>
      </c>
      <c r="G433" s="74"/>
      <c r="H433" s="106"/>
    </row>
    <row r="434" spans="1:8" s="101" customFormat="1" x14ac:dyDescent="0.3">
      <c r="A434" s="100" t="s">
        <v>341</v>
      </c>
      <c r="B434" s="101" t="s">
        <v>342</v>
      </c>
      <c r="C434" s="139"/>
      <c r="D434" s="100" t="s">
        <v>317</v>
      </c>
      <c r="E434" s="103"/>
      <c r="F434" s="5">
        <f t="shared" si="5"/>
        <v>0</v>
      </c>
      <c r="G434" s="74"/>
      <c r="H434" s="106"/>
    </row>
    <row r="435" spans="1:8" s="101" customFormat="1" x14ac:dyDescent="0.3">
      <c r="A435" s="100" t="s">
        <v>343</v>
      </c>
      <c r="B435" s="101" t="s">
        <v>344</v>
      </c>
      <c r="C435" s="139"/>
      <c r="D435" s="100" t="s">
        <v>317</v>
      </c>
      <c r="E435" s="103"/>
      <c r="F435" s="5">
        <f t="shared" si="5"/>
        <v>0</v>
      </c>
      <c r="G435" s="74"/>
      <c r="H435" s="106"/>
    </row>
    <row r="436" spans="1:8" s="101" customFormat="1" x14ac:dyDescent="0.3">
      <c r="A436" s="100" t="s">
        <v>345</v>
      </c>
      <c r="B436" s="101" t="s">
        <v>346</v>
      </c>
      <c r="C436" s="139"/>
      <c r="D436" s="100" t="s">
        <v>317</v>
      </c>
      <c r="E436" s="103"/>
      <c r="F436" s="5">
        <f t="shared" si="5"/>
        <v>0</v>
      </c>
      <c r="G436" s="74"/>
      <c r="H436" s="106"/>
    </row>
    <row r="437" spans="1:8" s="101" customFormat="1" x14ac:dyDescent="0.3">
      <c r="A437" s="100"/>
      <c r="C437" s="139"/>
      <c r="D437" s="100"/>
      <c r="E437" s="103"/>
      <c r="F437" s="5"/>
      <c r="G437" s="13"/>
    </row>
    <row r="438" spans="1:8" s="101" customFormat="1" x14ac:dyDescent="0.3">
      <c r="A438" s="100"/>
      <c r="B438" s="101" t="s">
        <v>347</v>
      </c>
      <c r="C438" s="139"/>
      <c r="D438" s="100"/>
      <c r="E438" s="103"/>
      <c r="F438" s="5">
        <v>100000</v>
      </c>
      <c r="G438" s="13"/>
    </row>
    <row r="439" spans="1:8" s="101" customFormat="1" x14ac:dyDescent="0.3">
      <c r="A439" s="100"/>
      <c r="C439" s="139"/>
      <c r="D439" s="100"/>
      <c r="E439" s="103"/>
      <c r="F439" s="5"/>
      <c r="G439" s="13"/>
    </row>
    <row r="440" spans="1:8" s="101" customFormat="1" x14ac:dyDescent="0.3">
      <c r="A440" s="100"/>
      <c r="C440" s="139"/>
      <c r="D440" s="100"/>
      <c r="E440" s="103"/>
      <c r="F440" s="5"/>
      <c r="G440" s="13"/>
    </row>
    <row r="441" spans="1:8" s="101" customFormat="1" x14ac:dyDescent="0.3">
      <c r="A441" s="100"/>
      <c r="C441" s="139"/>
      <c r="D441" s="100"/>
      <c r="E441" s="103"/>
      <c r="F441" s="5"/>
      <c r="G441" s="13"/>
    </row>
    <row r="442" spans="1:8" s="101" customFormat="1" x14ac:dyDescent="0.3">
      <c r="A442" s="100"/>
      <c r="C442" s="139"/>
      <c r="D442" s="100"/>
      <c r="E442" s="103"/>
      <c r="F442" s="5"/>
      <c r="G442" s="13"/>
    </row>
    <row r="443" spans="1:8" s="101" customFormat="1" x14ac:dyDescent="0.3">
      <c r="A443" s="100"/>
      <c r="C443" s="139"/>
      <c r="D443" s="100"/>
      <c r="E443" s="103"/>
      <c r="F443" s="5"/>
      <c r="G443" s="13"/>
    </row>
    <row r="444" spans="1:8" s="101" customFormat="1" x14ac:dyDescent="0.3">
      <c r="A444" s="100"/>
      <c r="C444" s="139"/>
      <c r="D444" s="100"/>
      <c r="E444" s="103"/>
      <c r="F444" s="5"/>
      <c r="G444" s="13"/>
    </row>
    <row r="445" spans="1:8" s="101" customFormat="1" x14ac:dyDescent="0.3">
      <c r="A445" s="100"/>
      <c r="C445" s="139"/>
      <c r="D445" s="100"/>
      <c r="E445" s="103"/>
      <c r="F445" s="5"/>
      <c r="G445" s="13"/>
    </row>
    <row r="446" spans="1:8" s="101" customFormat="1" x14ac:dyDescent="0.3">
      <c r="A446" s="100"/>
      <c r="C446" s="139"/>
      <c r="D446" s="100"/>
      <c r="E446" s="103"/>
      <c r="F446" s="5"/>
      <c r="G446" s="13"/>
    </row>
    <row r="447" spans="1:8" s="101" customFormat="1" x14ac:dyDescent="0.3">
      <c r="A447" s="100"/>
      <c r="C447" s="139"/>
      <c r="D447" s="100"/>
      <c r="E447" s="103"/>
      <c r="F447" s="5"/>
      <c r="G447" s="13"/>
    </row>
    <row r="448" spans="1:8" s="101" customFormat="1" x14ac:dyDescent="0.3">
      <c r="A448" s="100"/>
      <c r="C448" s="139"/>
      <c r="D448" s="100"/>
      <c r="E448" s="103"/>
      <c r="F448" s="5"/>
      <c r="G448" s="13"/>
    </row>
    <row r="449" spans="1:8" s="101" customFormat="1" x14ac:dyDescent="0.3">
      <c r="A449" s="100"/>
      <c r="C449" s="139"/>
      <c r="D449" s="100"/>
      <c r="E449" s="103"/>
      <c r="F449" s="5"/>
      <c r="G449" s="13"/>
    </row>
    <row r="450" spans="1:8" s="101" customFormat="1" x14ac:dyDescent="0.3">
      <c r="A450" s="100"/>
      <c r="C450" s="139"/>
      <c r="D450" s="100"/>
      <c r="E450" s="103"/>
      <c r="F450" s="5"/>
      <c r="G450" s="13"/>
    </row>
    <row r="451" spans="1:8" s="101" customFormat="1" x14ac:dyDescent="0.3">
      <c r="A451" s="100"/>
      <c r="C451" s="139"/>
      <c r="D451" s="100"/>
      <c r="E451" s="103"/>
      <c r="F451" s="5"/>
      <c r="G451" s="13"/>
    </row>
    <row r="452" spans="1:8" s="101" customFormat="1" x14ac:dyDescent="0.35">
      <c r="A452" s="100"/>
      <c r="B452" s="22" t="s">
        <v>36</v>
      </c>
      <c r="C452" s="139"/>
      <c r="D452" s="100"/>
      <c r="E452" s="107"/>
      <c r="F452" s="108">
        <f>SUM(F395:F450)</f>
        <v>100000</v>
      </c>
      <c r="G452" s="13"/>
    </row>
    <row r="453" spans="1:8" s="101" customFormat="1" x14ac:dyDescent="0.3">
      <c r="A453" s="100"/>
      <c r="B453" s="22" t="s">
        <v>348</v>
      </c>
      <c r="C453" s="139"/>
      <c r="D453" s="100"/>
      <c r="E453" s="103"/>
      <c r="F453" s="109"/>
      <c r="G453" s="13"/>
    </row>
    <row r="454" spans="1:8" s="101" customFormat="1" x14ac:dyDescent="0.35">
      <c r="A454" s="100"/>
      <c r="B454" s="104" t="s">
        <v>349</v>
      </c>
      <c r="C454" s="139"/>
      <c r="D454" s="100"/>
      <c r="E454" s="103"/>
      <c r="F454" s="109"/>
      <c r="G454" s="13"/>
    </row>
    <row r="455" spans="1:8" s="101" customFormat="1" x14ac:dyDescent="0.3">
      <c r="A455" s="100" t="s">
        <v>4</v>
      </c>
      <c r="B455" s="101" t="s">
        <v>350</v>
      </c>
      <c r="C455" s="139"/>
      <c r="D455" s="100" t="s">
        <v>351</v>
      </c>
      <c r="E455" s="110"/>
      <c r="F455" s="5">
        <f t="shared" ref="F455:F477" si="6">E455*C455</f>
        <v>0</v>
      </c>
      <c r="G455" s="13"/>
    </row>
    <row r="456" spans="1:8" s="101" customFormat="1" x14ac:dyDescent="0.3">
      <c r="A456" s="100" t="s">
        <v>7</v>
      </c>
      <c r="B456" s="101" t="s">
        <v>352</v>
      </c>
      <c r="C456" s="139"/>
      <c r="D456" s="100" t="s">
        <v>351</v>
      </c>
      <c r="E456" s="110"/>
      <c r="F456" s="5">
        <f t="shared" si="6"/>
        <v>0</v>
      </c>
      <c r="G456" s="13"/>
    </row>
    <row r="457" spans="1:8" s="101" customFormat="1" ht="60" x14ac:dyDescent="0.3">
      <c r="A457" s="100" t="s">
        <v>10</v>
      </c>
      <c r="B457" s="111" t="s">
        <v>353</v>
      </c>
      <c r="C457" s="140"/>
      <c r="D457" s="100" t="s">
        <v>351</v>
      </c>
      <c r="E457" s="110"/>
      <c r="F457" s="109">
        <f t="shared" ref="F457:F458" si="7">C457*E457</f>
        <v>0</v>
      </c>
      <c r="G457" s="13"/>
    </row>
    <row r="458" spans="1:8" s="101" customFormat="1" ht="15" x14ac:dyDescent="0.3">
      <c r="A458" s="100" t="s">
        <v>12</v>
      </c>
      <c r="B458" s="101" t="s">
        <v>354</v>
      </c>
      <c r="C458" s="140"/>
      <c r="D458" s="100" t="s">
        <v>351</v>
      </c>
      <c r="E458" s="103"/>
      <c r="F458" s="109">
        <f t="shared" si="7"/>
        <v>0</v>
      </c>
      <c r="G458" s="13"/>
    </row>
    <row r="459" spans="1:8" s="101" customFormat="1" ht="15" x14ac:dyDescent="0.3">
      <c r="A459" s="100" t="s">
        <v>14</v>
      </c>
      <c r="B459" s="101" t="s">
        <v>355</v>
      </c>
      <c r="C459" s="140"/>
      <c r="D459" s="100" t="s">
        <v>351</v>
      </c>
      <c r="E459" s="114"/>
      <c r="F459" s="109">
        <f>C459*E459</f>
        <v>0</v>
      </c>
      <c r="G459" s="13"/>
    </row>
    <row r="460" spans="1:8" s="101" customFormat="1" x14ac:dyDescent="0.3">
      <c r="A460" s="100" t="s">
        <v>16</v>
      </c>
      <c r="B460" s="115" t="s">
        <v>356</v>
      </c>
      <c r="C460" s="139"/>
      <c r="D460" s="100" t="s">
        <v>351</v>
      </c>
      <c r="E460" s="110"/>
      <c r="F460" s="5">
        <f t="shared" si="6"/>
        <v>0</v>
      </c>
      <c r="G460" s="13"/>
    </row>
    <row r="461" spans="1:8" s="101" customFormat="1" x14ac:dyDescent="0.3">
      <c r="A461" s="100" t="s">
        <v>18</v>
      </c>
      <c r="B461" s="116" t="s">
        <v>357</v>
      </c>
      <c r="C461" s="139"/>
      <c r="D461" s="100" t="s">
        <v>351</v>
      </c>
      <c r="E461" s="110"/>
      <c r="F461" s="5">
        <f t="shared" si="6"/>
        <v>0</v>
      </c>
      <c r="G461" s="13"/>
    </row>
    <row r="462" spans="1:8" s="101" customFormat="1" x14ac:dyDescent="0.3">
      <c r="A462" s="100" t="s">
        <v>20</v>
      </c>
      <c r="B462" s="101" t="s">
        <v>358</v>
      </c>
      <c r="C462" s="139"/>
      <c r="D462" s="100" t="s">
        <v>351</v>
      </c>
      <c r="E462" s="103"/>
      <c r="F462" s="5">
        <f t="shared" si="6"/>
        <v>0</v>
      </c>
      <c r="G462" s="13"/>
    </row>
    <row r="463" spans="1:8" s="101" customFormat="1" x14ac:dyDescent="0.3">
      <c r="A463" s="100" t="s">
        <v>24</v>
      </c>
      <c r="B463" s="101" t="s">
        <v>359</v>
      </c>
      <c r="C463" s="139"/>
      <c r="D463" s="100" t="s">
        <v>351</v>
      </c>
      <c r="E463" s="103"/>
      <c r="F463" s="5">
        <f t="shared" si="6"/>
        <v>0</v>
      </c>
      <c r="G463" s="13"/>
    </row>
    <row r="464" spans="1:8" s="101" customFormat="1" x14ac:dyDescent="0.3">
      <c r="A464" s="100" t="s">
        <v>30</v>
      </c>
      <c r="B464" s="101" t="s">
        <v>360</v>
      </c>
      <c r="C464" s="139"/>
      <c r="D464" s="100" t="s">
        <v>351</v>
      </c>
      <c r="E464" s="103"/>
      <c r="F464" s="5">
        <f t="shared" si="6"/>
        <v>0</v>
      </c>
      <c r="G464" s="74"/>
      <c r="H464" s="106"/>
    </row>
    <row r="465" spans="1:8" s="101" customFormat="1" x14ac:dyDescent="0.3">
      <c r="A465" s="100" t="s">
        <v>32</v>
      </c>
      <c r="B465" s="101" t="s">
        <v>361</v>
      </c>
      <c r="C465" s="139"/>
      <c r="D465" s="100" t="s">
        <v>351</v>
      </c>
      <c r="E465" s="103"/>
      <c r="F465" s="5">
        <f t="shared" si="6"/>
        <v>0</v>
      </c>
      <c r="G465" s="74"/>
      <c r="H465" s="106"/>
    </row>
    <row r="466" spans="1:8" s="101" customFormat="1" x14ac:dyDescent="0.3">
      <c r="A466" s="100" t="s">
        <v>34</v>
      </c>
      <c r="B466" s="101" t="s">
        <v>362</v>
      </c>
      <c r="C466" s="139"/>
      <c r="D466" s="100" t="s">
        <v>351</v>
      </c>
      <c r="E466" s="103"/>
      <c r="F466" s="5">
        <f t="shared" si="6"/>
        <v>0</v>
      </c>
      <c r="G466" s="74"/>
      <c r="H466" s="106"/>
    </row>
    <row r="467" spans="1:8" s="101" customFormat="1" x14ac:dyDescent="0.3">
      <c r="A467" s="100" t="s">
        <v>37</v>
      </c>
      <c r="B467" s="101" t="s">
        <v>363</v>
      </c>
      <c r="C467" s="139"/>
      <c r="D467" s="100" t="s">
        <v>351</v>
      </c>
      <c r="E467" s="103"/>
      <c r="F467" s="5">
        <f t="shared" si="6"/>
        <v>0</v>
      </c>
      <c r="G467" s="74"/>
      <c r="H467" s="106"/>
    </row>
    <row r="468" spans="1:8" s="101" customFormat="1" x14ac:dyDescent="0.3">
      <c r="A468" s="100" t="s">
        <v>275</v>
      </c>
      <c r="B468" s="101" t="s">
        <v>364</v>
      </c>
      <c r="C468" s="139"/>
      <c r="D468" s="100" t="s">
        <v>351</v>
      </c>
      <c r="E468" s="103"/>
      <c r="F468" s="5">
        <f t="shared" si="6"/>
        <v>0</v>
      </c>
      <c r="G468" s="74"/>
      <c r="H468" s="106"/>
    </row>
    <row r="469" spans="1:8" s="101" customFormat="1" x14ac:dyDescent="0.3">
      <c r="A469" s="117" t="s">
        <v>309</v>
      </c>
      <c r="B469" s="101" t="s">
        <v>365</v>
      </c>
      <c r="C469" s="139"/>
      <c r="D469" s="117" t="s">
        <v>351</v>
      </c>
      <c r="E469" s="103"/>
      <c r="F469" s="5">
        <f t="shared" si="6"/>
        <v>0</v>
      </c>
      <c r="G469" s="74"/>
      <c r="H469" s="106"/>
    </row>
    <row r="470" spans="1:8" s="101" customFormat="1" x14ac:dyDescent="0.3">
      <c r="A470" s="100" t="s">
        <v>214</v>
      </c>
      <c r="B470" s="101" t="s">
        <v>366</v>
      </c>
      <c r="C470" s="139"/>
      <c r="D470" s="100" t="s">
        <v>351</v>
      </c>
      <c r="E470" s="103"/>
      <c r="F470" s="5">
        <f t="shared" si="6"/>
        <v>0</v>
      </c>
      <c r="G470" s="74"/>
      <c r="H470" s="106"/>
    </row>
    <row r="471" spans="1:8" s="101" customFormat="1" x14ac:dyDescent="0.3">
      <c r="A471" s="100" t="s">
        <v>312</v>
      </c>
      <c r="B471" s="101" t="s">
        <v>367</v>
      </c>
      <c r="C471" s="139"/>
      <c r="D471" s="118" t="s">
        <v>351</v>
      </c>
      <c r="E471" s="119"/>
      <c r="F471" s="5">
        <f t="shared" si="6"/>
        <v>0</v>
      </c>
      <c r="G471" s="74"/>
      <c r="H471" s="106"/>
    </row>
    <row r="472" spans="1:8" s="101" customFormat="1" x14ac:dyDescent="0.3">
      <c r="A472" s="100" t="s">
        <v>334</v>
      </c>
      <c r="B472" s="101" t="s">
        <v>368</v>
      </c>
      <c r="C472" s="139"/>
      <c r="D472" s="118" t="s">
        <v>351</v>
      </c>
      <c r="E472" s="120"/>
      <c r="F472" s="5">
        <f t="shared" si="6"/>
        <v>0</v>
      </c>
      <c r="G472" s="74"/>
      <c r="H472" s="106"/>
    </row>
    <row r="473" spans="1:8" s="101" customFormat="1" x14ac:dyDescent="0.3">
      <c r="A473" s="100" t="s">
        <v>336</v>
      </c>
      <c r="B473" s="101" t="s">
        <v>369</v>
      </c>
      <c r="C473" s="139"/>
      <c r="D473" s="100" t="s">
        <v>351</v>
      </c>
      <c r="E473" s="110"/>
      <c r="F473" s="5">
        <f t="shared" si="6"/>
        <v>0</v>
      </c>
      <c r="G473" s="74"/>
      <c r="H473" s="106"/>
    </row>
    <row r="474" spans="1:8" s="101" customFormat="1" x14ac:dyDescent="0.3">
      <c r="A474" s="100" t="s">
        <v>338</v>
      </c>
      <c r="B474" s="101" t="s">
        <v>370</v>
      </c>
      <c r="C474" s="139"/>
      <c r="D474" s="100" t="s">
        <v>351</v>
      </c>
      <c r="E474" s="110"/>
      <c r="F474" s="5">
        <f t="shared" si="6"/>
        <v>0</v>
      </c>
      <c r="G474" s="74"/>
      <c r="H474" s="106"/>
    </row>
    <row r="475" spans="1:8" s="101" customFormat="1" x14ac:dyDescent="0.3">
      <c r="A475" s="100" t="s">
        <v>341</v>
      </c>
      <c r="B475" s="101" t="s">
        <v>371</v>
      </c>
      <c r="C475" s="139"/>
      <c r="D475" s="100" t="s">
        <v>351</v>
      </c>
      <c r="E475" s="110"/>
      <c r="F475" s="5">
        <f t="shared" si="6"/>
        <v>0</v>
      </c>
      <c r="G475" s="74"/>
      <c r="H475" s="106"/>
    </row>
    <row r="476" spans="1:8" s="101" customFormat="1" x14ac:dyDescent="0.3">
      <c r="A476" s="100" t="s">
        <v>343</v>
      </c>
      <c r="B476" s="101" t="s">
        <v>372</v>
      </c>
      <c r="C476" s="139"/>
      <c r="D476" s="100" t="s">
        <v>351</v>
      </c>
      <c r="E476" s="110"/>
      <c r="F476" s="5">
        <f t="shared" si="6"/>
        <v>0</v>
      </c>
      <c r="G476" s="74"/>
      <c r="H476" s="106"/>
    </row>
    <row r="477" spans="1:8" s="101" customFormat="1" x14ac:dyDescent="0.3">
      <c r="A477" s="100" t="s">
        <v>345</v>
      </c>
      <c r="B477" s="101" t="s">
        <v>373</v>
      </c>
      <c r="C477" s="139"/>
      <c r="D477" s="100" t="s">
        <v>351</v>
      </c>
      <c r="E477" s="110"/>
      <c r="F477" s="5">
        <f t="shared" si="6"/>
        <v>0</v>
      </c>
      <c r="G477" s="74"/>
      <c r="H477" s="106"/>
    </row>
    <row r="478" spans="1:8" s="13" customFormat="1" ht="60" x14ac:dyDescent="0.3">
      <c r="A478" s="3" t="s">
        <v>374</v>
      </c>
      <c r="B478" s="20" t="s">
        <v>375</v>
      </c>
      <c r="C478" s="139"/>
      <c r="D478" s="3" t="s">
        <v>351</v>
      </c>
      <c r="E478" s="4"/>
      <c r="F478" s="56">
        <f>C478*E478</f>
        <v>0</v>
      </c>
      <c r="G478" s="74"/>
      <c r="H478" s="106"/>
    </row>
    <row r="479" spans="1:8" s="13" customFormat="1" x14ac:dyDescent="0.3">
      <c r="A479" s="3"/>
      <c r="B479" s="90" t="s">
        <v>376</v>
      </c>
      <c r="C479" s="139"/>
      <c r="D479" s="3"/>
      <c r="E479" s="4"/>
      <c r="F479" s="56"/>
      <c r="G479" s="74"/>
      <c r="H479" s="106"/>
    </row>
    <row r="480" spans="1:8" s="13" customFormat="1" ht="30" x14ac:dyDescent="0.3">
      <c r="A480" s="3"/>
      <c r="B480" s="28" t="s">
        <v>377</v>
      </c>
      <c r="C480" s="139"/>
      <c r="D480" s="3"/>
      <c r="E480" s="4"/>
      <c r="F480" s="56"/>
      <c r="G480" s="74"/>
      <c r="H480" s="106"/>
    </row>
    <row r="481" spans="1:8" s="13" customFormat="1" x14ac:dyDescent="0.3">
      <c r="A481" s="3" t="s">
        <v>4</v>
      </c>
      <c r="B481" s="20" t="s">
        <v>378</v>
      </c>
      <c r="C481" s="139"/>
      <c r="D481" s="3" t="s">
        <v>59</v>
      </c>
      <c r="E481" s="4"/>
      <c r="F481" s="56">
        <f>C481*E481</f>
        <v>0</v>
      </c>
      <c r="G481" s="74"/>
      <c r="H481" s="106"/>
    </row>
    <row r="482" spans="1:8" s="13" customFormat="1" x14ac:dyDescent="0.25">
      <c r="A482" s="3" t="s">
        <v>7</v>
      </c>
      <c r="B482" s="20" t="s">
        <v>379</v>
      </c>
      <c r="C482" s="141"/>
      <c r="D482" s="3"/>
      <c r="E482" s="114"/>
      <c r="F482" s="122">
        <v>400000</v>
      </c>
    </row>
    <row r="483" spans="1:8" s="101" customFormat="1" ht="15" x14ac:dyDescent="0.3">
      <c r="A483" s="100"/>
      <c r="C483" s="141"/>
      <c r="D483" s="100"/>
      <c r="E483" s="103"/>
      <c r="F483" s="109"/>
    </row>
    <row r="484" spans="1:8" s="101" customFormat="1" ht="15" x14ac:dyDescent="0.3">
      <c r="A484" s="100"/>
      <c r="C484" s="141"/>
      <c r="D484" s="100"/>
      <c r="E484" s="103"/>
      <c r="F484" s="109"/>
    </row>
    <row r="485" spans="1:8" s="101" customFormat="1" x14ac:dyDescent="0.35">
      <c r="A485" s="100"/>
      <c r="B485" s="22" t="s">
        <v>36</v>
      </c>
      <c r="C485" s="141"/>
      <c r="D485" s="100"/>
      <c r="E485" s="107"/>
      <c r="F485" s="108">
        <f>SUM(F455:F484)</f>
        <v>400000</v>
      </c>
    </row>
    <row r="486" spans="1:8" s="13" customFormat="1" x14ac:dyDescent="0.25">
      <c r="A486" s="3"/>
      <c r="B486" s="22" t="s">
        <v>348</v>
      </c>
      <c r="C486" s="141"/>
      <c r="D486" s="3"/>
      <c r="E486" s="123"/>
      <c r="F486" s="122"/>
    </row>
    <row r="487" spans="1:8" s="13" customFormat="1" x14ac:dyDescent="0.25">
      <c r="A487" s="3"/>
      <c r="B487" s="40"/>
      <c r="C487" s="141"/>
      <c r="D487" s="3"/>
      <c r="E487" s="123"/>
      <c r="F487" s="122"/>
    </row>
    <row r="488" spans="1:8" s="13" customFormat="1" x14ac:dyDescent="0.25">
      <c r="A488" s="3"/>
      <c r="C488" s="141"/>
      <c r="D488" s="3"/>
      <c r="E488" s="124"/>
      <c r="F488" s="5"/>
    </row>
    <row r="489" spans="1:8" s="13" customFormat="1" x14ac:dyDescent="0.25">
      <c r="A489" s="3"/>
      <c r="B489" s="20"/>
      <c r="C489" s="141"/>
      <c r="D489" s="3"/>
      <c r="E489" s="123"/>
      <c r="F489" s="122"/>
    </row>
    <row r="490" spans="1:8" s="13" customFormat="1" x14ac:dyDescent="0.25">
      <c r="A490" s="3"/>
      <c r="B490" s="20"/>
      <c r="C490" s="141"/>
      <c r="D490" s="3"/>
      <c r="E490" s="123"/>
      <c r="F490" s="122"/>
    </row>
    <row r="491" spans="1:8" s="13" customFormat="1" ht="18.75" customHeight="1" x14ac:dyDescent="0.25">
      <c r="A491" s="3"/>
      <c r="B491" s="8" t="s">
        <v>66</v>
      </c>
      <c r="C491" s="138"/>
      <c r="D491" s="7"/>
      <c r="E491" s="98"/>
      <c r="F491" s="99"/>
    </row>
    <row r="492" spans="1:8" s="13" customFormat="1" ht="17.25" customHeight="1" x14ac:dyDescent="0.25">
      <c r="A492" s="3"/>
      <c r="B492" s="37" t="s">
        <v>380</v>
      </c>
      <c r="C492" s="138"/>
      <c r="D492" s="7"/>
      <c r="E492" s="123"/>
      <c r="F492" s="99"/>
    </row>
    <row r="493" spans="1:8" s="13" customFormat="1" ht="17.25" customHeight="1" x14ac:dyDescent="0.25">
      <c r="A493" s="3"/>
      <c r="B493" s="37" t="s">
        <v>381</v>
      </c>
      <c r="C493" s="138"/>
      <c r="D493" s="7"/>
      <c r="E493" s="123"/>
      <c r="F493" s="99"/>
    </row>
    <row r="494" spans="1:8" s="13" customFormat="1" ht="17.25" customHeight="1" x14ac:dyDescent="0.25">
      <c r="A494" s="3"/>
      <c r="B494" s="37"/>
      <c r="C494" s="138"/>
      <c r="D494" s="7"/>
      <c r="E494" s="123"/>
      <c r="F494" s="99"/>
    </row>
    <row r="495" spans="1:8" s="13" customFormat="1" ht="17.25" customHeight="1" x14ac:dyDescent="0.25">
      <c r="A495" s="3"/>
      <c r="B495" s="37"/>
      <c r="C495" s="138"/>
      <c r="D495" s="7"/>
      <c r="E495" s="123"/>
      <c r="F495" s="99"/>
    </row>
    <row r="496" spans="1:8" s="13" customFormat="1" ht="17.25" customHeight="1" x14ac:dyDescent="0.25">
      <c r="A496" s="3"/>
      <c r="B496" s="37"/>
      <c r="C496" s="138"/>
      <c r="D496" s="7"/>
      <c r="E496" s="123"/>
      <c r="F496" s="99"/>
    </row>
    <row r="497" spans="1:8" s="13" customFormat="1" ht="17.25" customHeight="1" x14ac:dyDescent="0.25">
      <c r="A497" s="3"/>
      <c r="B497" s="37"/>
      <c r="C497" s="138"/>
      <c r="D497" s="7"/>
      <c r="E497" s="123"/>
      <c r="F497" s="99"/>
    </row>
    <row r="498" spans="1:8" s="13" customFormat="1" ht="17.25" customHeight="1" x14ac:dyDescent="0.25">
      <c r="A498" s="3"/>
      <c r="B498" s="37"/>
      <c r="C498" s="138"/>
      <c r="D498" s="7"/>
      <c r="E498" s="123"/>
      <c r="F498" s="99"/>
    </row>
    <row r="499" spans="1:8" s="13" customFormat="1" ht="17.25" customHeight="1" x14ac:dyDescent="0.25">
      <c r="A499" s="3"/>
      <c r="B499" s="37"/>
      <c r="C499" s="138"/>
      <c r="D499" s="7"/>
      <c r="E499" s="123"/>
      <c r="F499" s="99"/>
    </row>
    <row r="500" spans="1:8" s="13" customFormat="1" ht="17.25" customHeight="1" x14ac:dyDescent="0.25">
      <c r="A500" s="3"/>
      <c r="B500" s="37"/>
      <c r="C500" s="138"/>
      <c r="D500" s="7"/>
      <c r="E500" s="123"/>
      <c r="F500" s="99"/>
    </row>
    <row r="501" spans="1:8" s="13" customFormat="1" ht="17.25" customHeight="1" x14ac:dyDescent="0.25">
      <c r="A501" s="3"/>
      <c r="B501" s="37"/>
      <c r="C501" s="138"/>
      <c r="D501" s="7"/>
      <c r="E501" s="123"/>
      <c r="F501" s="99"/>
    </row>
    <row r="502" spans="1:8" s="13" customFormat="1" ht="17.25" customHeight="1" x14ac:dyDescent="0.25">
      <c r="A502" s="3"/>
      <c r="B502" s="37"/>
      <c r="C502" s="138"/>
      <c r="D502" s="7"/>
      <c r="E502" s="123"/>
      <c r="F502" s="99"/>
    </row>
    <row r="503" spans="1:8" s="13" customFormat="1" ht="17.25" customHeight="1" x14ac:dyDescent="0.25">
      <c r="A503" s="3"/>
      <c r="B503" s="37"/>
      <c r="C503" s="138"/>
      <c r="D503" s="7"/>
      <c r="E503" s="123"/>
      <c r="F503" s="99"/>
    </row>
    <row r="504" spans="1:8" s="13" customFormat="1" ht="17.25" customHeight="1" x14ac:dyDescent="0.25">
      <c r="A504" s="3"/>
      <c r="B504" s="8" t="s">
        <v>382</v>
      </c>
      <c r="C504" s="138"/>
      <c r="D504" s="7"/>
      <c r="E504" s="98"/>
      <c r="F504" s="99"/>
    </row>
    <row r="505" spans="1:8" s="13" customFormat="1" ht="17.25" customHeight="1" x14ac:dyDescent="0.25">
      <c r="A505" s="3"/>
      <c r="B505" s="22" t="s">
        <v>254</v>
      </c>
      <c r="C505" s="138"/>
      <c r="D505" s="7"/>
      <c r="E505" s="98"/>
      <c r="F505" s="99">
        <f>SUM(E492:E493)</f>
        <v>0</v>
      </c>
      <c r="H505" s="125"/>
    </row>
    <row r="506" spans="1:8" ht="17.25" customHeight="1" x14ac:dyDescent="0.25">
      <c r="B506" s="8" t="s">
        <v>383</v>
      </c>
      <c r="C506" s="7"/>
      <c r="D506" s="7"/>
      <c r="E506" s="25"/>
      <c r="F506" s="24"/>
      <c r="G506" s="24"/>
    </row>
    <row r="507" spans="1:8" ht="17.25" customHeight="1" x14ac:dyDescent="0.25">
      <c r="B507" s="8"/>
      <c r="C507" s="7"/>
      <c r="D507" s="7"/>
      <c r="E507" s="25"/>
      <c r="F507" s="24"/>
      <c r="G507" s="24"/>
    </row>
    <row r="508" spans="1:8" ht="17.25" customHeight="1" x14ac:dyDescent="0.25">
      <c r="B508" s="40" t="s">
        <v>384</v>
      </c>
      <c r="C508" s="7"/>
      <c r="E508" s="25"/>
      <c r="F508" s="56"/>
      <c r="G508" s="56"/>
    </row>
    <row r="509" spans="1:8" ht="17.25" customHeight="1" x14ac:dyDescent="0.25">
      <c r="B509" s="9" t="s">
        <v>385</v>
      </c>
    </row>
    <row r="510" spans="1:8" ht="17.25" customHeight="1" x14ac:dyDescent="0.25">
      <c r="B510" s="126"/>
    </row>
    <row r="511" spans="1:8" ht="30" x14ac:dyDescent="0.25">
      <c r="B511" s="55" t="s">
        <v>386</v>
      </c>
      <c r="F511" s="127">
        <f>'[7]5BD'!F171</f>
        <v>3747616</v>
      </c>
      <c r="G511" s="127"/>
    </row>
    <row r="512" spans="1:8" ht="17.25" customHeight="1" x14ac:dyDescent="0.25">
      <c r="B512" s="55"/>
    </row>
    <row r="513" spans="2:20" ht="17.25" customHeight="1" x14ac:dyDescent="0.25">
      <c r="B513" s="9"/>
    </row>
    <row r="514" spans="2:20" ht="17.25" customHeight="1" x14ac:dyDescent="0.25">
      <c r="B514" s="9"/>
    </row>
    <row r="515" spans="2:20" ht="17.25" customHeight="1" x14ac:dyDescent="0.25">
      <c r="B515" s="9"/>
    </row>
    <row r="516" spans="2:20" ht="17.25" customHeight="1" x14ac:dyDescent="0.25">
      <c r="B516" s="9"/>
    </row>
    <row r="517" spans="2:20" ht="17.25" customHeight="1" x14ac:dyDescent="0.25">
      <c r="B517" s="9"/>
    </row>
    <row r="518" spans="2:20" ht="17.25" customHeight="1" x14ac:dyDescent="0.25">
      <c r="B518" s="9"/>
    </row>
    <row r="519" spans="2:20" ht="17.25" customHeight="1" x14ac:dyDescent="0.25">
      <c r="B519" s="9"/>
    </row>
    <row r="520" spans="2:20" s="3" customFormat="1" ht="17.25" customHeight="1" x14ac:dyDescent="0.25">
      <c r="B520" s="9"/>
      <c r="E520" s="4"/>
      <c r="F520" s="5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2:20" s="3" customFormat="1" ht="17.25" customHeight="1" x14ac:dyDescent="0.25">
      <c r="B521" s="55"/>
      <c r="E521" s="4"/>
      <c r="F521" s="5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2:20" s="3" customFormat="1" ht="17.25" customHeight="1" x14ac:dyDescent="0.25">
      <c r="B522" s="39"/>
      <c r="E522" s="4"/>
      <c r="F522" s="5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2:20" s="3" customFormat="1" x14ac:dyDescent="0.25">
      <c r="B523" s="55"/>
      <c r="E523" s="4"/>
      <c r="F523" s="5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2:20" s="3" customFormat="1" ht="17.25" customHeight="1" x14ac:dyDescent="0.25">
      <c r="B524" s="39"/>
      <c r="E524" s="4"/>
      <c r="F524" s="5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2:20" s="3" customFormat="1" x14ac:dyDescent="0.25">
      <c r="B525" s="39"/>
      <c r="E525" s="4"/>
      <c r="F525" s="5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2:20" s="3" customFormat="1" x14ac:dyDescent="0.25">
      <c r="B526" s="39"/>
      <c r="E526" s="4"/>
      <c r="F526" s="5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2:20" s="3" customFormat="1" x14ac:dyDescent="0.25">
      <c r="B527" s="39"/>
      <c r="E527" s="4"/>
      <c r="F527" s="5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2:20" s="3" customFormat="1" x14ac:dyDescent="0.25">
      <c r="B528" s="55"/>
      <c r="E528" s="4"/>
      <c r="F528" s="5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2:20" s="3" customFormat="1" ht="17.25" customHeight="1" x14ac:dyDescent="0.25">
      <c r="B529" s="55"/>
      <c r="E529" s="4"/>
      <c r="F529" s="5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2:20" s="3" customFormat="1" ht="17.25" customHeight="1" x14ac:dyDescent="0.25">
      <c r="B530" s="39"/>
      <c r="E530" s="4"/>
      <c r="F530" s="5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2:20" s="3" customFormat="1" ht="17.25" customHeight="1" x14ac:dyDescent="0.25">
      <c r="B531" s="55"/>
      <c r="E531" s="4"/>
      <c r="F531" s="5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2:20" s="3" customFormat="1" ht="27" customHeight="1" x14ac:dyDescent="0.25">
      <c r="B532" s="39"/>
      <c r="E532" s="4"/>
      <c r="F532" s="5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2:20" s="3" customFormat="1" ht="27" customHeight="1" x14ac:dyDescent="0.25">
      <c r="B533" s="39"/>
      <c r="E533" s="4"/>
      <c r="F533" s="5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2:20" s="3" customFormat="1" ht="24" customHeight="1" x14ac:dyDescent="0.25">
      <c r="B534" s="55"/>
      <c r="E534" s="4"/>
      <c r="F534" s="5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2:20" s="3" customFormat="1" ht="26.25" customHeight="1" x14ac:dyDescent="0.25">
      <c r="B535" s="126"/>
      <c r="E535" s="4"/>
      <c r="F535" s="5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2:20" x14ac:dyDescent="0.25">
      <c r="B536" s="9"/>
    </row>
    <row r="537" spans="2:20" x14ac:dyDescent="0.25">
      <c r="B537" s="9"/>
    </row>
    <row r="538" spans="2:20" x14ac:dyDescent="0.25">
      <c r="B538" s="8" t="s">
        <v>387</v>
      </c>
      <c r="C538" s="7"/>
      <c r="D538" s="7"/>
      <c r="E538" s="25"/>
      <c r="F538" s="24"/>
      <c r="G538" s="24"/>
    </row>
    <row r="539" spans="2:20" x14ac:dyDescent="0.25">
      <c r="B539" s="22" t="s">
        <v>254</v>
      </c>
      <c r="C539" s="7"/>
      <c r="D539" s="7"/>
      <c r="E539" s="25"/>
      <c r="F539" s="24">
        <f>SUM(F509:F538)</f>
        <v>3747616</v>
      </c>
      <c r="G539" s="24"/>
    </row>
    <row r="540" spans="2:20" x14ac:dyDescent="0.25">
      <c r="B540" s="9"/>
    </row>
    <row r="541" spans="2:20" x14ac:dyDescent="0.25">
      <c r="B541" s="9"/>
    </row>
    <row r="542" spans="2:20" x14ac:dyDescent="0.25">
      <c r="B542" s="9" t="s">
        <v>388</v>
      </c>
    </row>
    <row r="543" spans="2:20" x14ac:dyDescent="0.25">
      <c r="F543" s="128"/>
      <c r="G543" s="128"/>
    </row>
    <row r="544" spans="2:20" x14ac:dyDescent="0.25">
      <c r="B544" s="20" t="s">
        <v>70</v>
      </c>
      <c r="E544" s="16"/>
      <c r="F544" s="129"/>
      <c r="G544" s="129"/>
    </row>
    <row r="545" spans="2:7" x14ac:dyDescent="0.25">
      <c r="F545" s="129"/>
      <c r="G545" s="129"/>
    </row>
    <row r="546" spans="2:7" x14ac:dyDescent="0.25">
      <c r="B546" s="13" t="s">
        <v>73</v>
      </c>
      <c r="F546" s="129"/>
      <c r="G546" s="129"/>
    </row>
    <row r="547" spans="2:7" x14ac:dyDescent="0.25">
      <c r="F547" s="129"/>
      <c r="G547" s="129"/>
    </row>
    <row r="548" spans="2:7" x14ac:dyDescent="0.25">
      <c r="B548" s="13" t="s">
        <v>460</v>
      </c>
      <c r="F548" s="129"/>
      <c r="G548" s="129"/>
    </row>
    <row r="549" spans="2:7" x14ac:dyDescent="0.25">
      <c r="C549" s="130"/>
      <c r="D549" s="130"/>
      <c r="F549" s="129"/>
      <c r="G549" s="129"/>
    </row>
    <row r="550" spans="2:7" x14ac:dyDescent="0.25">
      <c r="B550" s="13" t="s">
        <v>463</v>
      </c>
      <c r="F550" s="129"/>
      <c r="G550" s="129"/>
    </row>
    <row r="551" spans="2:7" ht="18.75" customHeight="1" x14ac:dyDescent="0.25">
      <c r="C551" s="130"/>
      <c r="D551" s="130"/>
      <c r="F551" s="129"/>
      <c r="G551" s="129"/>
    </row>
    <row r="552" spans="2:7" x14ac:dyDescent="0.25">
      <c r="B552" s="13" t="s">
        <v>473</v>
      </c>
      <c r="F552" s="129"/>
      <c r="G552" s="129"/>
    </row>
    <row r="553" spans="2:7" ht="17.25" customHeight="1" x14ac:dyDescent="0.25">
      <c r="C553" s="130"/>
      <c r="D553" s="130"/>
      <c r="F553" s="129"/>
      <c r="G553" s="129"/>
    </row>
    <row r="554" spans="2:7" x14ac:dyDescent="0.25">
      <c r="B554" s="13" t="s">
        <v>483</v>
      </c>
      <c r="F554" s="129"/>
      <c r="G554" s="129"/>
    </row>
    <row r="555" spans="2:7" ht="17.25" customHeight="1" x14ac:dyDescent="0.25">
      <c r="F555" s="129"/>
      <c r="G555" s="129"/>
    </row>
    <row r="556" spans="2:7" x14ac:dyDescent="0.25">
      <c r="B556" s="13" t="s">
        <v>166</v>
      </c>
      <c r="F556" s="129"/>
      <c r="G556" s="129"/>
    </row>
    <row r="557" spans="2:7" ht="17.25" customHeight="1" x14ac:dyDescent="0.25">
      <c r="F557" s="129"/>
      <c r="G557" s="129"/>
    </row>
    <row r="558" spans="2:7" ht="17.25" customHeight="1" x14ac:dyDescent="0.25">
      <c r="B558" s="13" t="s">
        <v>176</v>
      </c>
      <c r="F558" s="129"/>
      <c r="G558" s="129"/>
    </row>
    <row r="559" spans="2:7" ht="17.25" customHeight="1" x14ac:dyDescent="0.25">
      <c r="F559" s="129"/>
      <c r="G559" s="129"/>
    </row>
    <row r="560" spans="2:7" ht="17.25" customHeight="1" x14ac:dyDescent="0.25">
      <c r="B560" s="13" t="s">
        <v>183</v>
      </c>
      <c r="F560" s="129"/>
      <c r="G560" s="129"/>
    </row>
    <row r="561" spans="2:7" ht="17.25" customHeight="1" x14ac:dyDescent="0.25">
      <c r="C561" s="130"/>
      <c r="D561" s="130"/>
      <c r="F561" s="129"/>
      <c r="G561" s="129"/>
    </row>
    <row r="562" spans="2:7" ht="17.25" customHeight="1" x14ac:dyDescent="0.25">
      <c r="B562" s="13" t="s">
        <v>185</v>
      </c>
      <c r="F562" s="129"/>
      <c r="G562" s="129"/>
    </row>
    <row r="563" spans="2:7" ht="17.25" customHeight="1" x14ac:dyDescent="0.25">
      <c r="C563" s="130"/>
      <c r="D563" s="130"/>
      <c r="F563" s="129"/>
      <c r="G563" s="129"/>
    </row>
    <row r="564" spans="2:7" ht="17.25" customHeight="1" x14ac:dyDescent="0.25">
      <c r="B564" s="13" t="s">
        <v>217</v>
      </c>
      <c r="F564" s="129"/>
      <c r="G564" s="129"/>
    </row>
    <row r="565" spans="2:7" ht="17.25" customHeight="1" x14ac:dyDescent="0.25">
      <c r="C565" s="130"/>
      <c r="D565" s="130"/>
      <c r="F565" s="129"/>
      <c r="G565" s="129"/>
    </row>
    <row r="566" spans="2:7" ht="17.25" customHeight="1" x14ac:dyDescent="0.25">
      <c r="B566" s="13" t="s">
        <v>256</v>
      </c>
      <c r="F566" s="129"/>
      <c r="G566" s="129"/>
    </row>
    <row r="567" spans="2:7" ht="17.25" customHeight="1" x14ac:dyDescent="0.25">
      <c r="F567" s="129"/>
      <c r="G567" s="129"/>
    </row>
    <row r="568" spans="2:7" ht="17.25" customHeight="1" x14ac:dyDescent="0.25">
      <c r="B568" s="13" t="s">
        <v>277</v>
      </c>
      <c r="F568" s="129"/>
      <c r="G568" s="129"/>
    </row>
    <row r="569" spans="2:7" ht="17.25" customHeight="1" x14ac:dyDescent="0.25">
      <c r="B569" s="6"/>
      <c r="F569" s="129"/>
      <c r="G569" s="129"/>
    </row>
    <row r="570" spans="2:7" ht="17.25" customHeight="1" x14ac:dyDescent="0.25">
      <c r="B570" s="13" t="s">
        <v>382</v>
      </c>
      <c r="E570" s="16"/>
      <c r="F570" s="129"/>
      <c r="G570" s="129"/>
    </row>
    <row r="571" spans="2:7" ht="17.25" customHeight="1" x14ac:dyDescent="0.25">
      <c r="C571" s="130"/>
      <c r="D571" s="130"/>
      <c r="F571" s="129"/>
      <c r="G571" s="129"/>
    </row>
    <row r="572" spans="2:7" ht="17.25" customHeight="1" x14ac:dyDescent="0.25">
      <c r="B572" s="13" t="s">
        <v>387</v>
      </c>
      <c r="F572" s="129"/>
      <c r="G572" s="129"/>
    </row>
    <row r="573" spans="2:7" ht="17.25" customHeight="1" x14ac:dyDescent="0.25">
      <c r="F573" s="129"/>
      <c r="G573" s="129"/>
    </row>
    <row r="574" spans="2:7" ht="17.25" customHeight="1" x14ac:dyDescent="0.25">
      <c r="B574" s="131" t="s">
        <v>389</v>
      </c>
      <c r="C574" s="133"/>
      <c r="D574" s="133"/>
      <c r="E574" s="134"/>
      <c r="F574" s="129"/>
      <c r="G574" s="129"/>
    </row>
    <row r="575" spans="2:7" ht="17.25" customHeight="1" x14ac:dyDescent="0.25">
      <c r="B575" s="22" t="s">
        <v>390</v>
      </c>
      <c r="D575" s="130"/>
      <c r="E575" s="135"/>
      <c r="F575" s="26">
        <f>SUM(E544:E574)</f>
        <v>0</v>
      </c>
      <c r="G575" s="26"/>
    </row>
    <row r="576" spans="2:7" ht="19.5" customHeight="1" x14ac:dyDescent="0.25">
      <c r="B576" s="22" t="s">
        <v>391</v>
      </c>
      <c r="F576" s="136">
        <f>F575*5%</f>
        <v>0</v>
      </c>
      <c r="G576" s="26"/>
    </row>
    <row r="577" spans="1:20" ht="19.5" customHeight="1" x14ac:dyDescent="0.25">
      <c r="B577" s="22" t="s">
        <v>392</v>
      </c>
      <c r="F577" s="26">
        <f>SUM(F575:F576)</f>
        <v>0</v>
      </c>
      <c r="G577" s="26"/>
    </row>
    <row r="578" spans="1:20" x14ac:dyDescent="0.25">
      <c r="B578" s="22" t="s">
        <v>393</v>
      </c>
      <c r="F578" s="136">
        <f>F577*7.5%</f>
        <v>0</v>
      </c>
      <c r="G578" s="26"/>
      <c r="I578" s="57"/>
    </row>
    <row r="579" spans="1:20" ht="17.25" customHeight="1" thickBot="1" x14ac:dyDescent="0.3">
      <c r="B579" s="8" t="s">
        <v>394</v>
      </c>
      <c r="E579" s="23"/>
      <c r="F579" s="137">
        <f>SUM(F577:F578)</f>
        <v>0</v>
      </c>
      <c r="G579" s="26"/>
    </row>
    <row r="580" spans="1:20" ht="17.25" customHeight="1" thickTop="1" x14ac:dyDescent="0.25">
      <c r="B580" s="22" t="s">
        <v>395</v>
      </c>
    </row>
    <row r="581" spans="1:20" ht="17.25" customHeight="1" x14ac:dyDescent="0.25">
      <c r="B581" s="22"/>
    </row>
    <row r="582" spans="1:20" ht="17.25" customHeight="1" x14ac:dyDescent="0.25">
      <c r="B582" s="22" t="s">
        <v>396</v>
      </c>
      <c r="C582" s="30"/>
      <c r="D582" s="7" t="s">
        <v>397</v>
      </c>
    </row>
    <row r="583" spans="1:20" ht="20.45" customHeight="1" x14ac:dyDescent="0.25">
      <c r="B583" s="22" t="s">
        <v>398</v>
      </c>
      <c r="E583" s="25"/>
    </row>
    <row r="584" spans="1:20" s="5" customFormat="1" ht="17.25" customHeight="1" x14ac:dyDescent="0.25">
      <c r="A584" s="3"/>
      <c r="B584" s="22" t="s">
        <v>399</v>
      </c>
      <c r="C584" s="3"/>
      <c r="D584" s="3"/>
      <c r="E584" s="2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s="5" customFormat="1" ht="17.25" customHeight="1" x14ac:dyDescent="0.25">
      <c r="A585" s="3"/>
      <c r="B585" s="20"/>
      <c r="C585" s="3"/>
      <c r="D585" s="3"/>
      <c r="E585" s="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s="5" customFormat="1" ht="17.25" customHeight="1" x14ac:dyDescent="0.25">
      <c r="A586" s="3"/>
      <c r="B586" s="20"/>
      <c r="C586" s="3"/>
      <c r="D586" s="3"/>
      <c r="E586" s="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s="5" customFormat="1" ht="17.25" customHeight="1" x14ac:dyDescent="0.25">
      <c r="A587" s="3"/>
      <c r="B587" s="13"/>
      <c r="C587" s="3"/>
      <c r="D587" s="3"/>
      <c r="E587" s="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s="5" customFormat="1" ht="17.25" customHeight="1" x14ac:dyDescent="0.25">
      <c r="A588" s="3"/>
      <c r="B588" s="13"/>
      <c r="C588" s="3"/>
      <c r="D588" s="3"/>
      <c r="E588" s="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s="5" customFormat="1" ht="17.25" customHeight="1" x14ac:dyDescent="0.25">
      <c r="A589" s="3"/>
      <c r="B589" s="13"/>
      <c r="C589" s="3"/>
      <c r="D589" s="3"/>
      <c r="E589" s="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s="5" customFormat="1" ht="17.25" customHeight="1" x14ac:dyDescent="0.25">
      <c r="A590" s="3"/>
      <c r="B590" s="13"/>
      <c r="C590" s="3"/>
      <c r="D590" s="3"/>
      <c r="E590" s="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604" spans="1:7" s="27" customFormat="1" x14ac:dyDescent="0.25">
      <c r="A604" s="3"/>
      <c r="B604" s="13"/>
      <c r="C604" s="3"/>
      <c r="D604" s="3"/>
      <c r="E604" s="4"/>
      <c r="F604" s="5"/>
      <c r="G604" s="5"/>
    </row>
    <row r="605" spans="1:7" s="27" customFormat="1" x14ac:dyDescent="0.25">
      <c r="A605" s="3"/>
      <c r="B605" s="13"/>
      <c r="C605" s="3"/>
      <c r="D605" s="3"/>
      <c r="E605" s="4"/>
      <c r="F605" s="5"/>
      <c r="G605" s="5"/>
    </row>
    <row r="606" spans="1:7" s="27" customFormat="1" x14ac:dyDescent="0.25">
      <c r="A606" s="3"/>
      <c r="B606" s="13"/>
      <c r="C606" s="3"/>
      <c r="D606" s="3"/>
      <c r="E606" s="4"/>
      <c r="F606" s="5"/>
      <c r="G606" s="5"/>
    </row>
    <row r="607" spans="1:7" s="27" customFormat="1" x14ac:dyDescent="0.25">
      <c r="A607" s="3"/>
      <c r="B607" s="13"/>
      <c r="C607" s="3"/>
      <c r="D607" s="3"/>
      <c r="E607" s="4"/>
      <c r="F607" s="5"/>
      <c r="G607" s="5"/>
    </row>
    <row r="608" spans="1:7" s="27" customFormat="1" x14ac:dyDescent="0.25">
      <c r="A608" s="3"/>
      <c r="B608" s="13"/>
      <c r="C608" s="3"/>
      <c r="D608" s="3"/>
      <c r="E608" s="4"/>
      <c r="F608" s="5"/>
      <c r="G608" s="5"/>
    </row>
    <row r="609" spans="1:7" s="27" customFormat="1" x14ac:dyDescent="0.25">
      <c r="A609" s="3"/>
      <c r="B609" s="13"/>
      <c r="C609" s="3"/>
      <c r="D609" s="3"/>
      <c r="E609" s="4"/>
      <c r="F609" s="5"/>
      <c r="G609" s="5"/>
    </row>
    <row r="633" spans="1:7" s="27" customFormat="1" x14ac:dyDescent="0.25">
      <c r="A633" s="3"/>
      <c r="B633" s="13"/>
      <c r="C633" s="3"/>
      <c r="D633" s="3"/>
      <c r="E633" s="4"/>
      <c r="F633" s="5"/>
      <c r="G633" s="5"/>
    </row>
    <row r="634" spans="1:7" ht="21" customHeight="1" x14ac:dyDescent="0.25"/>
    <row r="671" spans="1:7" s="27" customFormat="1" x14ac:dyDescent="0.25">
      <c r="A671" s="3"/>
      <c r="B671" s="13"/>
      <c r="C671" s="3"/>
      <c r="D671" s="3"/>
      <c r="E671" s="4"/>
      <c r="F671" s="5"/>
      <c r="G671" s="5"/>
    </row>
    <row r="672" spans="1:7" s="27" customFormat="1" x14ac:dyDescent="0.25">
      <c r="A672" s="3"/>
      <c r="B672" s="13"/>
      <c r="C672" s="3"/>
      <c r="D672" s="3"/>
      <c r="E672" s="4"/>
      <c r="F672" s="5"/>
      <c r="G672" s="5"/>
    </row>
    <row r="703" spans="1:7" s="27" customFormat="1" x14ac:dyDescent="0.25">
      <c r="A703" s="3"/>
      <c r="B703" s="13"/>
      <c r="C703" s="3"/>
      <c r="D703" s="3"/>
      <c r="E703" s="4"/>
      <c r="F703" s="5"/>
      <c r="G703" s="5"/>
    </row>
    <row r="704" spans="1:7" s="27" customFormat="1" x14ac:dyDescent="0.25">
      <c r="A704" s="3"/>
      <c r="B704" s="13"/>
      <c r="C704" s="3"/>
      <c r="D704" s="3"/>
      <c r="E704" s="4"/>
      <c r="F704" s="5"/>
      <c r="G704" s="5"/>
    </row>
  </sheetData>
  <printOptions gridLines="1"/>
  <pageMargins left="0.75" right="0.75" top="1" bottom="1" header="0.5" footer="0.5"/>
  <pageSetup paperSize="9" scale="51" orientation="portrait" horizontalDpi="300" verticalDpi="300" r:id="rId1"/>
  <headerFooter alignWithMargins="0">
    <oddHeader>&amp;C&amp;"Arial,Bold"PROPOSED RESIDENTIAL DEVELOPMENT AT BELLAVUE II, KADO LIFE CAMP- FCT ABUJA</oddHeader>
    <oddFooter>&amp;R&amp;"Comic Sans MS,Bold Italic"Page /&amp;P</oddFooter>
  </headerFooter>
  <rowBreaks count="10" manualBreakCount="10">
    <brk id="57" max="5" man="1"/>
    <brk id="113" max="5" man="1"/>
    <brk id="181" max="5" man="1"/>
    <brk id="233" max="5" man="1"/>
    <brk id="287" max="5" man="1"/>
    <brk id="324" max="5" man="1"/>
    <brk id="389" max="5" man="1"/>
    <brk id="452" max="5" man="1"/>
    <brk id="505" max="5" man="1"/>
    <brk id="539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2" sqref="B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3BD Duplex (2)</vt:lpstr>
      <vt:lpstr>masjid</vt:lpstr>
      <vt:lpstr>Sheet2</vt:lpstr>
      <vt:lpstr>'3BD Duplex (2)'!Print_Area</vt:lpstr>
      <vt:lpstr>masjid!Print_Area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USER</cp:lastModifiedBy>
  <dcterms:created xsi:type="dcterms:W3CDTF">2022-02-01T15:52:06Z</dcterms:created>
  <dcterms:modified xsi:type="dcterms:W3CDTF">2022-06-28T20:48:38Z</dcterms:modified>
</cp:coreProperties>
</file>