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FavQ$\Desktop\Boq\BILLS 2023 AND BELOW\qs philip\kaduna\"/>
    </mc:Choice>
  </mc:AlternateContent>
  <xr:revisionPtr revIDLastSave="0" documentId="13_ncr:1_{074051F5-0FDC-4A4D-8024-3883F9D33CF4}" xr6:coauthVersionLast="47" xr6:coauthVersionMax="47" xr10:uidLastSave="{00000000-0000-0000-0000-000000000000}"/>
  <bookViews>
    <workbookView xWindow="45" yWindow="30" windowWidth="12195" windowHeight="11055" firstSheet="3" activeTab="4" xr2:uid="{00000000-000D-0000-FFFF-FFFF00000000}"/>
  </bookViews>
  <sheets>
    <sheet name="COVER PAGE" sheetId="7" r:id="rId1"/>
    <sheet name="Cover page (1)" sheetId="12" r:id="rId2"/>
    <sheet name="6 BEDROOM duplex" sheetId="1" r:id="rId3"/>
    <sheet name="Cover page (2)" sheetId="13" r:id="rId4"/>
    <sheet name="BOQ GATE HOUSE" sheetId="2" r:id="rId5"/>
    <sheet name="Sheet1" sheetId="8" state="hidden" r:id="rId6"/>
    <sheet name="Cover page (3)" sheetId="14" r:id="rId7"/>
    <sheet name="Fence work " sheetId="10" r:id="rId8"/>
    <sheet name="Cover page (4)" sheetId="15" r:id="rId9"/>
    <sheet name="External work" sheetId="9" r:id="rId10"/>
    <sheet name="Cover page (5)" sheetId="16" r:id="rId11"/>
    <sheet name=" civil works" sheetId="11" r:id="rId12"/>
    <sheet name="General Summary" sheetId="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h">#REF!</definedName>
    <definedName name="\i">#REF!</definedName>
    <definedName name="\k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y">#REF!</definedName>
    <definedName name="\z">#REF!</definedName>
    <definedName name="______cbd1">'[1]MAIN BLD TAKE OFF'!#REF!</definedName>
    <definedName name="______cbd2">'[1]MAIN BLD TAKE OFF'!#REF!</definedName>
    <definedName name="______cbd3">'[1]MAIN BLD TAKE OFF'!#REF!</definedName>
    <definedName name="______td2">'[1]MAIN BLD TAKE OFF'!#REF!</definedName>
    <definedName name="______tl1">'[1]MAIN BLD TAKE OFF'!#REF!</definedName>
    <definedName name="______tl2">'[1]MAIN BLD TAKE OFF'!#REF!</definedName>
    <definedName name="______tw2">'[1]MAIN BLD TAKE OFF'!#REF!</definedName>
    <definedName name="_____cbd1">'[1]MAIN BLD TAKE OFF'!#REF!</definedName>
    <definedName name="_____cbd2">'[1]MAIN BLD TAKE OFF'!#REF!</definedName>
    <definedName name="_____cbd3">'[1]MAIN BLD TAKE OFF'!#REF!</definedName>
    <definedName name="_____td2">'[1]MAIN BLD TAKE OFF'!#REF!</definedName>
    <definedName name="_____tl1">'[1]MAIN BLD TAKE OFF'!#REF!</definedName>
    <definedName name="_____tl2">'[1]MAIN BLD TAKE OFF'!#REF!</definedName>
    <definedName name="_____tw1">'[2]MAIN BLD TAKE OFF'!$I$34</definedName>
    <definedName name="_____tw2">'[1]MAIN BLD TAKE OFF'!#REF!</definedName>
    <definedName name="____cbd1">'[1]MAIN BLD TAKE OFF'!#REF!</definedName>
    <definedName name="____cbd2">'[1]MAIN BLD TAKE OFF'!#REF!</definedName>
    <definedName name="____cbd3">'[1]MAIN BLD TAKE OFF'!#REF!</definedName>
    <definedName name="____td2">'[1]MAIN BLD TAKE OFF'!#REF!</definedName>
    <definedName name="____tl1">'[1]MAIN BLD TAKE OFF'!#REF!</definedName>
    <definedName name="____tl2">'[1]MAIN BLD TAKE OFF'!#REF!</definedName>
    <definedName name="____tw1">'[3]MAIN BLD TAKE OFF'!$I$34</definedName>
    <definedName name="____tw2">'[1]MAIN BLD TAKE OFF'!#REF!</definedName>
    <definedName name="___cbd1">'[1]MAIN BLD TAKE OFF'!#REF!</definedName>
    <definedName name="___cbd2">'[1]MAIN BLD TAKE OFF'!#REF!</definedName>
    <definedName name="___cbd3">'[1]MAIN BLD TAKE OFF'!#REF!</definedName>
    <definedName name="___td2">'[1]MAIN BLD TAKE OFF'!#REF!</definedName>
    <definedName name="___tl1">'[1]MAIN BLD TAKE OFF'!#REF!</definedName>
    <definedName name="___tl2">'[1]MAIN BLD TAKE OFF'!#REF!</definedName>
    <definedName name="___tw1">'[2]MAIN BLD TAKE OFF'!$I$34</definedName>
    <definedName name="___tw2">'[1]MAIN BLD TAKE OFF'!#REF!</definedName>
    <definedName name="__cbd1" localSheetId="2">'[4]MAIN BLD TAKE OFF'!#REF!</definedName>
    <definedName name="__cbd1" localSheetId="1">'[4]MAIN BLD TAKE OFF'!#REF!</definedName>
    <definedName name="__cbd1" localSheetId="3">'[4]MAIN BLD TAKE OFF'!#REF!</definedName>
    <definedName name="__cbd1" localSheetId="6">'[4]MAIN BLD TAKE OFF'!#REF!</definedName>
    <definedName name="__cbd1" localSheetId="8">'[4]MAIN BLD TAKE OFF'!#REF!</definedName>
    <definedName name="__cbd1" localSheetId="10">'[4]MAIN BLD TAKE OFF'!#REF!</definedName>
    <definedName name="__cbd1" localSheetId="12">'[4]MAIN BLD TAKE OFF'!#REF!</definedName>
    <definedName name="__cbd1">'[4]MAIN BLD TAKE OFF'!#REF!</definedName>
    <definedName name="__cbd2" localSheetId="2">'[4]MAIN BLD TAKE OFF'!#REF!</definedName>
    <definedName name="__cbd2" localSheetId="1">'[4]MAIN BLD TAKE OFF'!#REF!</definedName>
    <definedName name="__cbd2" localSheetId="3">'[4]MAIN BLD TAKE OFF'!#REF!</definedName>
    <definedName name="__cbd2" localSheetId="6">'[4]MAIN BLD TAKE OFF'!#REF!</definedName>
    <definedName name="__cbd2" localSheetId="8">'[4]MAIN BLD TAKE OFF'!#REF!</definedName>
    <definedName name="__cbd2" localSheetId="10">'[4]MAIN BLD TAKE OFF'!#REF!</definedName>
    <definedName name="__cbd2">'[4]MAIN BLD TAKE OFF'!#REF!</definedName>
    <definedName name="__cbd3" localSheetId="2">'[4]MAIN BLD TAKE OFF'!#REF!</definedName>
    <definedName name="__cbd3">'[4]MAIN BLD TAKE OFF'!#REF!</definedName>
    <definedName name="__td2" localSheetId="2">'[4]MAIN BLD TAKE OFF'!#REF!</definedName>
    <definedName name="__td2">'[4]MAIN BLD TAKE OFF'!#REF!</definedName>
    <definedName name="__tl1" localSheetId="2">'[4]MAIN BLD TAKE OFF'!#REF!</definedName>
    <definedName name="__tl1">'[4]MAIN BLD TAKE OFF'!#REF!</definedName>
    <definedName name="__tl2" localSheetId="2">'[4]MAIN BLD TAKE OFF'!#REF!</definedName>
    <definedName name="__tl2">'[4]MAIN BLD TAKE OFF'!#REF!</definedName>
    <definedName name="__tw1">'[2]MAIN BLD TAKE OFF'!$I$34</definedName>
    <definedName name="__tw2" localSheetId="2">'[4]MAIN BLD TAKE OFF'!#REF!</definedName>
    <definedName name="__tw2" localSheetId="1">'[4]MAIN BLD TAKE OFF'!#REF!</definedName>
    <definedName name="__tw2" localSheetId="3">'[4]MAIN BLD TAKE OFF'!#REF!</definedName>
    <definedName name="__tw2" localSheetId="6">'[4]MAIN BLD TAKE OFF'!#REF!</definedName>
    <definedName name="__tw2" localSheetId="8">'[4]MAIN BLD TAKE OFF'!#REF!</definedName>
    <definedName name="__tw2" localSheetId="10">'[4]MAIN BLD TAKE OFF'!#REF!</definedName>
    <definedName name="__tw2" localSheetId="12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B80266" localSheetId="1">#REF!</definedName>
    <definedName name="_B80266" localSheetId="3">#REF!</definedName>
    <definedName name="_B80266" localSheetId="6">#REF!</definedName>
    <definedName name="_B80266" localSheetId="8">#REF!</definedName>
    <definedName name="_B80266" localSheetId="10">#REF!</definedName>
    <definedName name="_B80266">#REF!</definedName>
    <definedName name="_B90266" localSheetId="1">#REF!</definedName>
    <definedName name="_B90266" localSheetId="3">#REF!</definedName>
    <definedName name="_B90266" localSheetId="6">#REF!</definedName>
    <definedName name="_B90266" localSheetId="8">#REF!</definedName>
    <definedName name="_B90266" localSheetId="10">#REF!</definedName>
    <definedName name="_B90266">#REF!</definedName>
    <definedName name="_B99106" localSheetId="1">#REF!</definedName>
    <definedName name="_B99106" localSheetId="3">#REF!</definedName>
    <definedName name="_B99106" localSheetId="6">#REF!</definedName>
    <definedName name="_B99106" localSheetId="8">#REF!</definedName>
    <definedName name="_B99106" localSheetId="10">#REF!</definedName>
    <definedName name="_B99106">#REF!</definedName>
    <definedName name="_cbd1" localSheetId="2">'[4]MAIN BLD TAKE OFF'!#REF!</definedName>
    <definedName name="_cbd1" localSheetId="1">'[4]MAIN BLD TAKE OFF'!#REF!</definedName>
    <definedName name="_cbd1" localSheetId="3">'[4]MAIN BLD TAKE OFF'!#REF!</definedName>
    <definedName name="_cbd1" localSheetId="6">'[4]MAIN BLD TAKE OFF'!#REF!</definedName>
    <definedName name="_cbd1" localSheetId="8">'[4]MAIN BLD TAKE OFF'!#REF!</definedName>
    <definedName name="_cbd1" localSheetId="10">'[4]MAIN BLD TAKE OFF'!#REF!</definedName>
    <definedName name="_cbd1" localSheetId="12">'[4]MAIN BLD TAKE OFF'!#REF!</definedName>
    <definedName name="_cbd1">'[4]MAIN BLD TAKE OFF'!#REF!</definedName>
    <definedName name="_cbd2" localSheetId="2">'[4]MAIN BLD TAKE OFF'!#REF!</definedName>
    <definedName name="_cbd2" localSheetId="1">'[4]MAIN BLD TAKE OFF'!#REF!</definedName>
    <definedName name="_cbd2" localSheetId="3">'[4]MAIN BLD TAKE OFF'!#REF!</definedName>
    <definedName name="_cbd2" localSheetId="6">'[4]MAIN BLD TAKE OFF'!#REF!</definedName>
    <definedName name="_cbd2" localSheetId="8">'[4]MAIN BLD TAKE OFF'!#REF!</definedName>
    <definedName name="_cbd2" localSheetId="10">'[4]MAIN BLD TAKE OFF'!#REF!</definedName>
    <definedName name="_cbd2" localSheetId="12">'[4]MAIN BLD TAKE OFF'!#REF!</definedName>
    <definedName name="_cbd2">'[4]MAIN BLD TAKE OFF'!#REF!</definedName>
    <definedName name="_cbd3" localSheetId="2">'[4]MAIN BLD TAKE OFF'!#REF!</definedName>
    <definedName name="_cbd3">'[4]MAIN BLD TAKE OFF'!#REF!</definedName>
    <definedName name="_Fill" hidden="1">#REF!</definedName>
    <definedName name="_Order1" hidden="1">255</definedName>
    <definedName name="_Order2" hidden="1">255</definedName>
    <definedName name="_SK1">#REF!</definedName>
    <definedName name="_td2" localSheetId="2">'[4]MAIN BLD TAKE OFF'!#REF!</definedName>
    <definedName name="_td2" localSheetId="1">'[4]MAIN BLD TAKE OFF'!#REF!</definedName>
    <definedName name="_td2" localSheetId="3">'[4]MAIN BLD TAKE OFF'!#REF!</definedName>
    <definedName name="_td2" localSheetId="6">'[4]MAIN BLD TAKE OFF'!#REF!</definedName>
    <definedName name="_td2" localSheetId="8">'[4]MAIN BLD TAKE OFF'!#REF!</definedName>
    <definedName name="_td2" localSheetId="10">'[4]MAIN BLD TAKE OFF'!#REF!</definedName>
    <definedName name="_td2" localSheetId="12">'[4]MAIN BLD TAKE OFF'!#REF!</definedName>
    <definedName name="_td2">'[4]MAIN BLD TAKE OFF'!#REF!</definedName>
    <definedName name="_tl1" localSheetId="2">'[4]MAIN BLD TAKE OFF'!#REF!</definedName>
    <definedName name="_tl1" localSheetId="1">'[4]MAIN BLD TAKE OFF'!#REF!</definedName>
    <definedName name="_tl1" localSheetId="3">'[4]MAIN BLD TAKE OFF'!#REF!</definedName>
    <definedName name="_tl1" localSheetId="6">'[4]MAIN BLD TAKE OFF'!#REF!</definedName>
    <definedName name="_tl1" localSheetId="8">'[4]MAIN BLD TAKE OFF'!#REF!</definedName>
    <definedName name="_tl1" localSheetId="10">'[4]MAIN BLD TAKE OFF'!#REF!</definedName>
    <definedName name="_tl1">'[4]MAIN BLD TAKE OFF'!#REF!</definedName>
    <definedName name="_tl2" localSheetId="2">'[4]MAIN BLD TAKE OFF'!#REF!</definedName>
    <definedName name="_tl2" localSheetId="1">'[4]MAIN BLD TAKE OFF'!#REF!</definedName>
    <definedName name="_tl2" localSheetId="3">'[4]MAIN BLD TAKE OFF'!#REF!</definedName>
    <definedName name="_tl2" localSheetId="6">'[4]MAIN BLD TAKE OFF'!#REF!</definedName>
    <definedName name="_tl2" localSheetId="8">'[4]MAIN BLD TAKE OFF'!#REF!</definedName>
    <definedName name="_tl2" localSheetId="10">'[4]MAIN BLD TAKE OFF'!#REF!</definedName>
    <definedName name="_tl2">'[4]MAIN BLD TAKE OFF'!#REF!</definedName>
    <definedName name="_tw1">'[2]MAIN BLD TAKE OFF'!$I$34</definedName>
    <definedName name="_tw2" localSheetId="2">'[4]MAIN BLD TAKE OFF'!#REF!</definedName>
    <definedName name="_tw2" localSheetId="1">'[4]MAIN BLD TAKE OFF'!#REF!</definedName>
    <definedName name="_tw2" localSheetId="3">'[4]MAIN BLD TAKE OFF'!#REF!</definedName>
    <definedName name="_tw2" localSheetId="6">'[4]MAIN BLD TAKE OFF'!#REF!</definedName>
    <definedName name="_tw2" localSheetId="8">'[4]MAIN BLD TAKE OFF'!#REF!</definedName>
    <definedName name="_tw2" localSheetId="10">'[4]MAIN BLD TAKE OFF'!#REF!</definedName>
    <definedName name="_tw2" localSheetId="12">'[4]MAIN BLD TAKE OFF'!#REF!</definedName>
    <definedName name="_tw2">'[4]MAIN BLD TAKE OFF'!#REF!</definedName>
    <definedName name="A" localSheetId="2">#REF!</definedName>
    <definedName name="A" localSheetId="1">#REF!</definedName>
    <definedName name="A" localSheetId="3">#REF!</definedName>
    <definedName name="A" localSheetId="6">#REF!</definedName>
    <definedName name="A" localSheetId="8">#REF!</definedName>
    <definedName name="A" localSheetId="10">#REF!</definedName>
    <definedName name="A" localSheetId="12">#REF!</definedName>
    <definedName name="A">#REF!</definedName>
    <definedName name="a1a1a">{#N/A,#N/A,FALSE,"Cashflow"}</definedName>
    <definedName name="a1a1a1a1">{#N/A,#N/A,FALSE,"Capacity"}</definedName>
    <definedName name="aa" hidden="1">{#N/A,#N/A,FALSE,"II-2 POP.HH";#N/A,#N/A,FALSE,"II-3 AGE.DIST";#N/A,#N/A,FALSE,"II-4 HH.DIST";#N/A,#N/A,FALSE,"II-5 EMP.INDUS"}</definedName>
    <definedName name="AAA" localSheetId="1" hidden="1">{#N/A,#N/A,FALSE,"AFR-ELC"}</definedName>
    <definedName name="AAA" localSheetId="3" hidden="1">{#N/A,#N/A,FALSE,"AFR-ELC"}</definedName>
    <definedName name="AAA" localSheetId="6" hidden="1">{#N/A,#N/A,FALSE,"AFR-ELC"}</definedName>
    <definedName name="AAA" localSheetId="8" hidden="1">{#N/A,#N/A,FALSE,"AFR-ELC"}</definedName>
    <definedName name="AAA" localSheetId="10" hidden="1">{#N/A,#N/A,FALSE,"AFR-ELC"}</definedName>
    <definedName name="AAA" localSheetId="12" hidden="1">{#N/A,#N/A,FALSE,"AFR-ELC"}</definedName>
    <definedName name="AAA" hidden="1">{#N/A,#N/A,FALSE,"AFR-ELC"}</definedName>
    <definedName name="aaaa" localSheetId="2">'[6]MAIN BLD TAKE OFF'!#REF!</definedName>
    <definedName name="aaaa">'[6]MAIN BLD TAKE OFF'!#REF!</definedName>
    <definedName name="aaaaa">{#N/A,#N/A,FALSE,"Variables";#N/A,#N/A,FALSE,"NPV Cashflows NZ$";#N/A,#N/A,FALSE,"Cashflows NZ$"}</definedName>
    <definedName name="aaaaaaa">{#N/A,#N/A,FALSE,"Cashflow"}</definedName>
    <definedName name="aaaaaaaaaa">{#N/A,#N/A,FALSE,"Cashflow"}</definedName>
    <definedName name="ABU" localSheetId="2">'[6]MAIN BLD TAKE OFF'!#REF!</definedName>
    <definedName name="ABU">'[6]MAIN BLD TAKE OFF'!#REF!</definedName>
    <definedName name="AccessDatabase" hidden="1">"H:\MDEVLIN\mdevlin general\Blank BCIS Tender Master.mdb"</definedName>
    <definedName name="ad">{0,0,0,0;0,0,0,0;0,0,0,0}</definedName>
    <definedName name="all" localSheetId="2">'[7]Materials on site'!#REF!</definedName>
    <definedName name="all">'[7]Materials on site'!#REF!</definedName>
    <definedName name="ALTV">'[8]Base case - condos'!$H$6</definedName>
    <definedName name="anscount" hidden="1">1</definedName>
    <definedName name="aq">#REF!</definedName>
    <definedName name="Area">'[9]Exhibit VI-8'!$A$1:$IV$11</definedName>
    <definedName name="AS2DocOpenMode" hidden="1">"AS2DocumentEdit"</definedName>
    <definedName name="asdfasfasd">{0,0,0,0;0,0,0,0;0,0,0,0}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">#REF!</definedName>
    <definedName name="B1T">#REF!</definedName>
    <definedName name="B2T">#REF!</definedName>
    <definedName name="B3T">#REF!</definedName>
    <definedName name="B4T">#REF!</definedName>
    <definedName name="BACK" localSheetId="1" hidden="1">{#N/A,#N/A,FALSE,"AFR-ELC"}</definedName>
    <definedName name="BACK" localSheetId="3" hidden="1">{#N/A,#N/A,FALSE,"AFR-ELC"}</definedName>
    <definedName name="BACK" localSheetId="6" hidden="1">{#N/A,#N/A,FALSE,"AFR-ELC"}</definedName>
    <definedName name="BACK" localSheetId="8" hidden="1">{#N/A,#N/A,FALSE,"AFR-ELC"}</definedName>
    <definedName name="BACK" localSheetId="10" hidden="1">{#N/A,#N/A,FALSE,"AFR-ELC"}</definedName>
    <definedName name="BACK" localSheetId="12" hidden="1">{#N/A,#N/A,FALSE,"AFR-ELC"}</definedName>
    <definedName name="BACK" hidden="1">{#N/A,#N/A,FALSE,"AFR-ELC"}</definedName>
    <definedName name="BALL" localSheetId="1">{#N/A,#N/A,FALSE,"AFR-ELC"}</definedName>
    <definedName name="BALL" localSheetId="3">{#N/A,#N/A,FALSE,"AFR-ELC"}</definedName>
    <definedName name="BALL" localSheetId="6">{#N/A,#N/A,FALSE,"AFR-ELC"}</definedName>
    <definedName name="BALL" localSheetId="8">{#N/A,#N/A,FALSE,"AFR-ELC"}</definedName>
    <definedName name="BALL" localSheetId="10">{#N/A,#N/A,FALSE,"AFR-ELC"}</definedName>
    <definedName name="BALL" localSheetId="12">{#N/A,#N/A,FALSE,"AFR-ELC"}</definedName>
    <definedName name="BALL">{#N/A,#N/A,FALSE,"AFR-ELC"}</definedName>
    <definedName name="bank" localSheetId="1">{#N/A,#N/A,FALSE,"AFR-ELC"}</definedName>
    <definedName name="bank" localSheetId="3">{#N/A,#N/A,FALSE,"AFR-ELC"}</definedName>
    <definedName name="bank" localSheetId="6">{#N/A,#N/A,FALSE,"AFR-ELC"}</definedName>
    <definedName name="bank" localSheetId="8">{#N/A,#N/A,FALSE,"AFR-ELC"}</definedName>
    <definedName name="bank" localSheetId="10">{#N/A,#N/A,FALSE,"AFR-ELC"}</definedName>
    <definedName name="bank" localSheetId="12">{#N/A,#N/A,FALSE,"AFR-ELC"}</definedName>
    <definedName name="bank">{#N/A,#N/A,FALSE,"AFR-ELC"}</definedName>
    <definedName name="Barracks" localSheetId="1" hidden="1">{#N/A,#N/A,FALSE,"AFR-ELC"}</definedName>
    <definedName name="Barracks" localSheetId="3" hidden="1">{#N/A,#N/A,FALSE,"AFR-ELC"}</definedName>
    <definedName name="Barracks" localSheetId="6" hidden="1">{#N/A,#N/A,FALSE,"AFR-ELC"}</definedName>
    <definedName name="Barracks" localSheetId="8" hidden="1">{#N/A,#N/A,FALSE,"AFR-ELC"}</definedName>
    <definedName name="Barracks" localSheetId="10" hidden="1">{#N/A,#N/A,FALSE,"AFR-ELC"}</definedName>
    <definedName name="Barracks" localSheetId="12" hidden="1">{#N/A,#N/A,FALSE,"AFR-ELC"}</definedName>
    <definedName name="Barracks" hidden="1">{#N/A,#N/A,FALSE,"AFR-ELC"}</definedName>
    <definedName name="Beg_Bal">#REF!</definedName>
    <definedName name="BILL1">#REF!</definedName>
    <definedName name="BOQ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2">'[10]Materials on site'!#REF!</definedName>
    <definedName name="building">'[10]Materials on site'!#REF!</definedName>
    <definedName name="C_">#REF!</definedName>
    <definedName name="CA">#REF!</definedName>
    <definedName name="CA0">#REF!</definedName>
    <definedName name="cf" localSheetId="1">{#N/A,#N/A,FALSE,"AFR-ELC"}</definedName>
    <definedName name="cf" localSheetId="3">{#N/A,#N/A,FALSE,"AFR-ELC"}</definedName>
    <definedName name="cf" localSheetId="6">{#N/A,#N/A,FALSE,"AFR-ELC"}</definedName>
    <definedName name="cf" localSheetId="8">{#N/A,#N/A,FALSE,"AFR-ELC"}</definedName>
    <definedName name="cf" localSheetId="10">{#N/A,#N/A,FALSE,"AFR-ELC"}</definedName>
    <definedName name="cf" localSheetId="12">{#N/A,#N/A,FALSE,"AFR-ELC"}</definedName>
    <definedName name="cf">{#N/A,#N/A,FALSE,"AFR-ELC"}</definedName>
    <definedName name="CI">#REF!</definedName>
    <definedName name="CI0">#REF!</definedName>
    <definedName name="CLIENT">#REF!</definedName>
    <definedName name="CLTV">'[8]Base case - condos'!$H$7</definedName>
    <definedName name="cogtaz_Query_from_wizard">#REF!</definedName>
    <definedName name="CON">#REF!</definedName>
    <definedName name="conv">[11]Assumptions!$C$9</definedName>
    <definedName name="Cover" hidden="1">{#N/A,#N/A,FALSE,"Aging Summary";#N/A,#N/A,FALSE,"Ratio Analysis";#N/A,#N/A,FALSE,"Test 120 Day Accts";#N/A,#N/A,FALSE,"Tickmarks"}</definedName>
    <definedName name="Cum_Int">#REF!</definedName>
    <definedName name="CUSTOMER">#REF!</definedName>
    <definedName name="D">#REF!</definedName>
    <definedName name="Data">#REF!</definedName>
    <definedName name="_xlnm.Database">#REF!</definedName>
    <definedName name="DATE">#REF!</definedName>
    <definedName name="dfr" localSheetId="2">'[6]MAIN BLD TAKE OFF'!#REF!</definedName>
    <definedName name="dfr">'[6]MAIN BLD TAKE OFF'!#REF!</definedName>
    <definedName name="Division">#REF!</definedName>
    <definedName name="don" localSheetId="1">{#N/A,#N/A,FALSE,"AFR-ELC"}</definedName>
    <definedName name="don" localSheetId="3">{#N/A,#N/A,FALSE,"AFR-ELC"}</definedName>
    <definedName name="don" localSheetId="6">{#N/A,#N/A,FALSE,"AFR-ELC"}</definedName>
    <definedName name="don" localSheetId="8">{#N/A,#N/A,FALSE,"AFR-ELC"}</definedName>
    <definedName name="don" localSheetId="10">{#N/A,#N/A,FALSE,"AFR-ELC"}</definedName>
    <definedName name="don" localSheetId="12">{#N/A,#N/A,FALSE,"AFR-ELC"}</definedName>
    <definedName name="don">{#N/A,#N/A,FALSE,"AFR-ELC"}</definedName>
    <definedName name="dsa" localSheetId="1" hidden="1">{#N/A,#N/A,FALSE,"AFR-ELC"}</definedName>
    <definedName name="dsa" localSheetId="3" hidden="1">{#N/A,#N/A,FALSE,"AFR-ELC"}</definedName>
    <definedName name="dsa" localSheetId="6" hidden="1">{#N/A,#N/A,FALSE,"AFR-ELC"}</definedName>
    <definedName name="dsa" localSheetId="8" hidden="1">{#N/A,#N/A,FALSE,"AFR-ELC"}</definedName>
    <definedName name="dsa" localSheetId="10" hidden="1">{#N/A,#N/A,FALSE,"AFR-ELC"}</definedName>
    <definedName name="dsa" localSheetId="12" hidden="1">{#N/A,#N/A,FALSE,"AFR-ELC"}</definedName>
    <definedName name="dsa" hidden="1">{#N/A,#N/A,FALSE,"AFR-ELC"}</definedName>
    <definedName name="E">#REF!</definedName>
    <definedName name="EFFIONG" localSheetId="1" hidden="1">{#N/A,#N/A,FALSE,"AFR-ELC"}</definedName>
    <definedName name="EFFIONG" localSheetId="3" hidden="1">{#N/A,#N/A,FALSE,"AFR-ELC"}</definedName>
    <definedName name="EFFIONG" localSheetId="6" hidden="1">{#N/A,#N/A,FALSE,"AFR-ELC"}</definedName>
    <definedName name="EFFIONG" localSheetId="8" hidden="1">{#N/A,#N/A,FALSE,"AFR-ELC"}</definedName>
    <definedName name="EFFIONG" localSheetId="10" hidden="1">{#N/A,#N/A,FALSE,"AFR-ELC"}</definedName>
    <definedName name="EFFIONG" localSheetId="12" hidden="1">{#N/A,#N/A,FALSE,"AFR-ELC"}</definedName>
    <definedName name="EFFIONG" hidden="1">{#N/A,#N/A,FALSE,"AFR-ELC"}</definedName>
    <definedName name="End_Bal">#REF!</definedName>
    <definedName name="ENGINEER">#REF!</definedName>
    <definedName name="Entrance" localSheetId="1" hidden="1">{#N/A,#N/A,FALSE,"AFR-ELC"}</definedName>
    <definedName name="Entrance" localSheetId="3" hidden="1">{#N/A,#N/A,FALSE,"AFR-ELC"}</definedName>
    <definedName name="Entrance" localSheetId="6" hidden="1">{#N/A,#N/A,FALSE,"AFR-ELC"}</definedName>
    <definedName name="Entrance" localSheetId="8" hidden="1">{#N/A,#N/A,FALSE,"AFR-ELC"}</definedName>
    <definedName name="Entrance" localSheetId="10" hidden="1">{#N/A,#N/A,FALSE,"AFR-ELC"}</definedName>
    <definedName name="Entrance" hidden="1">{#N/A,#N/A,FALSE,"AFR-ELC"}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HIBIT">#REF!</definedName>
    <definedName name="EXIT">#REF!</definedName>
    <definedName name="Extra_Pay">#REF!</definedName>
    <definedName name="F">#REF!</definedName>
    <definedName name="fac">#REF!</definedName>
    <definedName name="FACELIFT" localSheetId="1" hidden="1">{#N/A,#N/A,FALSE,"AFR-ELC"}</definedName>
    <definedName name="FACELIFT" localSheetId="3" hidden="1">{#N/A,#N/A,FALSE,"AFR-ELC"}</definedName>
    <definedName name="FACELIFT" localSheetId="6" hidden="1">{#N/A,#N/A,FALSE,"AFR-ELC"}</definedName>
    <definedName name="FACELIFT" localSheetId="8" hidden="1">{#N/A,#N/A,FALSE,"AFR-ELC"}</definedName>
    <definedName name="FACELIFT" localSheetId="10" hidden="1">{#N/A,#N/A,FALSE,"AFR-ELC"}</definedName>
    <definedName name="FACELIFT" hidden="1">{#N/A,#N/A,FALSE,"AFR-ELC"}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hidden="1">#REF!</definedName>
    <definedName name="Fixed_Costs">[12]BEP!$C$8</definedName>
    <definedName name="fl">{#N/A,#N/A,FALSE,"Variables";#N/A,#N/A,FALSE,"NPV Cashflows NZ$";#N/A,#N/A,FALSE,"Cashflows NZ$"}</definedName>
    <definedName name="FOIL" localSheetId="1">{#N/A,#N/A,FALSE,"AFR-ELC"}</definedName>
    <definedName name="FOIL" localSheetId="3">{#N/A,#N/A,FALSE,"AFR-ELC"}</definedName>
    <definedName name="FOIL" localSheetId="6">{#N/A,#N/A,FALSE,"AFR-ELC"}</definedName>
    <definedName name="FOIL" localSheetId="8">{#N/A,#N/A,FALSE,"AFR-ELC"}</definedName>
    <definedName name="FOIL" localSheetId="10">{#N/A,#N/A,FALSE,"AFR-ELC"}</definedName>
    <definedName name="FOIL" localSheetId="12">{#N/A,#N/A,FALSE,"AFR-ELC"}</definedName>
    <definedName name="FOIL">{#N/A,#N/A,FALSE,"AFR-ELC"}</definedName>
    <definedName name="Full_Print">#REF!</definedName>
    <definedName name="G">#REF!</definedName>
    <definedName name="GAME" localSheetId="1">{#N/A,#N/A,FALSE,"AFR-ELC"}</definedName>
    <definedName name="GAME" localSheetId="3">{#N/A,#N/A,FALSE,"AFR-ELC"}</definedName>
    <definedName name="GAME" localSheetId="6">{#N/A,#N/A,FALSE,"AFR-ELC"}</definedName>
    <definedName name="GAME" localSheetId="8">{#N/A,#N/A,FALSE,"AFR-ELC"}</definedName>
    <definedName name="GAME" localSheetId="10">{#N/A,#N/A,FALSE,"AFR-ELC"}</definedName>
    <definedName name="GAME" localSheetId="12">{#N/A,#N/A,FALSE,"AFR-ELC"}</definedName>
    <definedName name="GAME">{#N/A,#N/A,FALSE,"AFR-ELC"}</definedName>
    <definedName name="gas" localSheetId="1">{#N/A,#N/A,FALSE,"AFR-ELC"}</definedName>
    <definedName name="gas" localSheetId="3">{#N/A,#N/A,FALSE,"AFR-ELC"}</definedName>
    <definedName name="gas" localSheetId="6">{#N/A,#N/A,FALSE,"AFR-ELC"}</definedName>
    <definedName name="gas" localSheetId="8">{#N/A,#N/A,FALSE,"AFR-ELC"}</definedName>
    <definedName name="gas" localSheetId="10">{#N/A,#N/A,FALSE,"AFR-ELC"}</definedName>
    <definedName name="gas" localSheetId="12">{#N/A,#N/A,FALSE,"AFR-ELC"}</definedName>
    <definedName name="gas">{#N/A,#N/A,FALSE,"AFR-ELC"}</definedName>
    <definedName name="globref">INDIRECT("rc",FALSE)</definedName>
    <definedName name="GRANDTOTAL">#REF!</definedName>
    <definedName name="Gross_Margin">[12]BEP!$C$11</definedName>
    <definedName name="H">#REF!</definedName>
    <definedName name="HC">#REF!</definedName>
    <definedName name="HC0">#REF!</definedName>
    <definedName name="HC1_">#REF!</definedName>
    <definedName name="Header_Row">ROW(#REF!)</definedName>
    <definedName name="HS">#REF!</definedName>
    <definedName name="HS0">#REF!</definedName>
    <definedName name="HTML_CodePage" hidden="1">1252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">#REF!</definedName>
    <definedName name="IN">#REF!</definedName>
    <definedName name="IN0">#REF!</definedName>
    <definedName name="Inflation">[13]Summary!$C$31</definedName>
    <definedName name="Int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jamb" localSheetId="1" hidden="1">{#N/A,#N/A,FALSE,"AFR-ELC"}</definedName>
    <definedName name="jamb" localSheetId="3" hidden="1">{#N/A,#N/A,FALSE,"AFR-ELC"}</definedName>
    <definedName name="jamb" localSheetId="6" hidden="1">{#N/A,#N/A,FALSE,"AFR-ELC"}</definedName>
    <definedName name="jamb" localSheetId="8" hidden="1">{#N/A,#N/A,FALSE,"AFR-ELC"}</definedName>
    <definedName name="jamb" localSheetId="10" hidden="1">{#N/A,#N/A,FALSE,"AFR-ELC"}</definedName>
    <definedName name="jamb" localSheetId="12" hidden="1">{#N/A,#N/A,FALSE,"AFR-ELC"}</definedName>
    <definedName name="jamb" hidden="1">{#N/A,#N/A,FALSE,"AFR-ELC"}</definedName>
    <definedName name="K">#REF!</definedName>
    <definedName name="L">#REF!</definedName>
    <definedName name="Land_Residual">#REF!</definedName>
    <definedName name="Last_Row">IF(Values_Entered,Header_Row+Number_of_Payments,Header_Row)</definedName>
    <definedName name="lastcell" localSheetId="2">'[14]Oct-99'!#REF!</definedName>
    <definedName name="lastcell" localSheetId="1">'[14]Oct-99'!#REF!</definedName>
    <definedName name="lastcell" localSheetId="3">'[14]Oct-99'!#REF!</definedName>
    <definedName name="lastcell" localSheetId="6">'[14]Oct-99'!#REF!</definedName>
    <definedName name="lastcell" localSheetId="8">'[14]Oct-99'!#REF!</definedName>
    <definedName name="lastcell" localSheetId="10">'[14]Oct-99'!#REF!</definedName>
    <definedName name="lastcell" localSheetId="12">'[14]Oct-99'!#REF!</definedName>
    <definedName name="lastcell">'[14]Oct-99'!#REF!</definedName>
    <definedName name="LO">#REF!</definedName>
    <definedName name="LO0">#REF!</definedName>
    <definedName name="Loan_Amount">#REF!</definedName>
    <definedName name="Loan_Start">#REF!</definedName>
    <definedName name="Loan_Years">#REF!</definedName>
    <definedName name="LS">#REF!</definedName>
    <definedName name="LS0">#REF!</definedName>
    <definedName name="LU">#REF!</definedName>
    <definedName name="LU0">#REF!</definedName>
    <definedName name="M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">#REF!</definedName>
    <definedName name="NAME">#REF!</definedName>
    <definedName name="Name1">[11]Assumptions!$B$15</definedName>
    <definedName name="name2">[11]Assumptions!$B$17</definedName>
    <definedName name="Name3">[11]Assumptions!$B$20</definedName>
    <definedName name="ngfng" hidden="1">{#N/A,#N/A,FALSE,"Aging Summary";#N/A,#N/A,FALSE,"Ratio Analysis";#N/A,#N/A,FALSE,"Test 120 Day Accts";#N/A,#N/A,FALSE,"Tickmarks"}</definedName>
    <definedName name="nnnnnnn" localSheetId="1" hidden="1">{#N/A,#N/A,FALSE,"AFR-ELC"}</definedName>
    <definedName name="nnnnnnn" localSheetId="3" hidden="1">{#N/A,#N/A,FALSE,"AFR-ELC"}</definedName>
    <definedName name="nnnnnnn" localSheetId="6" hidden="1">{#N/A,#N/A,FALSE,"AFR-ELC"}</definedName>
    <definedName name="nnnnnnn" localSheetId="8" hidden="1">{#N/A,#N/A,FALSE,"AFR-ELC"}</definedName>
    <definedName name="nnnnnnn" localSheetId="10" hidden="1">{#N/A,#N/A,FALSE,"AFR-ELC"}</definedName>
    <definedName name="nnnnnnn" localSheetId="12" hidden="1">{#N/A,#N/A,FALSE,"AFR-ELC"}</definedName>
    <definedName name="nnnnnnn" hidden="1">{#N/A,#N/A,FALSE,"AFR-ELC"}</definedName>
    <definedName name="NONE">'[15]#REF'!#REF!</definedName>
    <definedName name="NOTE">#REF!</definedName>
    <definedName name="NSF">'[8]Condo Pricing'!$F$15</definedName>
    <definedName name="NUM">#REF!</definedName>
    <definedName name="Num_Pmt_Per_Year">#REF!</definedName>
    <definedName name="Number_of_Payments">MATCH(0.01,End_Bal,-1)+1</definedName>
    <definedName name="NWC" localSheetId="1" hidden="1">{#N/A,#N/A,FALSE,"AFR-ELC"}</definedName>
    <definedName name="NWC" localSheetId="3" hidden="1">{#N/A,#N/A,FALSE,"AFR-ELC"}</definedName>
    <definedName name="NWC" localSheetId="6" hidden="1">{#N/A,#N/A,FALSE,"AFR-ELC"}</definedName>
    <definedName name="NWC" localSheetId="8" hidden="1">{#N/A,#N/A,FALSE,"AFR-ELC"}</definedName>
    <definedName name="NWC" localSheetId="10" hidden="1">{#N/A,#N/A,FALSE,"AFR-ELC"}</definedName>
    <definedName name="NWC" localSheetId="12" hidden="1">{#N/A,#N/A,FALSE,"AFR-ELC"}</definedName>
    <definedName name="NWC" hidden="1">{#N/A,#N/A,FALSE,"AFR-ELC"}</definedName>
    <definedName name="OFFICE">#REF!</definedName>
    <definedName name="OLTV">'[8]Base case - condos'!$H$8</definedName>
    <definedName name="OOOOO">#REF!</definedName>
    <definedName name="OT">#REF!</definedName>
    <definedName name="OT0">#REF!</definedName>
    <definedName name="pay" localSheetId="2">'[7]Materials on site'!#REF!</definedName>
    <definedName name="pay" localSheetId="1">'[7]Materials on site'!#REF!</definedName>
    <definedName name="pay" localSheetId="3">'[7]Materials on site'!#REF!</definedName>
    <definedName name="pay" localSheetId="6">'[7]Materials on site'!#REF!</definedName>
    <definedName name="pay" localSheetId="8">'[7]Materials on site'!#REF!</definedName>
    <definedName name="pay" localSheetId="10">'[7]Materials on site'!#REF!</definedName>
    <definedName name="pay" localSheetId="12">'[7]Materials on site'!#REF!</definedName>
    <definedName name="pay">'[7]Materials on site'!#REF!</definedName>
    <definedName name="Pay_Date">#REF!</definedName>
    <definedName name="Pay_Num">#REF!</definedName>
    <definedName name="Payment_Date" localSheetId="11">DATE(YEAR([0]!Loan_Start),MONTH([0]!Loan_Start)+Payment_Number,DAY([0]!Loan_Start))</definedName>
    <definedName name="Payment_Date" localSheetId="3">DATE(YEAR([0]!Loan_Start),MONTH([0]!Loan_Start)+Payment_Number,DAY([0]!Loan_Start))</definedName>
    <definedName name="Payment_Date" localSheetId="6">DATE(YEAR([0]!Loan_Start),MONTH([0]!Loan_Start)+Payment_Number,DAY([0]!Loan_Start))</definedName>
    <definedName name="Payment_Date" localSheetId="8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 localSheetId="7">DATE(YEAR([0]!Loan_Start),MONTH([0]!Loan_Start)+Payment_Number,DAY([0]!Loan_Start))</definedName>
    <definedName name="Payment_Date">DATE(YEAR(Loan_Start),MONTH(Loan_Start)+Payment_Number,DAY(Loan_Start))</definedName>
    <definedName name="PF">#REF!</definedName>
    <definedName name="PF0">#REF!</definedName>
    <definedName name="PLS">#REF!</definedName>
    <definedName name="Price_per_Unit">[12]BEP!$C$4</definedName>
    <definedName name="Princ">#REF!</definedName>
    <definedName name="Print">'[9]Exhibit VI-8'!$A$12:$G$21</definedName>
    <definedName name="_xlnm.Print_Area" localSheetId="11">' civil works'!$A$1:$F$121</definedName>
    <definedName name="_xlnm.Print_Area" localSheetId="2">'6 BEDROOM duplex'!$A$1:$F$1206</definedName>
    <definedName name="_xlnm.Print_Area" localSheetId="4">'BOQ GATE HOUSE'!$A$1:$F$547</definedName>
    <definedName name="_xlnm.Print_Area" localSheetId="1">'Cover page (1)'!$A$1:$J$29</definedName>
    <definedName name="_xlnm.Print_Area" localSheetId="3">'Cover page (2)'!$A$1:$J$29</definedName>
    <definedName name="_xlnm.Print_Area" localSheetId="6">'Cover page (3)'!$A$1:$J$29</definedName>
    <definedName name="_xlnm.Print_Area" localSheetId="8">'Cover page (4)'!$A$1:$J$29</definedName>
    <definedName name="_xlnm.Print_Area" localSheetId="10">'Cover page (5)'!$A$1:$J$29</definedName>
    <definedName name="_xlnm.Print_Area" localSheetId="9">'External work'!$A$1:$F$88</definedName>
    <definedName name="_xlnm.Print_Area" localSheetId="7">'Fence work '!$A$1:$F$169</definedName>
    <definedName name="_xlnm.Print_Area" localSheetId="12">'General Summary'!$A$1:$E$37</definedName>
    <definedName name="_xlnm.Print_Area">#REF!</definedName>
    <definedName name="PRINT_AREA_MI">#REF!</definedName>
    <definedName name="Print_Area_Reset">OFFSET(Full_Print,0,0,Last_Row)</definedName>
    <definedName name="_xlnm.Print_Titles">[16]Model!#REF!</definedName>
    <definedName name="PRINTER">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localSheetId="1" hidden="1">{#N/A,#N/A,FALSE,"AFR-ELC"}</definedName>
    <definedName name="RAT" localSheetId="3" hidden="1">{#N/A,#N/A,FALSE,"AFR-ELC"}</definedName>
    <definedName name="RAT" localSheetId="6" hidden="1">{#N/A,#N/A,FALSE,"AFR-ELC"}</definedName>
    <definedName name="RAT" localSheetId="8" hidden="1">{#N/A,#N/A,FALSE,"AFR-ELC"}</definedName>
    <definedName name="RAT" localSheetId="10" hidden="1">{#N/A,#N/A,FALSE,"AFR-ELC"}</definedName>
    <definedName name="RAT" localSheetId="12" hidden="1">{#N/A,#N/A,FALSE,"AFR-ELC"}</definedName>
    <definedName name="RAT" hidden="1">{#N/A,#N/A,FALSE,"AFR-ELC"}</definedName>
    <definedName name="RATE" localSheetId="1" hidden="1">{#N/A,#N/A,FALSE,"AFR-ELC"}</definedName>
    <definedName name="RATE" localSheetId="3" hidden="1">{#N/A,#N/A,FALSE,"AFR-ELC"}</definedName>
    <definedName name="RATE" localSheetId="6" hidden="1">{#N/A,#N/A,FALSE,"AFR-ELC"}</definedName>
    <definedName name="RATE" localSheetId="8" hidden="1">{#N/A,#N/A,FALSE,"AFR-ELC"}</definedName>
    <definedName name="RATE" localSheetId="10" hidden="1">{#N/A,#N/A,FALSE,"AFR-ELC"}</definedName>
    <definedName name="RATE" localSheetId="12" hidden="1">{#N/A,#N/A,FALSE,"AFR-ELC"}</definedName>
    <definedName name="RATE" hidden="1">{#N/A,#N/A,FALSE,"AFR-ELC"}</definedName>
    <definedName name="RCLCo_Products">'[17]TCG PRODUCT MENU'!$A$48:$R$67</definedName>
    <definedName name="row" localSheetId="1" hidden="1">{#N/A,#N/A,FALSE,"AFR-ELC"}</definedName>
    <definedName name="row" localSheetId="3" hidden="1">{#N/A,#N/A,FALSE,"AFR-ELC"}</definedName>
    <definedName name="row" localSheetId="6" hidden="1">{#N/A,#N/A,FALSE,"AFR-ELC"}</definedName>
    <definedName name="row" localSheetId="8" hidden="1">{#N/A,#N/A,FALSE,"AFR-ELC"}</definedName>
    <definedName name="row" localSheetId="10" hidden="1">{#N/A,#N/A,FALSE,"AFR-ELC"}</definedName>
    <definedName name="row" localSheetId="12" hidden="1">{#N/A,#N/A,FALSE,"AFR-ELC"}</definedName>
    <definedName name="row" hidden="1">{#N/A,#N/A,FALSE,"AFR-ELC"}</definedName>
    <definedName name="rr">#REF!</definedName>
    <definedName name="rrrr">'[15]#REF'!#REF!</definedName>
    <definedName name="s1s1s">{#N/A,#N/A,FALSE,"Capacity"}</definedName>
    <definedName name="sa" localSheetId="1">{#N/A,#N/A,FALSE,"AFR-ELC"}</definedName>
    <definedName name="sa" localSheetId="3">{#N/A,#N/A,FALSE,"AFR-ELC"}</definedName>
    <definedName name="sa" localSheetId="6">{#N/A,#N/A,FALSE,"AFR-ELC"}</definedName>
    <definedName name="sa" localSheetId="8">{#N/A,#N/A,FALSE,"AFR-ELC"}</definedName>
    <definedName name="sa" localSheetId="10">{#N/A,#N/A,FALSE,"AFR-ELC"}</definedName>
    <definedName name="sa" localSheetId="12">{#N/A,#N/A,FALSE,"AFR-ELC"}</definedName>
    <definedName name="sa">{#N/A,#N/A,FALSE,"AFR-ELC"}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localSheetId="1" hidden="1">{#N/A,#N/A,FALSE,"AFR-ELC"}</definedName>
    <definedName name="sd" localSheetId="3" hidden="1">{#N/A,#N/A,FALSE,"AFR-ELC"}</definedName>
    <definedName name="sd" localSheetId="6" hidden="1">{#N/A,#N/A,FALSE,"AFR-ELC"}</definedName>
    <definedName name="sd" localSheetId="8" hidden="1">{#N/A,#N/A,FALSE,"AFR-ELC"}</definedName>
    <definedName name="sd" localSheetId="10" hidden="1">{#N/A,#N/A,FALSE,"AFR-ELC"}</definedName>
    <definedName name="sd" localSheetId="12" hidden="1">{#N/A,#N/A,FALSE,"AFR-ELC"}</definedName>
    <definedName name="sd" hidden="1">{#N/A,#N/A,FALSE,"AFR-ELC"}</definedName>
    <definedName name="SDER" localSheetId="1" hidden="1">{#N/A,#N/A,FALSE,"AFR-ELC"}</definedName>
    <definedName name="SDER" localSheetId="3" hidden="1">{#N/A,#N/A,FALSE,"AFR-ELC"}</definedName>
    <definedName name="SDER" localSheetId="6" hidden="1">{#N/A,#N/A,FALSE,"AFR-ELC"}</definedName>
    <definedName name="SDER" localSheetId="8" hidden="1">{#N/A,#N/A,FALSE,"AFR-ELC"}</definedName>
    <definedName name="SDER" localSheetId="10" hidden="1">{#N/A,#N/A,FALSE,"AFR-ELC"}</definedName>
    <definedName name="SDER" localSheetId="12" hidden="1">{#N/A,#N/A,FALSE,"AFR-ELC"}</definedName>
    <definedName name="SDER" hidden="1">{#N/A,#N/A,FALSE,"AFR-ELC"}</definedName>
    <definedName name="SDFGHJKL" localSheetId="1" hidden="1">{#N/A,#N/A,FALSE,"AFR-ELC"}</definedName>
    <definedName name="SDFGHJKL" localSheetId="3" hidden="1">{#N/A,#N/A,FALSE,"AFR-ELC"}</definedName>
    <definedName name="SDFGHJKL" localSheetId="6" hidden="1">{#N/A,#N/A,FALSE,"AFR-ELC"}</definedName>
    <definedName name="SDFGHJKL" localSheetId="8" hidden="1">{#N/A,#N/A,FALSE,"AFR-ELC"}</definedName>
    <definedName name="SDFGHJKL" localSheetId="10" hidden="1">{#N/A,#N/A,FALSE,"AFR-ELC"}</definedName>
    <definedName name="SDFGHJKL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>#REF!</definedName>
    <definedName name="ssss2">{#N/A,#N/A,FALSE,"Revenue (Annual)";"Revenue _ First 5 years Quarterly",#N/A,FALSE,"Revenue (Qtr)"}</definedName>
    <definedName name="STATISTICS">#REF!</definedName>
    <definedName name="TABLE">#REF!</definedName>
    <definedName name="TBL">#REF!</definedName>
    <definedName name="test" hidden="1">{#N/A,#N/A,FALSE,"Aging Summary";#N/A,#N/A,FALSE,"Ratio Analysis";#N/A,#N/A,FALSE,"Test 120 Day Accts";#N/A,#N/A,FALSE,"Tickmarks"}</definedName>
    <definedName name="TITLE">#REF!</definedName>
    <definedName name="Total_Interest">#REF!</definedName>
    <definedName name="Total_Pay">#REF!</definedName>
    <definedName name="Total_Payment" localSheetId="11">Scheduled_Payment+Extra_Payment</definedName>
    <definedName name="Total_Payment" localSheetId="3">Scheduled_Payment+Extra_Payment</definedName>
    <definedName name="Total_Payment" localSheetId="6">Scheduled_Payment+Extra_Payment</definedName>
    <definedName name="Total_Payment" localSheetId="8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 localSheetId="7">Scheduled_Payment+Extra_Payment</definedName>
    <definedName name="Total_Payment">Scheduled_Payment+Extra_Payment</definedName>
    <definedName name="TOTALCOST">#REF!</definedName>
    <definedName name="TOTALMARGIN">#REF!</definedName>
    <definedName name="TOTALPRICE">#REF!</definedName>
    <definedName name="totalsf">'[18]Unit Mix'!$K$26</definedName>
    <definedName name="TOTALSTOCK">#REF!</definedName>
    <definedName name="totalunits">'[18]Unit Mix'!$G$26</definedName>
    <definedName name="TOTSTOCKCOST">#REF!</definedName>
    <definedName name="TR">#REF!</definedName>
    <definedName name="TR0">#REF!</definedName>
    <definedName name="tsadu">#REF!</definedName>
    <definedName name="tsadu1">#REF!</definedName>
    <definedName name="TTLE" localSheetId="1">{#N/A,#N/A,FALSE,"AFR-ELC"}</definedName>
    <definedName name="TTLE" localSheetId="3">{#N/A,#N/A,FALSE,"AFR-ELC"}</definedName>
    <definedName name="TTLE" localSheetId="6">{#N/A,#N/A,FALSE,"AFR-ELC"}</definedName>
    <definedName name="TTLE" localSheetId="8">{#N/A,#N/A,FALSE,"AFR-ELC"}</definedName>
    <definedName name="TTLE" localSheetId="10">{#N/A,#N/A,FALSE,"AFR-ELC"}</definedName>
    <definedName name="TTLE" localSheetId="12">{#N/A,#N/A,FALSE,"AFR-ELC"}</definedName>
    <definedName name="TTLE">{#N/A,#N/A,FALSE,"AFR-ELC"}</definedName>
    <definedName name="TTLET" localSheetId="1" hidden="1">{#N/A,#N/A,FALSE,"AFR-ELC"}</definedName>
    <definedName name="TTLET" localSheetId="3" hidden="1">{#N/A,#N/A,FALSE,"AFR-ELC"}</definedName>
    <definedName name="TTLET" localSheetId="6" hidden="1">{#N/A,#N/A,FALSE,"AFR-ELC"}</definedName>
    <definedName name="TTLET" localSheetId="8" hidden="1">{#N/A,#N/A,FALSE,"AFR-ELC"}</definedName>
    <definedName name="TTLET" localSheetId="10" hidden="1">{#N/A,#N/A,FALSE,"AFR-ELC"}</definedName>
    <definedName name="TTLET" localSheetId="12" hidden="1">{#N/A,#N/A,FALSE,"AFR-ELC"}</definedName>
    <definedName name="TTLET" hidden="1">{#N/A,#N/A,FALSE,"AFR-ELC"}</definedName>
    <definedName name="u_n" localSheetId="1" hidden="1">{#N/A,#N/A,FALSE,"AFR-ELC"}</definedName>
    <definedName name="u_n" localSheetId="3" hidden="1">{#N/A,#N/A,FALSE,"AFR-ELC"}</definedName>
    <definedName name="u_n" localSheetId="6" hidden="1">{#N/A,#N/A,FALSE,"AFR-ELC"}</definedName>
    <definedName name="u_n" localSheetId="8" hidden="1">{#N/A,#N/A,FALSE,"AFR-ELC"}</definedName>
    <definedName name="u_n" localSheetId="10" hidden="1">{#N/A,#N/A,FALSE,"AFR-ELC"}</definedName>
    <definedName name="u_n" hidden="1">{#N/A,#N/A,FALSE,"AFR-ELC"}</definedName>
    <definedName name="UBA" localSheetId="1" hidden="1">{#N/A,#N/A,FALSE,"AFR-ELC"}</definedName>
    <definedName name="UBA" localSheetId="3" hidden="1">{#N/A,#N/A,FALSE,"AFR-ELC"}</definedName>
    <definedName name="UBA" localSheetId="6" hidden="1">{#N/A,#N/A,FALSE,"AFR-ELC"}</definedName>
    <definedName name="UBA" localSheetId="8" hidden="1">{#N/A,#N/A,FALSE,"AFR-ELC"}</definedName>
    <definedName name="UBA" localSheetId="10" hidden="1">{#N/A,#N/A,FALSE,"AFR-ELC"}</definedName>
    <definedName name="UBA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>'[8]Construction Details'!$H$4</definedName>
    <definedName name="Units_Sold">[12]BEP!$C$5</definedName>
    <definedName name="Values_Entered">IF(Loan_Amount*Interest_Rate*Loan_Years*Loan_Start&gt;0,1,0)</definedName>
    <definedName name="Varcosts">#REF!</definedName>
    <definedName name="Variable_Costs">[12]BEP!$C$7</definedName>
    <definedName name="VAT" localSheetId="1">{#N/A,#N/A,FALSE,"AFR-ELC"}</definedName>
    <definedName name="VAT" localSheetId="3">{#N/A,#N/A,FALSE,"AFR-ELC"}</definedName>
    <definedName name="VAT" localSheetId="6">{#N/A,#N/A,FALSE,"AFR-ELC"}</definedName>
    <definedName name="VAT" localSheetId="8">{#N/A,#N/A,FALSE,"AFR-ELC"}</definedName>
    <definedName name="VAT" localSheetId="10">{#N/A,#N/A,FALSE,"AFR-ELC"}</definedName>
    <definedName name="VAT" localSheetId="12">{#N/A,#N/A,FALSE,"AFR-ELC"}</definedName>
    <definedName name="VAT">{#N/A,#N/A,FALSE,"AFR-ELC"}</definedName>
    <definedName name="Vibrated_Reinforced_Concrete__1_2_4___19mm__aggregate__in">"5 BRM DUPLEX "</definedName>
    <definedName name="vvvvv" localSheetId="1" hidden="1">{#N/A,#N/A,FALSE,"AFR-ELC"}</definedName>
    <definedName name="vvvvv" localSheetId="3" hidden="1">{#N/A,#N/A,FALSE,"AFR-ELC"}</definedName>
    <definedName name="vvvvv" localSheetId="6" hidden="1">{#N/A,#N/A,FALSE,"AFR-ELC"}</definedName>
    <definedName name="vvvvv" localSheetId="8" hidden="1">{#N/A,#N/A,FALSE,"AFR-ELC"}</definedName>
    <definedName name="vvvvv" localSheetId="10" hidden="1">{#N/A,#N/A,FALSE,"AFR-ELC"}</definedName>
    <definedName name="vvvvv" localSheetId="12" hidden="1">{#N/A,#N/A,FALSE,"AFR-ELC"}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 localSheetId="1">{#N/A,#N/A,FALSE,"AFR-ELC"}</definedName>
    <definedName name="was" localSheetId="3">{#N/A,#N/A,FALSE,"AFR-ELC"}</definedName>
    <definedName name="was" localSheetId="6">{#N/A,#N/A,FALSE,"AFR-ELC"}</definedName>
    <definedName name="was" localSheetId="8">{#N/A,#N/A,FALSE,"AFR-ELC"}</definedName>
    <definedName name="was" localSheetId="10">{#N/A,#N/A,FALSE,"AFR-ELC"}</definedName>
    <definedName name="was" localSheetId="12">{#N/A,#N/A,FALSE,"AFR-ELC"}</definedName>
    <definedName name="was">{#N/A,#N/A,FALSE,"AFR-ELC"}</definedName>
    <definedName name="WERTYUIO" localSheetId="1">{#N/A,#N/A,FALSE,"AFR-ELC"}</definedName>
    <definedName name="WERTYUIO" localSheetId="3">{#N/A,#N/A,FALSE,"AFR-ELC"}</definedName>
    <definedName name="WERTYUIO" localSheetId="6">{#N/A,#N/A,FALSE,"AFR-ELC"}</definedName>
    <definedName name="WERTYUIO" localSheetId="8">{#N/A,#N/A,FALSE,"AFR-ELC"}</definedName>
    <definedName name="WERTYUIO" localSheetId="10">{#N/A,#N/A,FALSE,"AFR-ELC"}</definedName>
    <definedName name="WERTYUIO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2">#REF!</definedName>
    <definedName name="win" localSheetId="1">#REF!</definedName>
    <definedName name="win" localSheetId="3">#REF!</definedName>
    <definedName name="win" localSheetId="6">#REF!</definedName>
    <definedName name="win" localSheetId="8">#REF!</definedName>
    <definedName name="win" localSheetId="10">#REF!</definedName>
    <definedName name="win" localSheetId="12">#REF!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localSheetId="1" hidden="1">{#N/A,#N/A,FALSE,"AFR-ELC"}</definedName>
    <definedName name="wrn.ABUBAKAR._.RIMI._.KAD." localSheetId="3" hidden="1">{#N/A,#N/A,FALSE,"AFR-ELC"}</definedName>
    <definedName name="wrn.ABUBAKAR._.RIMI._.KAD." localSheetId="6" hidden="1">{#N/A,#N/A,FALSE,"AFR-ELC"}</definedName>
    <definedName name="wrn.ABUBAKAR._.RIMI._.KAD." localSheetId="8" hidden="1">{#N/A,#N/A,FALSE,"AFR-ELC"}</definedName>
    <definedName name="wrn.ABUBAKAR._.RIMI._.KAD." localSheetId="10" hidden="1">{#N/A,#N/A,FALSE,"AFR-ELC"}</definedName>
    <definedName name="wrn.ABUBAKAR._.RIMI._.KAD." localSheetId="12" hidden="1">{#N/A,#N/A,FALSE,"AFR-ELC"}</definedName>
    <definedName name="wrn.ABUBAKAR._.RIMI._.KAD." hidden="1">{#N/A,#N/A,FALSE,"AFR-ELC"}</definedName>
    <definedName name="wrn.AFRIBANK._.ELECTRICAL._.BILL._.by._.Effiong._.A.._.Uko." localSheetId="1">{#N/A,#N/A,FALSE,"AFR-ELC"}</definedName>
    <definedName name="wrn.AFRIBANK._.ELECTRICAL._.BILL._.by._.Effiong._.A.._.Uko." localSheetId="3">{#N/A,#N/A,FALSE,"AFR-ELC"}</definedName>
    <definedName name="wrn.AFRIBANK._.ELECTRICAL._.BILL._.by._.Effiong._.A.._.Uko." localSheetId="6">{#N/A,#N/A,FALSE,"AFR-ELC"}</definedName>
    <definedName name="wrn.AFRIBANK._.ELECTRICAL._.BILL._.by._.Effiong._.A.._.Uko." localSheetId="8">{#N/A,#N/A,FALSE,"AFR-ELC"}</definedName>
    <definedName name="wrn.AFRIBANK._.ELECTRICAL._.BILL._.by._.Effiong._.A.._.Uko." localSheetId="10">{#N/A,#N/A,FALSE,"AFR-ELC"}</definedName>
    <definedName name="wrn.AFRIBANK._.ELECTRICAL._.BILL._.by._.Effiong._.A.._.Uko." localSheetId="12">{#N/A,#N/A,FALSE,"AFR-ELC"}</definedName>
    <definedName name="wrn.AFRIBANK._.ELECTRICAL._.BILL._.by._.Effiong._.A.._.Uko.">{#N/A,#N/A,FALSE,"AFR-ELC"}</definedName>
    <definedName name="wrn.Aging._.and._.Trend._.Analysis." hidden="1">{#N/A,#N/A,FALSE,"Aging Summary";#N/A,#N/A,FALSE,"Ratio Analysis";#N/A,#N/A,FALSE,"Test 120 Day Accts";#N/A,#N/A,FALSE,"Tickmarks"}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Financing._.Inputs." hidden="1">{"BuildIn 2 Funding Assump",#N/A,FALSE,"Building Inputs";"BuildIn Capex plus Extras",#N/A,FALSE,"Building Inputs"}</definedName>
    <definedName name="wrn.Inputs._.outputs." hidden="1">{"key inputs",#N/A,FALSE,"Key Inputs";"key outputs",#N/A,FALSE,"Outputs";"Other inputs",#N/A,FALSE,"Other Inputs";"cashflow",#N/A,FALSE,"Statemnts"}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wrn.Summary._.results." hidden="1">{"key inputs",#N/A,TRUE,"Key Inputs";"key outputs",#N/A,TRUE,"Outputs";"Other inputs",#N/A,TRUE,"Other Inputs";"Revenue",#N/A,TRUE,"Rev"}</definedName>
    <definedName name="WS">#REF!</definedName>
    <definedName name="WS0">#REF!</definedName>
    <definedName name="xxx">#REF!</definedName>
    <definedName name="YUOR" localSheetId="1">{#N/A,#N/A,FALSE,"AFR-ELC"}</definedName>
    <definedName name="YUOR" localSheetId="3">{#N/A,#N/A,FALSE,"AFR-ELC"}</definedName>
    <definedName name="YUOR" localSheetId="6">{#N/A,#N/A,FALSE,"AFR-ELC"}</definedName>
    <definedName name="YUOR" localSheetId="8">{#N/A,#N/A,FALSE,"AFR-ELC"}</definedName>
    <definedName name="YUOR" localSheetId="10">{#N/A,#N/A,FALSE,"AFR-ELC"}</definedName>
    <definedName name="YUOR" localSheetId="12">{#N/A,#N/A,FALSE,"AFR-ELC"}</definedName>
    <definedName name="YUOR">{#N/A,#N/A,FALSE,"AFR-ELC"}</definedName>
    <definedName name="ZX">"Best Answer Data - v1.5"</definedName>
    <definedName name="ZXA000">#REF!</definedName>
    <definedName name="ZXA001">#REF!</definedName>
    <definedName name="ZXC000">#REF!</definedName>
    <definedName name="ZXC001">#REF!</definedName>
    <definedName name="ZXC002">#REF!</definedName>
    <definedName name="ZXC003">#REF!</definedName>
    <definedName name="ZXC004">#REF!</definedName>
    <definedName name="ZXC005">#REF!</definedName>
    <definedName name="ZXC006">#REF!</definedName>
    <definedName name="ZXC007">#REF!</definedName>
    <definedName name="ZXC008">#REF!</definedName>
    <definedName name="ZXJ000">#REF!</definedName>
    <definedName name="ZXJ00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1" i="1" l="1"/>
  <c r="G616" i="1"/>
  <c r="G713" i="1"/>
  <c r="G242" i="1"/>
  <c r="G198" i="1"/>
  <c r="G154" i="1"/>
  <c r="E76" i="11"/>
  <c r="C40" i="11"/>
  <c r="F36" i="11"/>
  <c r="F34" i="11"/>
  <c r="C10" i="11"/>
  <c r="F57" i="11"/>
  <c r="F67" i="11" s="1"/>
  <c r="F40" i="11"/>
  <c r="F32" i="11"/>
  <c r="F12" i="11"/>
  <c r="F11" i="11"/>
  <c r="F10" i="11"/>
  <c r="F9" i="11"/>
  <c r="F45" i="9"/>
  <c r="C108" i="10"/>
  <c r="F108" i="10" s="1"/>
  <c r="F104" i="10"/>
  <c r="E100" i="10"/>
  <c r="C100" i="10"/>
  <c r="F95" i="10"/>
  <c r="C94" i="10"/>
  <c r="F77" i="10"/>
  <c r="F74" i="10"/>
  <c r="F71" i="10"/>
  <c r="F86" i="10" s="1"/>
  <c r="F54" i="10"/>
  <c r="E48" i="10"/>
  <c r="F48" i="10" s="1"/>
  <c r="F46" i="10"/>
  <c r="F39" i="10"/>
  <c r="F63" i="10" s="1"/>
  <c r="E122" i="10" s="1"/>
  <c r="F24" i="10"/>
  <c r="F22" i="10"/>
  <c r="F16" i="10"/>
  <c r="F12" i="10"/>
  <c r="E11" i="10"/>
  <c r="F11" i="10" s="1"/>
  <c r="F10" i="10"/>
  <c r="F9" i="10"/>
  <c r="F29" i="10" l="1"/>
  <c r="E120" i="10" s="1"/>
  <c r="F100" i="10"/>
  <c r="F24" i="11"/>
  <c r="E72" i="11" s="1"/>
  <c r="F49" i="11"/>
  <c r="E74" i="11" s="1"/>
  <c r="C99" i="10"/>
  <c r="F99" i="10" s="1"/>
  <c r="F94" i="10"/>
  <c r="F115" i="10" s="1"/>
  <c r="E124" i="10" s="1"/>
  <c r="F140" i="10" s="1"/>
  <c r="F148" i="10" l="1"/>
  <c r="E158" i="10"/>
  <c r="E160" i="10" s="1"/>
  <c r="F92" i="11"/>
  <c r="E110" i="11"/>
  <c r="F100" i="11"/>
  <c r="E112" i="11" l="1"/>
  <c r="E114" i="11" s="1"/>
  <c r="E162" i="10"/>
  <c r="E116" i="11" l="1"/>
  <c r="E117" i="11" s="1"/>
  <c r="E24" i="4" s="1"/>
  <c r="E164" i="10"/>
  <c r="E165" i="10" s="1"/>
  <c r="E18" i="4" s="1"/>
  <c r="E121" i="11" l="1"/>
  <c r="E119" i="11"/>
  <c r="E169" i="10"/>
  <c r="E167" i="10"/>
  <c r="E52" i="9"/>
  <c r="F28" i="9" l="1"/>
  <c r="E50" i="9" l="1"/>
  <c r="F68" i="9" s="1"/>
  <c r="E77" i="9" s="1"/>
  <c r="E79" i="9" s="1"/>
  <c r="E81" i="9" l="1"/>
  <c r="E83" i="9" l="1"/>
  <c r="E84" i="9" s="1"/>
  <c r="E21" i="4" s="1"/>
  <c r="E88" i="9" l="1"/>
  <c r="E86" i="9"/>
  <c r="E538" i="1" l="1"/>
  <c r="C333" i="2" l="1"/>
  <c r="C13" i="2"/>
  <c r="C14" i="2" s="1"/>
  <c r="F477" i="2"/>
  <c r="E502" i="2" s="1"/>
  <c r="F451" i="2"/>
  <c r="E500" i="2" s="1"/>
  <c r="C410" i="2"/>
  <c r="F410" i="2" s="1"/>
  <c r="C407" i="2"/>
  <c r="F407" i="2" s="1"/>
  <c r="F403" i="2"/>
  <c r="C378" i="2"/>
  <c r="F378" i="2" s="1"/>
  <c r="E377" i="2"/>
  <c r="C377" i="2"/>
  <c r="C368" i="2"/>
  <c r="F368" i="2" s="1"/>
  <c r="C365" i="2"/>
  <c r="F364" i="2"/>
  <c r="F361" i="2"/>
  <c r="F339" i="2"/>
  <c r="E333" i="2"/>
  <c r="C329" i="2"/>
  <c r="F329" i="2" s="1"/>
  <c r="F325" i="2"/>
  <c r="C322" i="2"/>
  <c r="F322" i="2" s="1"/>
  <c r="E317" i="2"/>
  <c r="C316" i="2"/>
  <c r="E289" i="2"/>
  <c r="E271" i="2"/>
  <c r="F271" i="2" s="1"/>
  <c r="E265" i="2"/>
  <c r="F257" i="2"/>
  <c r="F251" i="2"/>
  <c r="E247" i="2"/>
  <c r="F245" i="2"/>
  <c r="F237" i="2"/>
  <c r="F235" i="2"/>
  <c r="F219" i="2"/>
  <c r="E210" i="2"/>
  <c r="F208" i="2"/>
  <c r="E201" i="2"/>
  <c r="F201" i="2" s="1"/>
  <c r="F199" i="2"/>
  <c r="F174" i="2"/>
  <c r="F170" i="2"/>
  <c r="E154" i="2"/>
  <c r="F154" i="2" s="1"/>
  <c r="E146" i="2"/>
  <c r="E140" i="2"/>
  <c r="F140" i="2" s="1"/>
  <c r="E133" i="2"/>
  <c r="F133" i="2" s="1"/>
  <c r="E131" i="2"/>
  <c r="F131" i="2" s="1"/>
  <c r="F113" i="2"/>
  <c r="F109" i="2"/>
  <c r="F107" i="2"/>
  <c r="F122" i="2" s="1"/>
  <c r="E486" i="2" s="1"/>
  <c r="F89" i="2"/>
  <c r="E83" i="2"/>
  <c r="F83" i="2" s="1"/>
  <c r="F81" i="2"/>
  <c r="F74" i="2"/>
  <c r="F68" i="2"/>
  <c r="F66" i="2"/>
  <c r="F41" i="2"/>
  <c r="F35" i="2"/>
  <c r="F34" i="2"/>
  <c r="F30" i="2"/>
  <c r="E21" i="2"/>
  <c r="F20" i="2"/>
  <c r="F16" i="2"/>
  <c r="F15" i="2"/>
  <c r="F12" i="2"/>
  <c r="E11" i="2"/>
  <c r="F11" i="2" s="1"/>
  <c r="F10" i="2"/>
  <c r="F9" i="2"/>
  <c r="F98" i="2" l="1"/>
  <c r="E484" i="2" s="1"/>
  <c r="F188" i="2"/>
  <c r="E490" i="2" s="1"/>
  <c r="F44" i="2"/>
  <c r="E51" i="2" s="1"/>
  <c r="F428" i="2"/>
  <c r="E498" i="2" s="1"/>
  <c r="F14" i="2"/>
  <c r="F13" i="2"/>
  <c r="E22" i="2"/>
  <c r="F22" i="2" s="1"/>
  <c r="F21" i="2"/>
  <c r="E148" i="2"/>
  <c r="F148" i="2" s="1"/>
  <c r="F146" i="2"/>
  <c r="E212" i="2"/>
  <c r="F212" i="2" s="1"/>
  <c r="F210" i="2"/>
  <c r="E249" i="2"/>
  <c r="F249" i="2" s="1"/>
  <c r="F247" i="2"/>
  <c r="C287" i="2"/>
  <c r="F287" i="2" s="1"/>
  <c r="F263" i="2"/>
  <c r="C289" i="2"/>
  <c r="F289" i="2" s="1"/>
  <c r="F265" i="2"/>
  <c r="C321" i="2"/>
  <c r="F321" i="2" s="1"/>
  <c r="F316" i="2"/>
  <c r="E334" i="2"/>
  <c r="F334" i="2" s="1"/>
  <c r="F317" i="2"/>
  <c r="C338" i="2"/>
  <c r="F338" i="2" s="1"/>
  <c r="F333" i="2"/>
  <c r="C369" i="2"/>
  <c r="F369" i="2" s="1"/>
  <c r="F365" i="2"/>
  <c r="E374" i="2"/>
  <c r="F374" i="2" s="1"/>
  <c r="F373" i="2"/>
  <c r="F377" i="2"/>
  <c r="F26" i="2" l="1"/>
  <c r="F230" i="2"/>
  <c r="E297" i="2" s="1"/>
  <c r="F161" i="2"/>
  <c r="E488" i="2" s="1"/>
  <c r="F394" i="2"/>
  <c r="E496" i="2" s="1"/>
  <c r="F352" i="2"/>
  <c r="E494" i="2" s="1"/>
  <c r="F292" i="2"/>
  <c r="E301" i="2" s="1"/>
  <c r="F280" i="2"/>
  <c r="E299" i="2" s="1"/>
  <c r="E49" i="2"/>
  <c r="F57" i="2" s="1"/>
  <c r="E482" i="2" s="1"/>
  <c r="F308" i="2" l="1"/>
  <c r="E492" i="2" s="1"/>
  <c r="F518" i="2" s="1"/>
  <c r="E536" i="2" s="1"/>
  <c r="F526" i="2" l="1"/>
  <c r="F525" i="2"/>
  <c r="E538" i="2"/>
  <c r="E540" i="2" s="1"/>
  <c r="E542" i="2" s="1"/>
  <c r="E540" i="1"/>
  <c r="E536" i="1"/>
  <c r="E534" i="1"/>
  <c r="E532" i="1"/>
  <c r="E530" i="1"/>
  <c r="F1135" i="1"/>
  <c r="F1133" i="1"/>
  <c r="F1141" i="1"/>
  <c r="F1131" i="1"/>
  <c r="F1129" i="1"/>
  <c r="F1093" i="1"/>
  <c r="F1089" i="1"/>
  <c r="F1066" i="1"/>
  <c r="F1062" i="1"/>
  <c r="F1057" i="1"/>
  <c r="F1053" i="1"/>
  <c r="F1045" i="1"/>
  <c r="F1043" i="1"/>
  <c r="F1041" i="1"/>
  <c r="F1039" i="1"/>
  <c r="F1037" i="1"/>
  <c r="F1035" i="1"/>
  <c r="F1033" i="1"/>
  <c r="F1031" i="1"/>
  <c r="F1029" i="1"/>
  <c r="F1027" i="1"/>
  <c r="F1021" i="1"/>
  <c r="F1020" i="1"/>
  <c r="F1019" i="1"/>
  <c r="F1016" i="1"/>
  <c r="F1014" i="1"/>
  <c r="F1012" i="1"/>
  <c r="F1010" i="1"/>
  <c r="F1008" i="1"/>
  <c r="F1006" i="1"/>
  <c r="F1004" i="1"/>
  <c r="F997" i="1"/>
  <c r="F995" i="1"/>
  <c r="F993" i="1"/>
  <c r="F992" i="1"/>
  <c r="F990" i="1"/>
  <c r="F988" i="1"/>
  <c r="F986" i="1"/>
  <c r="F984" i="1"/>
  <c r="F982" i="1"/>
  <c r="F976" i="1"/>
  <c r="F969" i="1"/>
  <c r="F1098" i="1" l="1"/>
  <c r="F1111" i="1" s="1"/>
  <c r="E543" i="2"/>
  <c r="E15" i="4" s="1"/>
  <c r="F999" i="1"/>
  <c r="F1105" i="1" s="1"/>
  <c r="F1047" i="1"/>
  <c r="F1107" i="1" s="1"/>
  <c r="F1084" i="1"/>
  <c r="F1109" i="1" s="1"/>
  <c r="F1152" i="1"/>
  <c r="E1193" i="1" s="1"/>
  <c r="F1119" i="1" l="1"/>
  <c r="E1191" i="1" s="1"/>
  <c r="E547" i="2"/>
  <c r="E545" i="2"/>
  <c r="F896" i="1" l="1"/>
  <c r="F895" i="1"/>
  <c r="F946" i="1"/>
  <c r="F944" i="1"/>
  <c r="F939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4" i="1"/>
  <c r="F893" i="1"/>
  <c r="F886" i="1"/>
  <c r="F885" i="1"/>
  <c r="F884" i="1"/>
  <c r="F883" i="1"/>
  <c r="F882" i="1"/>
  <c r="F881" i="1"/>
  <c r="F880" i="1"/>
  <c r="F879" i="1"/>
  <c r="F878" i="1"/>
  <c r="F877" i="1"/>
  <c r="E876" i="1"/>
  <c r="F876" i="1" s="1"/>
  <c r="F875" i="1"/>
  <c r="F874" i="1"/>
  <c r="F873" i="1"/>
  <c r="F872" i="1"/>
  <c r="F871" i="1"/>
  <c r="F870" i="1"/>
  <c r="E869" i="1"/>
  <c r="F869" i="1" s="1"/>
  <c r="F868" i="1"/>
  <c r="F867" i="1"/>
  <c r="F866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E848" i="1"/>
  <c r="F848" i="1" s="1"/>
  <c r="F889" i="1" l="1"/>
  <c r="E953" i="1" s="1"/>
  <c r="F960" i="1" s="1"/>
  <c r="E1189" i="1" s="1"/>
  <c r="F950" i="1"/>
  <c r="E955" i="1" s="1"/>
  <c r="C826" i="1"/>
  <c r="C822" i="1"/>
  <c r="C819" i="1"/>
  <c r="C807" i="1"/>
  <c r="C813" i="1" s="1"/>
  <c r="C824" i="1" s="1"/>
  <c r="C790" i="1"/>
  <c r="C794" i="1" s="1"/>
  <c r="C783" i="1"/>
  <c r="C780" i="1"/>
  <c r="C776" i="1"/>
  <c r="C774" i="1"/>
  <c r="C772" i="1"/>
  <c r="C734" i="1"/>
  <c r="C741" i="1" s="1"/>
  <c r="C733" i="1"/>
  <c r="C740" i="1" s="1"/>
  <c r="C732" i="1"/>
  <c r="C739" i="1" s="1"/>
  <c r="C728" i="1"/>
  <c r="C713" i="1"/>
  <c r="C709" i="1"/>
  <c r="C698" i="1"/>
  <c r="C702" i="1" s="1"/>
  <c r="C691" i="1"/>
  <c r="C697" i="1" s="1"/>
  <c r="C701" i="1" s="1"/>
  <c r="F635" i="1"/>
  <c r="F633" i="1"/>
  <c r="E554" i="1"/>
  <c r="E552" i="1"/>
  <c r="E550" i="1"/>
  <c r="E548" i="1"/>
  <c r="E546" i="1"/>
  <c r="E544" i="1"/>
  <c r="F564" i="1"/>
  <c r="C442" i="1"/>
  <c r="C416" i="1"/>
  <c r="C444" i="1" s="1"/>
  <c r="C414" i="1"/>
  <c r="C277" i="1"/>
  <c r="C299" i="1" s="1"/>
  <c r="C309" i="1" s="1"/>
  <c r="C275" i="1"/>
  <c r="C297" i="1" s="1"/>
  <c r="C307" i="1" s="1"/>
  <c r="C273" i="1"/>
  <c r="C295" i="1" s="1"/>
  <c r="C305" i="1" s="1"/>
  <c r="C267" i="1"/>
  <c r="C265" i="1"/>
  <c r="C263" i="1"/>
  <c r="C261" i="1"/>
  <c r="C731" i="1" l="1"/>
  <c r="C738" i="1" s="1"/>
  <c r="C784" i="1"/>
  <c r="C131" i="1"/>
  <c r="C129" i="1"/>
  <c r="E129" i="1" l="1"/>
  <c r="E172" i="1" s="1"/>
  <c r="E215" i="1" s="1"/>
  <c r="E353" i="1" s="1"/>
  <c r="E355" i="1" s="1"/>
  <c r="C85" i="1"/>
  <c r="F85" i="1" s="1"/>
  <c r="F81" i="1"/>
  <c r="F23" i="1"/>
  <c r="F819" i="1" l="1"/>
  <c r="F815" i="1"/>
  <c r="E813" i="1"/>
  <c r="F811" i="1"/>
  <c r="F794" i="1"/>
  <c r="F790" i="1"/>
  <c r="E789" i="1"/>
  <c r="F789" i="1" s="1"/>
  <c r="E783" i="1"/>
  <c r="E784" i="1" s="1"/>
  <c r="E779" i="1"/>
  <c r="F779" i="1" s="1"/>
  <c r="E775" i="1"/>
  <c r="E773" i="1"/>
  <c r="E774" i="1" s="1"/>
  <c r="F774" i="1" s="1"/>
  <c r="E771" i="1"/>
  <c r="F771" i="1" s="1"/>
  <c r="E769" i="1"/>
  <c r="F769" i="1" s="1"/>
  <c r="E741" i="1"/>
  <c r="E739" i="1"/>
  <c r="E731" i="1"/>
  <c r="F728" i="1"/>
  <c r="E717" i="1"/>
  <c r="F717" i="1" s="1"/>
  <c r="E716" i="1"/>
  <c r="F716" i="1" s="1"/>
  <c r="E709" i="1"/>
  <c r="E705" i="1"/>
  <c r="E702" i="1"/>
  <c r="E698" i="1"/>
  <c r="E697" i="1"/>
  <c r="F680" i="1"/>
  <c r="F678" i="1"/>
  <c r="E675" i="1"/>
  <c r="F675" i="1" s="1"/>
  <c r="F672" i="1"/>
  <c r="F670" i="1"/>
  <c r="F668" i="1"/>
  <c r="F666" i="1"/>
  <c r="E665" i="1"/>
  <c r="F665" i="1" s="1"/>
  <c r="F661" i="1"/>
  <c r="F660" i="1"/>
  <c r="F656" i="1"/>
  <c r="F655" i="1"/>
  <c r="F654" i="1"/>
  <c r="F653" i="1"/>
  <c r="E625" i="1"/>
  <c r="F625" i="1" s="1"/>
  <c r="F562" i="1"/>
  <c r="F560" i="1"/>
  <c r="F554" i="1"/>
  <c r="F552" i="1"/>
  <c r="F550" i="1"/>
  <c r="F548" i="1"/>
  <c r="F546" i="1"/>
  <c r="F544" i="1"/>
  <c r="F540" i="1"/>
  <c r="F538" i="1"/>
  <c r="F536" i="1"/>
  <c r="F534" i="1"/>
  <c r="F532" i="1"/>
  <c r="F530" i="1"/>
  <c r="P507" i="1"/>
  <c r="F507" i="1"/>
  <c r="I482" i="1"/>
  <c r="E444" i="1"/>
  <c r="E738" i="1" s="1"/>
  <c r="F442" i="1"/>
  <c r="E436" i="1"/>
  <c r="F436" i="1" s="1"/>
  <c r="E434" i="1"/>
  <c r="F434" i="1" s="1"/>
  <c r="E432" i="1"/>
  <c r="F432" i="1" s="1"/>
  <c r="E422" i="1"/>
  <c r="F422" i="1" s="1"/>
  <c r="F408" i="1"/>
  <c r="F402" i="1"/>
  <c r="E398" i="1"/>
  <c r="F396" i="1"/>
  <c r="N388" i="1"/>
  <c r="N386" i="1"/>
  <c r="E384" i="1"/>
  <c r="I344" i="1"/>
  <c r="J344" i="1" s="1"/>
  <c r="E295" i="1"/>
  <c r="E297" i="1" s="1"/>
  <c r="E299" i="1" s="1"/>
  <c r="E414" i="1"/>
  <c r="E267" i="1"/>
  <c r="F267" i="1" s="1"/>
  <c r="E265" i="1"/>
  <c r="F265" i="1" s="1"/>
  <c r="E263" i="1"/>
  <c r="E261" i="1"/>
  <c r="F255" i="1"/>
  <c r="F253" i="1"/>
  <c r="F251" i="1"/>
  <c r="I168" i="1"/>
  <c r="H165" i="1"/>
  <c r="I164" i="1"/>
  <c r="E76" i="1"/>
  <c r="F76" i="1" s="1"/>
  <c r="E71" i="1"/>
  <c r="F71" i="1" s="1"/>
  <c r="F65" i="1"/>
  <c r="E52" i="1"/>
  <c r="E49" i="1"/>
  <c r="E44" i="1"/>
  <c r="F44" i="1" s="1"/>
  <c r="E24" i="1"/>
  <c r="F24" i="1" s="1"/>
  <c r="E21" i="1"/>
  <c r="F21" i="1" s="1"/>
  <c r="E18" i="1"/>
  <c r="F18" i="1" s="1"/>
  <c r="F17" i="1"/>
  <c r="E16" i="1"/>
  <c r="F16" i="1" s="1"/>
  <c r="E15" i="1"/>
  <c r="E14" i="1"/>
  <c r="E13" i="1"/>
  <c r="F13" i="1" s="1"/>
  <c r="E12" i="1"/>
  <c r="F12" i="1" s="1"/>
  <c r="E11" i="1"/>
  <c r="F11" i="1" s="1"/>
  <c r="E10" i="1"/>
  <c r="F10" i="1" s="1"/>
  <c r="E9" i="1"/>
  <c r="F9" i="1" s="1"/>
  <c r="E706" i="1" l="1"/>
  <c r="F705" i="1" s="1"/>
  <c r="E725" i="1"/>
  <c r="F725" i="1" s="1"/>
  <c r="F14" i="1"/>
  <c r="F15" i="1"/>
  <c r="E54" i="1"/>
  <c r="F54" i="1" s="1"/>
  <c r="F52" i="1"/>
  <c r="F88" i="1"/>
  <c r="E98" i="1" s="1"/>
  <c r="E691" i="1"/>
  <c r="E692" i="1" s="1"/>
  <c r="E416" i="1"/>
  <c r="F416" i="1" s="1"/>
  <c r="E701" i="1"/>
  <c r="E307" i="1"/>
  <c r="E309" i="1" s="1"/>
  <c r="F309" i="1" s="1"/>
  <c r="E386" i="1"/>
  <c r="F386" i="1" s="1"/>
  <c r="E388" i="1"/>
  <c r="F388" i="1" s="1"/>
  <c r="E400" i="1"/>
  <c r="F400" i="1" s="1"/>
  <c r="F398" i="1"/>
  <c r="F414" i="1"/>
  <c r="E578" i="1"/>
  <c r="F578" i="1" s="1"/>
  <c r="F482" i="1"/>
  <c r="F569" i="1"/>
  <c r="E1175" i="1" s="1"/>
  <c r="F697" i="1"/>
  <c r="F706" i="1"/>
  <c r="F709" i="1"/>
  <c r="F731" i="1"/>
  <c r="G731" i="1" s="1"/>
  <c r="E732" i="1"/>
  <c r="E733" i="1" s="1"/>
  <c r="F733" i="1" s="1"/>
  <c r="F741" i="1"/>
  <c r="F775" i="1"/>
  <c r="E776" i="1"/>
  <c r="F776" i="1" s="1"/>
  <c r="F784" i="1"/>
  <c r="F783" i="1"/>
  <c r="E793" i="1"/>
  <c r="F793" i="1" s="1"/>
  <c r="F813" i="1"/>
  <c r="F444" i="1"/>
  <c r="F446" i="1" s="1"/>
  <c r="E455" i="1" s="1"/>
  <c r="F299" i="1"/>
  <c r="F692" i="1"/>
  <c r="E715" i="1"/>
  <c r="F715" i="1" s="1"/>
  <c r="F738" i="1"/>
  <c r="E740" i="1"/>
  <c r="F740" i="1" s="1"/>
  <c r="F263" i="1"/>
  <c r="F773" i="1"/>
  <c r="E35" i="1"/>
  <c r="E139" i="1"/>
  <c r="E221" i="1"/>
  <c r="F34" i="1"/>
  <c r="F48" i="1"/>
  <c r="F261" i="1"/>
  <c r="F698" i="1"/>
  <c r="F682" i="1"/>
  <c r="E1181" i="1" s="1"/>
  <c r="F702" i="1"/>
  <c r="E580" i="1"/>
  <c r="F580" i="1" s="1"/>
  <c r="F484" i="1"/>
  <c r="F273" i="1"/>
  <c r="E713" i="1"/>
  <c r="F691" i="1"/>
  <c r="E824" i="1"/>
  <c r="F822" i="1"/>
  <c r="F249" i="1"/>
  <c r="E275" i="1"/>
  <c r="E277" i="1" s="1"/>
  <c r="F277" i="1" s="1"/>
  <c r="F384" i="1"/>
  <c r="E780" i="1"/>
  <c r="F780" i="1" s="1"/>
  <c r="E627" i="1"/>
  <c r="F627" i="1" s="1"/>
  <c r="F645" i="1" s="1"/>
  <c r="E1179" i="1" s="1"/>
  <c r="E772" i="1"/>
  <c r="F772" i="1" s="1"/>
  <c r="E734" i="1" l="1"/>
  <c r="F734" i="1" s="1"/>
  <c r="F30" i="1"/>
  <c r="E94" i="1" s="1"/>
  <c r="F798" i="1"/>
  <c r="E1185" i="1" s="1"/>
  <c r="F425" i="1"/>
  <c r="E453" i="1" s="1"/>
  <c r="F824" i="1"/>
  <c r="E826" i="1"/>
  <c r="F739" i="1"/>
  <c r="F732" i="1"/>
  <c r="F701" i="1"/>
  <c r="F713" i="1"/>
  <c r="E714" i="1"/>
  <c r="F305" i="1"/>
  <c r="F295" i="1"/>
  <c r="F275" i="1"/>
  <c r="F221" i="1"/>
  <c r="E223" i="1"/>
  <c r="F49" i="1"/>
  <c r="F288" i="1"/>
  <c r="E317" i="1" s="1"/>
  <c r="F139" i="1"/>
  <c r="E141" i="1"/>
  <c r="F141" i="1" s="1"/>
  <c r="E178" i="1"/>
  <c r="E121" i="1"/>
  <c r="F35" i="1"/>
  <c r="F743" i="1" l="1"/>
  <c r="E749" i="1" s="1"/>
  <c r="F307" i="1"/>
  <c r="F297" i="1"/>
  <c r="F172" i="1"/>
  <c r="E361" i="1"/>
  <c r="F178" i="1"/>
  <c r="E180" i="1"/>
  <c r="F714" i="1"/>
  <c r="F720" i="1" s="1"/>
  <c r="E747" i="1" s="1"/>
  <c r="E807" i="1"/>
  <c r="F807" i="1" s="1"/>
  <c r="F844" i="1" s="1"/>
  <c r="E1187" i="1" s="1"/>
  <c r="E209" i="1"/>
  <c r="F209" i="1" s="1"/>
  <c r="E490" i="1"/>
  <c r="E345" i="1"/>
  <c r="E123" i="1"/>
  <c r="F123" i="1" s="1"/>
  <c r="E165" i="1"/>
  <c r="F165" i="1" s="1"/>
  <c r="F121" i="1"/>
  <c r="E227" i="1"/>
  <c r="F227" i="1" s="1"/>
  <c r="E225" i="1"/>
  <c r="F225" i="1" s="1"/>
  <c r="F223" i="1"/>
  <c r="F762" i="1" l="1"/>
  <c r="E1183" i="1" s="1"/>
  <c r="F312" i="1"/>
  <c r="E319" i="1" s="1"/>
  <c r="F215" i="1"/>
  <c r="E131" i="1"/>
  <c r="F129" i="1"/>
  <c r="F490" i="1"/>
  <c r="E586" i="1"/>
  <c r="F586" i="1" s="1"/>
  <c r="F361" i="1"/>
  <c r="E504" i="1"/>
  <c r="E363" i="1"/>
  <c r="F363" i="1" s="1"/>
  <c r="E347" i="1"/>
  <c r="F347" i="1" s="1"/>
  <c r="F345" i="1"/>
  <c r="F180" i="1"/>
  <c r="F198" i="1" s="1"/>
  <c r="E1167" i="1" s="1"/>
  <c r="E229" i="1"/>
  <c r="F229" i="1" l="1"/>
  <c r="E231" i="1"/>
  <c r="F231" i="1" s="1"/>
  <c r="E600" i="1"/>
  <c r="F600" i="1" s="1"/>
  <c r="F504" i="1"/>
  <c r="F131" i="1"/>
  <c r="E133" i="1"/>
  <c r="E40" i="1"/>
  <c r="F39" i="1"/>
  <c r="F242" i="1" l="1"/>
  <c r="E315" i="1" s="1"/>
  <c r="F334" i="1" s="1"/>
  <c r="E1169" i="1" s="1"/>
  <c r="F40" i="1"/>
  <c r="E41" i="1"/>
  <c r="F41" i="1" s="1"/>
  <c r="F60" i="1" s="1"/>
  <c r="E96" i="1" s="1"/>
  <c r="F110" i="1" s="1"/>
  <c r="E496" i="1"/>
  <c r="F353" i="1"/>
  <c r="E1163" i="1" l="1"/>
  <c r="H110" i="1"/>
  <c r="F355" i="1"/>
  <c r="F379" i="1" s="1"/>
  <c r="E451" i="1" s="1"/>
  <c r="F473" i="1" s="1"/>
  <c r="E498" i="1"/>
  <c r="F498" i="1" s="1"/>
  <c r="F496" i="1"/>
  <c r="E592" i="1"/>
  <c r="E1171" i="1" l="1"/>
  <c r="G473" i="1"/>
  <c r="F521" i="1"/>
  <c r="E1173" i="1" s="1"/>
  <c r="F592" i="1"/>
  <c r="E594" i="1"/>
  <c r="F594" i="1" s="1"/>
  <c r="F616" i="1" l="1"/>
  <c r="E1177" i="1" s="1"/>
  <c r="C133" i="1" l="1"/>
  <c r="F133" i="1" s="1"/>
  <c r="F154" i="1" s="1"/>
  <c r="E1165" i="1" s="1"/>
  <c r="F1197" i="1" l="1"/>
  <c r="F1198" i="1" s="1"/>
  <c r="F1199" i="1" s="1"/>
  <c r="F1200" i="1" s="1"/>
  <c r="F1201" i="1" s="1"/>
  <c r="E1205" i="1" l="1"/>
  <c r="D12" i="4"/>
  <c r="E12" i="4" s="1"/>
  <c r="E36" i="4" s="1"/>
  <c r="F19" i="4" l="1"/>
</calcChain>
</file>

<file path=xl/sharedStrings.xml><?xml version="1.0" encoding="utf-8"?>
<sst xmlns="http://schemas.openxmlformats.org/spreadsheetml/2006/main" count="1870" uniqueCount="618">
  <si>
    <t>ELEMENT NR. 1</t>
  </si>
  <si>
    <t>SUBSTRUCTURE (All Provisional)</t>
  </si>
  <si>
    <t>D20: EXCAVATING AND FILLING</t>
  </si>
  <si>
    <t>General Site Clearance</t>
  </si>
  <si>
    <t>A</t>
  </si>
  <si>
    <t xml:space="preserve">Excavate oversite to remove vegetable soil average 150mm deep. </t>
  </si>
  <si>
    <t>B</t>
  </si>
  <si>
    <t xml:space="preserve">Excavate trench to receive foundation starting from stripped level and not exceeding 2.00m deep. </t>
  </si>
  <si>
    <t>C</t>
  </si>
  <si>
    <t xml:space="preserve">Excavate pit for column bases starting from stripped level and not exceeding 1.50m deep. </t>
  </si>
  <si>
    <t>D</t>
  </si>
  <si>
    <t xml:space="preserve">Excavate for working space including back filling arround retaining walls starting from stripped level and not exceeding 1.50m deep. </t>
  </si>
  <si>
    <t>E</t>
  </si>
  <si>
    <t>Level and compact bottom of excavation to receive concrete in foundation.</t>
  </si>
  <si>
    <t>F</t>
  </si>
  <si>
    <t>Remove surplus excavated material from site.</t>
  </si>
  <si>
    <t>G</t>
  </si>
  <si>
    <t>Return, fill and consolidate selected excavated material around foundation.</t>
  </si>
  <si>
    <t>H</t>
  </si>
  <si>
    <t>Approved laterite earth filling to make up level well rammed and consolidated in layers of 150mm thick.</t>
  </si>
  <si>
    <t>J</t>
  </si>
  <si>
    <t>100mm thick approved rock hardcore filling well rammed and consolidated.</t>
  </si>
  <si>
    <t>K</t>
  </si>
  <si>
    <t>Dieldrex 20" anti-termites to surfaces of excavation</t>
  </si>
  <si>
    <t>E10: In situ concrete</t>
  </si>
  <si>
    <t>Vibrated Concrete Grade 15 in:</t>
  </si>
  <si>
    <t>L</t>
  </si>
  <si>
    <t>50mm blinding under bases</t>
  </si>
  <si>
    <t>Vibrated Concrete grade 20 in</t>
  </si>
  <si>
    <t>M</t>
  </si>
  <si>
    <t>Foundation &amp; steps</t>
  </si>
  <si>
    <t>N</t>
  </si>
  <si>
    <t>150mm horizontal bed</t>
  </si>
  <si>
    <t>Carried to Collection</t>
  </si>
  <si>
    <t>SUBSTRUCTURE CONT'D</t>
  </si>
  <si>
    <t>Reinforced  insitu concrete</t>
  </si>
  <si>
    <t>Vibrated Concrete grade 25 in:</t>
  </si>
  <si>
    <t>Column bases</t>
  </si>
  <si>
    <t>Columns</t>
  </si>
  <si>
    <t>E30: Reinforcement for in situ concrete</t>
  </si>
  <si>
    <t>kg</t>
  </si>
  <si>
    <t>20mm diameter bar in Starter columns</t>
  </si>
  <si>
    <t>10mm diameter links and stirrups</t>
  </si>
  <si>
    <t>BRC Fabric mesh reinforcement to BS 4483 ref.No A.142 weighing 2.22kg/sq.m lapped 200mm at all joints in:</t>
  </si>
  <si>
    <t>Bed</t>
  </si>
  <si>
    <t>E20: Formwork for in situ concrete</t>
  </si>
  <si>
    <t>Sawn formwork to:</t>
  </si>
  <si>
    <t>Sides of columns</t>
  </si>
  <si>
    <t>P</t>
  </si>
  <si>
    <t>Q</t>
  </si>
  <si>
    <t xml:space="preserve">Sides of steps </t>
  </si>
  <si>
    <t>Expansion Joints</t>
  </si>
  <si>
    <t>R</t>
  </si>
  <si>
    <t>Particle board set vertically between raft wall</t>
  </si>
  <si>
    <t>S</t>
  </si>
  <si>
    <t>Ditto between concrete bed, 350mm high</t>
  </si>
  <si>
    <t>Carried to collection</t>
  </si>
  <si>
    <t>Edges of ground floor bed 150mm high</t>
  </si>
  <si>
    <t>m</t>
  </si>
  <si>
    <t>F10: Brick/Block walling</t>
  </si>
  <si>
    <t xml:space="preserve">Hollow sandcrete blockwork filled solid with vibrated concrete grade 15 and jointed in cement mortar </t>
  </si>
  <si>
    <t>225mm wall</t>
  </si>
  <si>
    <t>Damp Proofing</t>
  </si>
  <si>
    <t>Damp proof membrane</t>
  </si>
  <si>
    <t>0.26mm polythene damp proof membrane lapped 450mm at all welted joints, laid on hardcore</t>
  </si>
  <si>
    <t>COLLECTION</t>
  </si>
  <si>
    <t>page /1</t>
  </si>
  <si>
    <t>page /2</t>
  </si>
  <si>
    <t>page /3</t>
  </si>
  <si>
    <t xml:space="preserve">SUBSTRUCTURE </t>
  </si>
  <si>
    <t>Carried to Summary</t>
  </si>
  <si>
    <t>Element Nr. 2</t>
  </si>
  <si>
    <t>FRAME</t>
  </si>
  <si>
    <t xml:space="preserve">Reinforced Insitu Concrete </t>
  </si>
  <si>
    <t>Vibrated Concrete Grade 20</t>
  </si>
  <si>
    <t>Beams</t>
  </si>
  <si>
    <t xml:space="preserve">High yield deformed bars to BS 4449 in beams, columns etc </t>
  </si>
  <si>
    <t>20mm diameter bar</t>
  </si>
  <si>
    <t>16mm diameter bar</t>
  </si>
  <si>
    <t>Vertical sides of columns</t>
  </si>
  <si>
    <t>sides and soffits of beams</t>
  </si>
  <si>
    <t>carried to Summary</t>
  </si>
  <si>
    <t>Element Nr. 3</t>
  </si>
  <si>
    <t>UPPER FLOOR</t>
  </si>
  <si>
    <t>Suspended floor slabs</t>
  </si>
  <si>
    <t xml:space="preserve">High yield deformed bars to BS 4449 in concrete floor slabs </t>
  </si>
  <si>
    <t>12mm diameter bars</t>
  </si>
  <si>
    <t>10mm diameter bars</t>
  </si>
  <si>
    <t>Horizontal soffit of suspended floor slab</t>
  </si>
  <si>
    <t>Edge of slab 150mm wide</t>
  </si>
  <si>
    <t>UPPER FLOORS</t>
  </si>
  <si>
    <t>Element Nr. 4</t>
  </si>
  <si>
    <t xml:space="preserve">STAIRCASES </t>
  </si>
  <si>
    <t xml:space="preserve"> </t>
  </si>
  <si>
    <t>Staircases including landings and beams</t>
  </si>
  <si>
    <t>High yield deformed bars to BS 4449 in beams, staircases and landing</t>
  </si>
  <si>
    <t>12mm diameter bar</t>
  </si>
  <si>
    <t>Sloping soffit of staircases / ramps</t>
  </si>
  <si>
    <t>Soffits of landing</t>
  </si>
  <si>
    <t>Sides and soffits of beam</t>
  </si>
  <si>
    <t>Sides of staircases / ramps including cutting and fitting to risers.</t>
  </si>
  <si>
    <t>Risers of steps 150mm high</t>
  </si>
  <si>
    <t>Sides of Landing</t>
  </si>
  <si>
    <t>STAIRCASES CONT'D</t>
  </si>
  <si>
    <t>M4O: Stone/Concrete/Quarry/Ceramic Tiling/Mosaic</t>
  </si>
  <si>
    <t>Landings</t>
  </si>
  <si>
    <t>Ditto treads of staircase 300mm wide</t>
  </si>
  <si>
    <t>Ditto risers of staircase 150mm high</t>
  </si>
  <si>
    <t>Ditto 75mm wide skirting along risers and tread</t>
  </si>
  <si>
    <t>M10: Sand cement/ Concrete/ Screeds/ Toppings</t>
  </si>
  <si>
    <t>Cement and sand (1:3) mix:</t>
  </si>
  <si>
    <t>25mm thick floated bed (Landing)</t>
  </si>
  <si>
    <t>15mm thick backing 150mm high (Risers)</t>
  </si>
  <si>
    <t>25mm thick floated bed 300mm wide (Tread)</t>
  </si>
  <si>
    <t>15mm thick backing 75mm high (Skirting)</t>
  </si>
  <si>
    <t>M20: Plastered/Rendered/Roughcast coatings</t>
  </si>
  <si>
    <t>15mm Thick cement and sand (1:5) smooth rendering to:</t>
  </si>
  <si>
    <t>Sloping soffit of staircases</t>
  </si>
  <si>
    <t>Soffit of landing</t>
  </si>
  <si>
    <t>Sides of staircases</t>
  </si>
  <si>
    <t>P.O.P Floating</t>
  </si>
  <si>
    <t>Prepare and apply aduplan or other approved floating  materials on rendered surfaces</t>
  </si>
  <si>
    <t>M60: Painting/Clear finishing</t>
  </si>
  <si>
    <t>Prepare, prime and apply 3 coats of Dulux emulsion paint on:</t>
  </si>
  <si>
    <t>page /6</t>
  </si>
  <si>
    <t>page /7</t>
  </si>
  <si>
    <t>page /8</t>
  </si>
  <si>
    <t>STAIRCASES</t>
  </si>
  <si>
    <t>Element Nr. 5</t>
  </si>
  <si>
    <t>ROOF</t>
  </si>
  <si>
    <t>High yield deformed bars to BS 4449 in beams, facia, slab, &amp; copping.</t>
  </si>
  <si>
    <t>16mm diameter bars</t>
  </si>
  <si>
    <t>Sides and soffits of roof beams</t>
  </si>
  <si>
    <t>ROOF CONT'D</t>
  </si>
  <si>
    <t>H72: 0.55mm longspan aluminium coloured roofing sheets or any other approved specification</t>
  </si>
  <si>
    <t>Aluminium Long span roof covering</t>
  </si>
  <si>
    <t xml:space="preserve">Wall flashing 300mm girth </t>
  </si>
  <si>
    <t xml:space="preserve">Eave angle flashing 150mm girth </t>
  </si>
  <si>
    <t>G20: Steel trusses/Timber framing/First fixing</t>
  </si>
  <si>
    <t>Sawn hardwood roof carcass treated with solignum</t>
  </si>
  <si>
    <t>Allow provisional sum for steel roof trusses</t>
  </si>
  <si>
    <t>item</t>
  </si>
  <si>
    <t>100 x 50mm rafter</t>
  </si>
  <si>
    <t>100 x 50mm tie beam</t>
  </si>
  <si>
    <t>100 x 50mm struts</t>
  </si>
  <si>
    <t>50 x 75mm hardwood purlins</t>
  </si>
  <si>
    <t xml:space="preserve">Hollow sandcrete blockwork jointed in cement mortar  </t>
  </si>
  <si>
    <t>225mm in parapet wall</t>
  </si>
  <si>
    <t>12mm Thick cement and sand (1:5) smooth rendering to:</t>
  </si>
  <si>
    <t>Parapet wall</t>
  </si>
  <si>
    <t>M10: Sand cement/Concrete/Screeds/Toppings</t>
  </si>
  <si>
    <t>50mm thick floated bed (roof slab)</t>
  </si>
  <si>
    <t>H66: Bitumen felt shingling</t>
  </si>
  <si>
    <t>3mm thick plasprufe or other approved bituminous felt</t>
  </si>
  <si>
    <t>Soffit of roof slabs</t>
  </si>
  <si>
    <t>Vertical sides of parapet walls/Gutter</t>
  </si>
  <si>
    <t xml:space="preserve">Dishing arround rainwater oulet  </t>
  </si>
  <si>
    <t>Nr</t>
  </si>
  <si>
    <t>M60: Texture Paint</t>
  </si>
  <si>
    <t>Prepare and apply standard coat of Texture paint on</t>
  </si>
  <si>
    <t>m2</t>
  </si>
  <si>
    <t>page /9</t>
  </si>
  <si>
    <t>page /10</t>
  </si>
  <si>
    <t>page /11</t>
  </si>
  <si>
    <t>Element Nr. 6</t>
  </si>
  <si>
    <t>EXTERNAL WALLS</t>
  </si>
  <si>
    <t>Hollow sandcrete blockwork laid and jointed in cement mortar (1:3) mix:</t>
  </si>
  <si>
    <t xml:space="preserve">230mm wall </t>
  </si>
  <si>
    <t xml:space="preserve">150mm wall </t>
  </si>
  <si>
    <t>Reinforced Vibrated Insitu Concrete  Grade 20</t>
  </si>
  <si>
    <t>Lintels</t>
  </si>
  <si>
    <t>High yield deformed bars to BS 4449 in lintels</t>
  </si>
  <si>
    <t>10mm diameter bars in links and stirrups</t>
  </si>
  <si>
    <t>Sides and soffits of lintels</t>
  </si>
  <si>
    <t>Particle board set vertically between blockwall</t>
  </si>
  <si>
    <t>Element Nr. 7</t>
  </si>
  <si>
    <t xml:space="preserve">WINDOWS AND EXTERNAL DOORS </t>
  </si>
  <si>
    <t>L11: Metal windows/rooflights/screens/louvres</t>
  </si>
  <si>
    <t>L10: Windows/roofing-lights/Screens/ Louvres</t>
  </si>
  <si>
    <t>Single openable pannel aluminium casement window coupled with top and bottom fixed light, super skylum HDC system (mini), flyscreen, powder coated aluminium section and glazed with 5mm thick bronze tinted.</t>
  </si>
  <si>
    <t>Window Subframe</t>
  </si>
  <si>
    <t>L20: Metal doors/shutters/hatches</t>
  </si>
  <si>
    <t>Supply and fix 3 track , 5mm thick guage single leaf decorative aluminium sound panel door security doors externally.</t>
  </si>
  <si>
    <t>WINDOWS AND EXTERNAL DOORS</t>
  </si>
  <si>
    <t>Element Nr. 8</t>
  </si>
  <si>
    <t>INTERNAL WALLS</t>
  </si>
  <si>
    <t>Element Nr. 9</t>
  </si>
  <si>
    <t>INTERNAL DOORS</t>
  </si>
  <si>
    <t>Wood work - doors/shutters/hatches</t>
  </si>
  <si>
    <t>Door size 900x2100mm high</t>
  </si>
  <si>
    <t>Ditto 750x2100mm high</t>
  </si>
  <si>
    <t xml:space="preserve">INTERNAL DOORS </t>
  </si>
  <si>
    <t>Element Nr. 10</t>
  </si>
  <si>
    <t>FITTINGS AND FIXTURES</t>
  </si>
  <si>
    <t>N10:General fixtures/furnishing/equipment</t>
  </si>
  <si>
    <t>Wardrobes obtainable from approved manufacturers"</t>
  </si>
  <si>
    <t>N11: Domestic kitchen fitting</t>
  </si>
  <si>
    <t>Kitchen carbinets  obtainable from approved manufacturers"</t>
  </si>
  <si>
    <t>L30: Stairs/Walkways/Balustrades</t>
  </si>
  <si>
    <t>Supply and fix the followings approved pattern 1000mm high stainless steel:</t>
  </si>
  <si>
    <t>Staircase handrails.</t>
  </si>
  <si>
    <t>Ditto balcony balustrades 900mm high</t>
  </si>
  <si>
    <t>Fabricate and fix the followings approved pattern 750mm wide steel duct cover:</t>
  </si>
  <si>
    <t>Pargula</t>
  </si>
  <si>
    <t>Danpalon Roof Cover</t>
  </si>
  <si>
    <t>Supply and fix steel frames danpalon covering as per approved design (3.85m long x 1.0m wide)</t>
  </si>
  <si>
    <t>Felt</t>
  </si>
  <si>
    <t xml:space="preserve">Single ply of paralon NT4 prefabricated membrane bitumen felt for water proofing on </t>
  </si>
  <si>
    <t>Toilet floor lapped on wall</t>
  </si>
  <si>
    <t>Armorthane Coating</t>
  </si>
  <si>
    <t xml:space="preserve">Polyurethane coating on floor for water proofing on </t>
  </si>
  <si>
    <t>Terrace and Sit-out floor lapped on wall</t>
  </si>
  <si>
    <t>Vanities and Windows Top</t>
  </si>
  <si>
    <t>Element Nr. 11</t>
  </si>
  <si>
    <t>WALL FINISHES</t>
  </si>
  <si>
    <t>Internal work</t>
  </si>
  <si>
    <t>M20: Plastered/Randered/Roughcast coatings</t>
  </si>
  <si>
    <t>15mm thick cement and sand (1:4) smooth rendering to:</t>
  </si>
  <si>
    <t>Walls</t>
  </si>
  <si>
    <t>Ditto not exceeding 300mm girth including dressing around that arises.</t>
  </si>
  <si>
    <t>M31: Fibrous Plaster of Paris</t>
  </si>
  <si>
    <t>POP Wall Floating</t>
  </si>
  <si>
    <t>Prepare and apply ''aduplan'' or other equal and approved wall floating material on rendered walls</t>
  </si>
  <si>
    <t>Rendered surfaces</t>
  </si>
  <si>
    <t>Rendered surfaces, width not exceeding 300mm</t>
  </si>
  <si>
    <t>Prepare and apply two finishing coats of emulsion paint on:</t>
  </si>
  <si>
    <t>Ditto not exceeding 300mm girth</t>
  </si>
  <si>
    <t>M40: Stone/Concrete/Quarry/Ceramic/ Mosaic tiling</t>
  </si>
  <si>
    <t>Approved ceramic wall tiles bedded and jointed in cement and sand (1:3) screeded backing (measured separately) and pointed in matching coloured cement.</t>
  </si>
  <si>
    <t>Kitchen walls</t>
  </si>
  <si>
    <t>Toilet walls</t>
  </si>
  <si>
    <t>M10: Sand cement beds /Concrete/Screeds/ 
backings</t>
  </si>
  <si>
    <t>Cement and sand (1:3) in backings</t>
  </si>
  <si>
    <t>15mm screeded backings</t>
  </si>
  <si>
    <t>External work</t>
  </si>
  <si>
    <t>M20: Plastered/Rendered/Roughcast/ Coatings</t>
  </si>
  <si>
    <t>15mm thick cement and sand (1:5) smooth rendering to:</t>
  </si>
  <si>
    <t>Ditto not exceeding 300mm girth including dressing the arrises</t>
  </si>
  <si>
    <t>Capping on canopy and outdoor wall</t>
  </si>
  <si>
    <t>Dressing of groves on wall</t>
  </si>
  <si>
    <t>WALL FINISHES CONT'D</t>
  </si>
  <si>
    <t xml:space="preserve">Wall tiles </t>
  </si>
  <si>
    <t>M10: Sand cement beds /Concrete/Screeds/backings</t>
  </si>
  <si>
    <t>Prepare and apply two finishing coats of Dulux weather sheild paint and MC 50 wall screeding on:</t>
  </si>
  <si>
    <t>Capping on canopy and outdoor dwarf wall</t>
  </si>
  <si>
    <t>Groves on wall</t>
  </si>
  <si>
    <t>page /17</t>
  </si>
  <si>
    <t>page /18</t>
  </si>
  <si>
    <t>Carried to summary</t>
  </si>
  <si>
    <t>Element Nr. 12</t>
  </si>
  <si>
    <t>FLOOR FINISHES</t>
  </si>
  <si>
    <t>M40: Stone/Concrete Quarry/Ceramic tilling/Mosaic</t>
  </si>
  <si>
    <t>Ceramic floor tiles of approved colour, bedded and jointed in cement and sand (1:3) mix floated bed (measured separately) with and including pointing with matching cement colour</t>
  </si>
  <si>
    <t>8mm unglazed tiles ( toilets)</t>
  </si>
  <si>
    <t>Fully vitrified ceramic tiles of approved colour bedded and jointed in cement and sand floated bed (measured separately) with and including pointing with matching cement mortar on:</t>
  </si>
  <si>
    <t>8mm glazed floor tiles (bedrooms)</t>
  </si>
  <si>
    <t>Ditto skirting 75mm high</t>
  </si>
  <si>
    <t>8mm unglazed floor tiles (kitchen/store floor &amp; loundry)</t>
  </si>
  <si>
    <t>Vitrified tiles of approved colour bedded and jointed in cement and sand floated bed (measured separately) with and including pointing with matching cement mortar on:</t>
  </si>
  <si>
    <t>M10: Sand cement beds/Concrete/Screeds/ 
backings</t>
  </si>
  <si>
    <t>Cement and sand (1:3) mix</t>
  </si>
  <si>
    <t>44mm screeded bed</t>
  </si>
  <si>
    <t>M50: Rubber/Plastics/Cork/Lino/ Carpet tiling sheeting</t>
  </si>
  <si>
    <t>8mm unglazed wooden floor tiles</t>
  </si>
  <si>
    <t>M10: Sand cement beds/Concrete/Screeds/ backings</t>
  </si>
  <si>
    <t>42mm floated bed to receive floor tiles</t>
  </si>
  <si>
    <t>Element Nr. 13</t>
  </si>
  <si>
    <t>CEILING FINISHES</t>
  </si>
  <si>
    <t>Internal and External works</t>
  </si>
  <si>
    <t>15mm thick rendering finished fair and smooth on:</t>
  </si>
  <si>
    <t>Soffit of suspended floor slab</t>
  </si>
  <si>
    <t>POP Ceiling</t>
  </si>
  <si>
    <t>Skirting and board to ceiling</t>
  </si>
  <si>
    <t>Rendered soffit of suspended slab</t>
  </si>
  <si>
    <t>Cornice to soffits of suspended floor slab 600mm girth</t>
  </si>
  <si>
    <t>G20: Carpentary/Timber framing/ First fixing</t>
  </si>
  <si>
    <t>Sawn Treated Hardwood</t>
  </si>
  <si>
    <t>50 x 50mm noggins</t>
  </si>
  <si>
    <t>Prepare, prime and apply two coats of emulsion paint on:</t>
  </si>
  <si>
    <t>Soffits of suspended POP board</t>
  </si>
  <si>
    <t>Soffits of suspended concrete slab</t>
  </si>
  <si>
    <t>Surfaces not exceeding 600mm wide</t>
  </si>
  <si>
    <t>Element Nr. 14</t>
  </si>
  <si>
    <t>MECHANICAL INSTALLATIONS</t>
  </si>
  <si>
    <t>Plumbing Installations</t>
  </si>
  <si>
    <t>length</t>
  </si>
  <si>
    <t>T</t>
  </si>
  <si>
    <t>U</t>
  </si>
  <si>
    <t>bundle</t>
  </si>
  <si>
    <t>nr</t>
  </si>
  <si>
    <t>Airconditioning Installation</t>
  </si>
  <si>
    <t>Airconditioning piping</t>
  </si>
  <si>
    <t>PLUMBING INSTALLATIONS</t>
  </si>
  <si>
    <t>Element Nr. 15</t>
  </si>
  <si>
    <t>ELECTRICAL INSTALLATIONS</t>
  </si>
  <si>
    <t>Mains Reticulation</t>
  </si>
  <si>
    <t>SUMMARY</t>
  </si>
  <si>
    <t>Net construction cost/Blk</t>
  </si>
  <si>
    <t>Prelims @ 3%</t>
  </si>
  <si>
    <t>Add</t>
  </si>
  <si>
    <t>Vat @ 7.5%</t>
  </si>
  <si>
    <t>MAIN BUILDING</t>
  </si>
  <si>
    <t>Carried to General Summary</t>
  </si>
  <si>
    <t>GFA</t>
  </si>
  <si>
    <t>M2</t>
  </si>
  <si>
    <t>COST/M2</t>
  </si>
  <si>
    <t>COST/UNIT</t>
  </si>
  <si>
    <t>fg</t>
  </si>
  <si>
    <t>MAIN BUILDING - 6 BEDROOM DUPLEX</t>
  </si>
  <si>
    <t>16mm diameter bar in columns bases</t>
  </si>
  <si>
    <t>High yield deformed bars to BS 4449 in column bases, columns.</t>
  </si>
  <si>
    <t>12-10mm diameter bars</t>
  </si>
  <si>
    <t>copping</t>
  </si>
  <si>
    <t>Sides amd suffit of copping</t>
  </si>
  <si>
    <t>Sides and soffits of copping</t>
  </si>
  <si>
    <t>Window size 1200  x 6000mm high</t>
  </si>
  <si>
    <t>Ditto sliding Door size 2700 x 3000mm high</t>
  </si>
  <si>
    <t>Window size 1200 x 2100mm high</t>
  </si>
  <si>
    <t>Ditto 900 x 2100mm high</t>
  </si>
  <si>
    <t xml:space="preserve">Ditto 750 x 2100mm high </t>
  </si>
  <si>
    <t xml:space="preserve">Ditto 600 x 1500mm high </t>
  </si>
  <si>
    <t>Door size 1200 x 2850mm high</t>
  </si>
  <si>
    <t>Door size 900 x 2850mm high</t>
  </si>
  <si>
    <t>Supply and fix 3 track , 5mm thick guage single leaf decorative aluminium sound panel door security doors internally.</t>
  </si>
  <si>
    <t>Supply and fix Single leaf Decorative sound imported stanley door complete with frame, architrave and accessories from approved manufacturers.</t>
  </si>
  <si>
    <t>Size 1600mm long x600mm deep x2500mm high</t>
  </si>
  <si>
    <t>Ditto 2000mm long x 600mm x 2800 high</t>
  </si>
  <si>
    <t>Ditto 2300mm long x 600mm x 2800 high</t>
  </si>
  <si>
    <t>Ditto 7100mm long x 600mm x 2800 high</t>
  </si>
  <si>
    <t>Supply and fix kitchen cabinet size 9600mm long x 600mm deep x 900mm high with wall mounted  constructed of MBF quality laminated plywood complete with granite work tops</t>
  </si>
  <si>
    <t>Ditto 3000mm long x 600mm x 900 high</t>
  </si>
  <si>
    <t>375mm x 9000mm high</t>
  </si>
  <si>
    <t>Supply and fix pargula as per approved design at the outdoor lounge (1.2 x 4.62m)</t>
  </si>
  <si>
    <t>Brick tiles bedded and jointed in cement and sand (1:3) screeded backing (measured separately) and well pointed on walls</t>
  </si>
  <si>
    <t>8mm glazed floor tiles(Maiden room/Guest room)</t>
  </si>
  <si>
    <t>6mm glazed floor tiles (lounge/dinning /lobby/closet/anti room)</t>
  </si>
  <si>
    <t>MATERIALS FOR WASTE PIPE FROM DPC TO FINISHING</t>
  </si>
  <si>
    <t>4'' pvc pipe {6 bar}</t>
  </si>
  <si>
    <t>3'' pvc pipe {6 bar}</t>
  </si>
  <si>
    <t>2'' pvc pipe {6 bar}</t>
  </si>
  <si>
    <t>4'' pvc bend</t>
  </si>
  <si>
    <t>4'' pvc tee</t>
  </si>
  <si>
    <t>4x2 tee</t>
  </si>
  <si>
    <t>4x2 socket</t>
  </si>
  <si>
    <t>2'' pvc bend</t>
  </si>
  <si>
    <t>2'' pvc tee</t>
  </si>
  <si>
    <t>2x45 bend</t>
  </si>
  <si>
    <t>4x45 bend</t>
  </si>
  <si>
    <t>Vent cap</t>
  </si>
  <si>
    <t>Big tin of abro gum</t>
  </si>
  <si>
    <t>Gasket gum</t>
  </si>
  <si>
    <t>yarn rope</t>
  </si>
  <si>
    <t>boundle</t>
  </si>
  <si>
    <t>MATERIALS FOR WATER SUPPLY PIPING</t>
  </si>
  <si>
    <t>1'' Technogreen Pipe with socket</t>
  </si>
  <si>
    <t>3/4'' Technogreen pipe with socket</t>
  </si>
  <si>
    <t>1/2'' Technogreen pipe with socket</t>
  </si>
  <si>
    <t>1'' Technogreen Pipe tee</t>
  </si>
  <si>
    <t>1'' Technogreen elbow</t>
  </si>
  <si>
    <t>1x3/4'' Technogreen elbow</t>
  </si>
  <si>
    <t>1x3/4'' Technogreen tee</t>
  </si>
  <si>
    <t>1'' gate valve Technogreen</t>
  </si>
  <si>
    <t>1'' union Technogreen</t>
  </si>
  <si>
    <t>3/4''x 1/2'' Technogreen tee</t>
  </si>
  <si>
    <t>3/4''x 1/2'' Technogreen elbow</t>
  </si>
  <si>
    <t>3/4'' Technogreen tee</t>
  </si>
  <si>
    <t>3/4'' Technogreen elbow</t>
  </si>
  <si>
    <t xml:space="preserve">3/4'' gate valve Technogreen </t>
  </si>
  <si>
    <t>1/2''Technogreen tee</t>
  </si>
  <si>
    <t>1/2'' Technogreen elbow</t>
  </si>
  <si>
    <t>1/2'' male &amp; female Technogreen elbow</t>
  </si>
  <si>
    <t>1/2''male &amp; female G.I socket</t>
  </si>
  <si>
    <t>Abrogum</t>
  </si>
  <si>
    <t>Yarn robe</t>
  </si>
  <si>
    <t>Abrogum gasket gum</t>
  </si>
  <si>
    <t>To collection</t>
  </si>
  <si>
    <t>PLUMBING FITTINGS</t>
  </si>
  <si>
    <t>Mini set wc-close coulpe{sweet home}</t>
  </si>
  <si>
    <t>15 litres of water heater{sweet home}</t>
  </si>
  <si>
    <t>Set of Mirror</t>
  </si>
  <si>
    <t>Set of Basin mixer tap</t>
  </si>
  <si>
    <t xml:space="preserve">Set of standing shower </t>
  </si>
  <si>
    <t>Toilet Roll holder</t>
  </si>
  <si>
    <t xml:space="preserve">Soap Dish </t>
  </si>
  <si>
    <t>Towel rail</t>
  </si>
  <si>
    <t>13mm Angle valve</t>
  </si>
  <si>
    <t>13mm brass M/F fitting socket</t>
  </si>
  <si>
    <t>13mm F/F flexible connector</t>
  </si>
  <si>
    <t>Coin Robber</t>
  </si>
  <si>
    <t>Set of kitchen sink</t>
  </si>
  <si>
    <t>100mm Pan connector</t>
  </si>
  <si>
    <t>Adjustable waste</t>
  </si>
  <si>
    <t>Silicon gum</t>
  </si>
  <si>
    <t>Wash hand basin screw</t>
  </si>
  <si>
    <t>Water heater screw with visher</t>
  </si>
  <si>
    <t>WC screw with visher</t>
  </si>
  <si>
    <t>Putty</t>
  </si>
  <si>
    <t>Wash hand basin pressing waste</t>
  </si>
  <si>
    <t>Kitchen mixer</t>
  </si>
  <si>
    <t>Tread tape</t>
  </si>
  <si>
    <t xml:space="preserve">1/2 GI nipple </t>
  </si>
  <si>
    <t>50mm PVC Normal floor drain</t>
  </si>
  <si>
    <t>Side floor drain</t>
  </si>
  <si>
    <t xml:space="preserve">1'' White tigre Pipe </t>
  </si>
  <si>
    <t>1'' White tigre tee</t>
  </si>
  <si>
    <t>1'' White tigre elbow</t>
  </si>
  <si>
    <t>1'' White tigre socket</t>
  </si>
  <si>
    <t>1'' PPR Adaptor</t>
  </si>
  <si>
    <t>1'' by 3/4 PPR tee</t>
  </si>
  <si>
    <t>1'' White Union connector</t>
  </si>
  <si>
    <t>1'' White tigre nipple</t>
  </si>
  <si>
    <t>1'' x 3/4 white elbow</t>
  </si>
  <si>
    <t>1'' White plug</t>
  </si>
  <si>
    <t>3/4 original tap</t>
  </si>
  <si>
    <t>Big Abro gum</t>
  </si>
  <si>
    <t>Thread tape</t>
  </si>
  <si>
    <t>1'' x 3/4 socket</t>
  </si>
  <si>
    <t>Sundries</t>
  </si>
  <si>
    <t>sum</t>
  </si>
  <si>
    <t>Fire Fighting Installations</t>
  </si>
  <si>
    <t>9kg `Angus' Carbon-dioxide (CO2)  fire extinguisher to BS 1382 complete with holder bracket mounted on blockwork or concretework</t>
  </si>
  <si>
    <t>Supply and install the following for airconditioning  piping only</t>
  </si>
  <si>
    <t xml:space="preserve">Perforated face diffusers/Extractor Fan complete with manual opposed blade balancing dampers,   in Toilets </t>
  </si>
  <si>
    <t>Labour/Workmanship</t>
  </si>
  <si>
    <t>Collection</t>
  </si>
  <si>
    <t>Page /14</t>
  </si>
  <si>
    <t xml:space="preserve">PLUMBING &amp; MECHANICAL WORKS </t>
  </si>
  <si>
    <t>CARRIED TO SUMMARY</t>
  </si>
  <si>
    <t>bath tub</t>
  </si>
  <si>
    <t>jacuzzi bath tub</t>
  </si>
  <si>
    <t>ITEM</t>
  </si>
  <si>
    <t>DESCRIPTION</t>
  </si>
  <si>
    <t>UNIT</t>
  </si>
  <si>
    <t>AMOUNT</t>
  </si>
  <si>
    <t>MAIN CONNECTIONS</t>
  </si>
  <si>
    <t>Supply and fix the following PANELS conforming to Engineers specifications:</t>
  </si>
  <si>
    <t>Ditto but Change over switch</t>
  </si>
  <si>
    <t>Supply and install the following cable obtainable from Nexus Kablemetal in connections and cabling works in electrical installations (Provisional)</t>
  </si>
  <si>
    <t>Supply Cable</t>
  </si>
  <si>
    <t>Cable to  DB</t>
  </si>
  <si>
    <t>3 x 16mm copper cable</t>
  </si>
  <si>
    <t>CABLING AND CONDUITS IN FINAL CIRCUITS, RADIAL LIGHTING SUB-CIRCUITS</t>
  </si>
  <si>
    <t>Copper PVC insulated and colour coded cables drawn into 20mm diameter concealed PVC conduits (rates to include for all cables for lighting points, switches, and other accessories; including conduit, trucking ducting and fittings) necessary for complete</t>
  </si>
  <si>
    <t>Lighting points,1.5mm2 cable</t>
  </si>
  <si>
    <t>Water heater socket outlet point</t>
  </si>
  <si>
    <t>13A single-gang Flushed switch socket outlet points</t>
  </si>
  <si>
    <t>13A twin-gang Flushed switch socket outlet points</t>
  </si>
  <si>
    <t>15A twin-gang Flushed switch socket outlet points</t>
  </si>
  <si>
    <t>Isolated single coaxial TV outlet point</t>
  </si>
  <si>
    <t>Extractor fan socket outlet point</t>
  </si>
  <si>
    <t>Wall mounted 1 gang,1 way switch</t>
  </si>
  <si>
    <t>Wall mounted 1 gang,2 way switch</t>
  </si>
  <si>
    <t>SWITCHES AND SOCKET OUTLET</t>
  </si>
  <si>
    <t>Wall mounted 3 gang,1 way switch</t>
  </si>
  <si>
    <t>Water heater switch socket outlet</t>
  </si>
  <si>
    <t>13A single-gang switch socket outlet</t>
  </si>
  <si>
    <t>13A twin-gang switch socket outlet</t>
  </si>
  <si>
    <t>15A single-gang switch socket outlet</t>
  </si>
  <si>
    <t>TV switch socket outlet</t>
  </si>
  <si>
    <t>Extractor fan socket outlet</t>
  </si>
  <si>
    <t>DISTRIBUTION BOARDS AND CONTROLS</t>
  </si>
  <si>
    <t>100Amp 8-ways TP&amp;N distribution board</t>
  </si>
  <si>
    <t>60Amp 4-ways TP&amp;N distribution board</t>
  </si>
  <si>
    <t>100A TP&amp;N ELCB</t>
  </si>
  <si>
    <t>LIGHTING FIXTURES</t>
  </si>
  <si>
    <t>Supply and fix the following or other equal and approved to engineers specification</t>
  </si>
  <si>
    <t xml:space="preserve">1 x 40W RECESS BALL EYE LIGHTING FITTING </t>
  </si>
  <si>
    <t xml:space="preserve">1 X 40 SCREWNECK LIGHTING FITTING </t>
  </si>
  <si>
    <t>1  x 40w decorative lighting fitting</t>
  </si>
  <si>
    <t xml:space="preserve">1  x 100W  WALL MOUNTED PRISMAL DELTA  LIGHTING FITTING   </t>
  </si>
  <si>
    <t>1 x 40w Recess Ball eye lighting fitting</t>
  </si>
  <si>
    <t>3x 20W gold coated  Pendant light fitting</t>
  </si>
  <si>
    <t>8 x 20W Chanderlier light fitting</t>
  </si>
  <si>
    <t xml:space="preserve">2 x 20w, 600mm  Popular pack flourescencent fitting </t>
  </si>
  <si>
    <t>4 x 25w Chandelier decorative lighting fitting</t>
  </si>
  <si>
    <t>1 x 150W Gamma six mounted on high single arm Alluminium column l</t>
  </si>
  <si>
    <t>Earthling/Thunder Arrestor</t>
  </si>
  <si>
    <t>Earthling</t>
  </si>
  <si>
    <t>Supply and install earthling system comprising of 1x70mm2 bare copper stranded conductor, 4nr earth pit including earth bar with disconnect links.</t>
  </si>
  <si>
    <t>lot</t>
  </si>
  <si>
    <t>Thunder Arrestor</t>
  </si>
  <si>
    <t>Supply and install Spike mounted with brackets on 6m elevation point including 3mm x 25mm copper tape rising to joint lighting arrestor</t>
  </si>
  <si>
    <t>Builder's work</t>
  </si>
  <si>
    <t>Allow a provisional sum for builder's work in connection with electrical installations</t>
  </si>
  <si>
    <t>Testing</t>
  </si>
  <si>
    <t>Allow a provisional sum for testing in connection with electrical installations</t>
  </si>
  <si>
    <t>Allow for the provision of detailed manufacturer's catalogues and specifications, tests, as built drawings and other technical details associated with electrical works</t>
  </si>
  <si>
    <t>Protection</t>
  </si>
  <si>
    <t>Protect all works in this element</t>
  </si>
  <si>
    <t xml:space="preserve">                                    Page 16</t>
  </si>
  <si>
    <t xml:space="preserve">                                    Page 17</t>
  </si>
  <si>
    <t xml:space="preserve">                                    Page 18</t>
  </si>
  <si>
    <t xml:space="preserve">                                    Page 19</t>
  </si>
  <si>
    <t>ELECTRICAL INSTALLATION</t>
  </si>
  <si>
    <t>EXTERNAL WORKS</t>
  </si>
  <si>
    <t>Element Nr. 16</t>
  </si>
  <si>
    <t>Green Areas</t>
  </si>
  <si>
    <t>prepare area to receive Grass,shrubs and flowers including excavations</t>
  </si>
  <si>
    <t xml:space="preserve">Portharcourt grass </t>
  </si>
  <si>
    <t xml:space="preserve">Cotonou ficus </t>
  </si>
  <si>
    <t xml:space="preserve">Windmill palm </t>
  </si>
  <si>
    <t xml:space="preserve">Royal palm tree </t>
  </si>
  <si>
    <t>Interlocking</t>
  </si>
  <si>
    <t>150mm thick rendering finished fair and smooth on:</t>
  </si>
  <si>
    <t>Interlock</t>
  </si>
  <si>
    <t xml:space="preserve"> Granite Floor Tiles</t>
  </si>
  <si>
    <r>
      <rPr>
        <sz val="11"/>
        <rFont val="Comic Sans MS"/>
        <family val="4"/>
      </rPr>
      <t>m</t>
    </r>
    <r>
      <rPr>
        <vertAlign val="superscript"/>
        <sz val="11"/>
        <rFont val="Comic Sans MS"/>
        <family val="4"/>
      </rPr>
      <t>2</t>
    </r>
  </si>
  <si>
    <t xml:space="preserve">Excavate trench to receive foundation starting from stripped level and not exceeding 1.00m deep. </t>
  </si>
  <si>
    <r>
      <rPr>
        <sz val="11"/>
        <rFont val="Comic Sans MS"/>
        <family val="4"/>
      </rPr>
      <t>m</t>
    </r>
    <r>
      <rPr>
        <vertAlign val="superscript"/>
        <sz val="11"/>
        <rFont val="Comic Sans MS"/>
        <family val="4"/>
      </rPr>
      <t>3</t>
    </r>
  </si>
  <si>
    <t>Approved laterite earth filling to make up level well rammed and consolidated in layers of 300mm thick.</t>
  </si>
  <si>
    <t>Vibrated Concrete 1;3:6 in:</t>
  </si>
  <si>
    <t xml:space="preserve">Foundation </t>
  </si>
  <si>
    <t>Steps</t>
  </si>
  <si>
    <t>Vibrated Concrete 1;2:4 in:</t>
  </si>
  <si>
    <t>SIDE HUNG ALUMINIUM 3 LEAVES CASEMENTWINDOW WITH FLY NET FIXED TO MANUFACTURER'S DETAILS</t>
  </si>
  <si>
    <t xml:space="preserve">Ditto 750 x 600mm high window </t>
  </si>
  <si>
    <t>DOUBLE LEAVES SECURITY DOOR FIXED TO MANUFACTURER'S DETAILS</t>
  </si>
  <si>
    <t>Ditto 1200x2100mm high</t>
  </si>
  <si>
    <t>Reinforced Vibrated Concrete 1;2:4 in:</t>
  </si>
  <si>
    <t>SINGLE SECURITY DOOR FIXED TO MANUFACTURER'S DETAILS</t>
  </si>
  <si>
    <t>Ditto 900x2100mm high</t>
  </si>
  <si>
    <t>SINGLE LEAF IDIS DOOR FIXED TO MANUFACTURER'S DETAILS</t>
  </si>
  <si>
    <t>Fascia/roof beam externally</t>
  </si>
  <si>
    <t>Slab and copping</t>
  </si>
  <si>
    <t>8mm diameter bars</t>
  </si>
  <si>
    <t>Sides and soffits of slab,copping</t>
  </si>
  <si>
    <t>H72: Stone Coaated roof tiles on timber frame (Measured Seperately) to include all accessories.</t>
  </si>
  <si>
    <t>Aluminium roof covering</t>
  </si>
  <si>
    <t>Eave angle 150mm girth</t>
  </si>
  <si>
    <t>225mm in parapet/Gable wall</t>
  </si>
  <si>
    <t>Sides and soffits of slab, coping</t>
  </si>
  <si>
    <t>50mm thick floated bed (slab)</t>
  </si>
  <si>
    <t>page /5</t>
  </si>
  <si>
    <t xml:space="preserve">Approved ceramic wall tiles bedded and jointed in cement and sand (1:3) screeded backing (measured separately) and pointed in matching coloured cement. </t>
  </si>
  <si>
    <t>Ditto not exceeding 300mm girth including dressing  the arrises</t>
  </si>
  <si>
    <t xml:space="preserve">verified floor tile finish of approved colour, bedded and jointed in cement and sand (1:3) mix floated bed (measured separately) with and including pointing with matching cement colour. </t>
  </si>
  <si>
    <t>8mm floor tile (toilet)</t>
  </si>
  <si>
    <t xml:space="preserve">Verified floor tile finish of approved colour, bedded and jointed in cement and sand (1:3) mix floated bed (measured separately) with and including pointing with matching cement colour. </t>
  </si>
  <si>
    <t xml:space="preserve"> Entrance</t>
  </si>
  <si>
    <t>Skirting and board to ceiling with floating</t>
  </si>
  <si>
    <t>Allow provisional sum for this section of work incuding soakaway</t>
  </si>
  <si>
    <t>SUM</t>
  </si>
  <si>
    <t>Allow provisional sum for this section of work incuding accessories</t>
  </si>
  <si>
    <t>GATE HOUSE</t>
  </si>
  <si>
    <t>Coat/GFA (Vat % Prelim exclusive)</t>
  </si>
  <si>
    <t>Net construction cost</t>
  </si>
  <si>
    <t>Prelims @ 5%</t>
  </si>
  <si>
    <t>Estimated total cost</t>
  </si>
  <si>
    <t>COST/UNIT {_with prelim &amp; vat }</t>
  </si>
  <si>
    <t>Cost/GFA {_with prelim &amp; vat }</t>
  </si>
  <si>
    <t>Window size 1200 x 1200mm high</t>
  </si>
  <si>
    <t>bedroom</t>
  </si>
  <si>
    <t>Tyrolean finish sprayed onto wall, piers and columns</t>
  </si>
  <si>
    <t>2 coats of paint on tyrolean finished wall, piers and columns</t>
  </si>
  <si>
    <t>GENERAL SUMMARY</t>
  </si>
  <si>
    <t>PRELIMINARIES</t>
  </si>
  <si>
    <t>Allow provisional sum for electrical works in this section of work incuding accesso</t>
  </si>
  <si>
    <t>TOTAL AMOUNT</t>
  </si>
  <si>
    <t>FENCE</t>
  </si>
  <si>
    <t>GRAND TOTAL ESTIMATE</t>
  </si>
  <si>
    <t>MAIN BIULDING</t>
  </si>
  <si>
    <t>Window size 1200 x 1500mm high</t>
  </si>
  <si>
    <t>SITE CLEARANCE AND EARTHWORKS</t>
  </si>
  <si>
    <t>Removing top soil average 150mm deep accordingly including carriageway.</t>
  </si>
  <si>
    <t>Shape, scarify and compact to subgrade formation level as specified to 100% B.S. compaction</t>
  </si>
  <si>
    <t>Excavate any material except rock in cutting , hual excavated material, distance not exceeding 1km deposite ,spread and compact to 100% BS on embankments, service roads and trim slopes to required cross section</t>
  </si>
  <si>
    <t>Excavate laterite from approved borrow pits, haul excavated material any distance, deposit spread in maximum 150mm layers and compact to 100% B.S. compaction at OMC as filling for embarkments and margins, shape formation and trim slopes to required cross section.</t>
  </si>
  <si>
    <t>PAVEMENT AND SURFACING</t>
  </si>
  <si>
    <t>LAYING OF STONEBASE -layed and compacted to 100% B.S. of maximum density to 150mm</t>
  </si>
  <si>
    <t>PRIMING AND BLINDING- Priming road area with MC1 cut-back bitumen at 0.9l/m² including blinding sharp sand</t>
  </si>
  <si>
    <t>Provide and spray colash in preparation to lay asphalt</t>
  </si>
  <si>
    <t>ASPHALT CONCRETE</t>
  </si>
  <si>
    <t>Provide, Lay and Compact carriageway  with asphalt concrete in 40mm thickness</t>
  </si>
  <si>
    <t>KERBS</t>
  </si>
  <si>
    <t>provide and install type c kerbs on both side of the carriage way including Excavation , laying and hunching</t>
  </si>
  <si>
    <t>Mables finished tiles</t>
  </si>
  <si>
    <t>Sum</t>
  </si>
  <si>
    <t>Allow a provisional sum of 9,180,000 for the construction of 54m2 , Well finished grocery store , to be covered using long span aluminium of 0.55mm guage, including complete electrical and mechanical installation.</t>
  </si>
  <si>
    <t>Allow a provisional sum of 1,120,000 for the landscaping of 32m2 utility area including all necessary aminities.</t>
  </si>
  <si>
    <t>LANDSCAPING</t>
  </si>
  <si>
    <t>EXTERNAL WORK</t>
  </si>
  <si>
    <t>GENERAL EXTERNAL WORK</t>
  </si>
  <si>
    <r>
      <t>m</t>
    </r>
    <r>
      <rPr>
        <vertAlign val="superscript"/>
        <sz val="11"/>
        <rFont val="Comic Sans MS"/>
        <family val="4"/>
      </rPr>
      <t>2</t>
    </r>
  </si>
  <si>
    <r>
      <t>m</t>
    </r>
    <r>
      <rPr>
        <vertAlign val="superscript"/>
        <sz val="11"/>
        <rFont val="Comic Sans MS"/>
        <family val="4"/>
      </rPr>
      <t>3</t>
    </r>
  </si>
  <si>
    <r>
      <t xml:space="preserve">                                 </t>
    </r>
    <r>
      <rPr>
        <b/>
        <u/>
        <sz val="11"/>
        <color rgb="FF000000"/>
        <rFont val="Comic Sans MS"/>
        <family val="4"/>
      </rPr>
      <t>COLLECTION</t>
    </r>
  </si>
  <si>
    <t xml:space="preserve">UTILITY AREA , GROCERY STORE, MOSQUE </t>
  </si>
  <si>
    <t>Allow a provisional sum of Six million Naira only (6,000,000.00) for External Works i.e Interlocking, Landscaping,Septic tank, Soakaway to further Architectural/ Structural design details and other external work required as may be directed by Architect and Structure Engineer</t>
  </si>
  <si>
    <t>BILL OF QUANTITIES</t>
  </si>
  <si>
    <t>FOR</t>
  </si>
  <si>
    <t xml:space="preserve">  THE PROPOSED RESIDENTIAL DEVELOPMENT</t>
  </si>
  <si>
    <t>AT</t>
  </si>
  <si>
    <t>KADUNA STATE.</t>
  </si>
  <si>
    <t xml:space="preserve">PLOT 8 ANGWA RIMI GRA KADUNA, </t>
  </si>
  <si>
    <t xml:space="preserve">                                                                                    MAY,  2023</t>
  </si>
  <si>
    <t>Allow a provisional sum of 5,120,000 for the construction of 32m2 , Well finished MOSQUE, to be covered using long span aluminium of 0.55mm guage, including complete electrical and mechanical installation.</t>
  </si>
  <si>
    <t>SITE CLEARANCE AND EARTHWORK</t>
  </si>
  <si>
    <t>150mm wall piers (450 x 450mm)</t>
  </si>
  <si>
    <t>Vibrated Reinforced Concrete (1:2:4 - 19mm aggregate) in columns and base</t>
  </si>
  <si>
    <t>GATE COLUMNS</t>
  </si>
  <si>
    <t>Purpose made and design steel entrance gate double leaf with strong frame,pedestrian gates,all primed and paint with gloss overall size 5000 x 2500mm high and 1200 x 2100mm high single leaf gate. Painting included.</t>
  </si>
  <si>
    <t>Purpose made steel fabricated fence grill overall size 3000 x 1200 mm high including horizontal and vertical hollow pipes welded together and building in concrete work or block work.To include Concertiana barbwire, Y angle iron and painting.</t>
  </si>
  <si>
    <t>Stone tiles</t>
  </si>
  <si>
    <t>FENCE WORK</t>
  </si>
  <si>
    <t>General external work</t>
  </si>
  <si>
    <t>ROAD WORKS</t>
  </si>
  <si>
    <t>CIVIL WORK(INFRASTRUCTURE)</t>
  </si>
  <si>
    <t>Client</t>
  </si>
  <si>
    <t>MAIN BUILDING (6 BEDROOM DUPLEX)</t>
  </si>
  <si>
    <t>Kogi investment and properties ltd</t>
  </si>
  <si>
    <t xml:space="preserve">GATE HOUSE </t>
  </si>
  <si>
    <t xml:space="preserve">FENCE AND GATE </t>
  </si>
  <si>
    <t>CIVIL WORKS (INFRASTRUCTURE)</t>
  </si>
  <si>
    <t>Column and bases</t>
  </si>
  <si>
    <t>L30: Rails /Grills /Gates</t>
  </si>
  <si>
    <t xml:space="preserve">B </t>
  </si>
  <si>
    <t>Quantity Surveyor</t>
  </si>
  <si>
    <t>QTY</t>
  </si>
  <si>
    <t xml:space="preserve">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</si>
</sst>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#,##0.00;[Red]#,##0.00"/>
    <numFmt numFmtId="168" formatCode="#,##0;[Red]#,##0"/>
    <numFmt numFmtId="169" formatCode="_-* #,##0_-;\-* #,##0_-;_-* &quot;-&quot;??_-;_-@_-"/>
    <numFmt numFmtId="170" formatCode="0.0"/>
    <numFmt numFmtId="171" formatCode="_(* #,##0_);_(* \(#,##0\);_(* &quot;-&quot;?_);_(@_)"/>
    <numFmt numFmtId="172" formatCode="0_);[Red]\(0\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mic Sans MS"/>
      <family val="4"/>
    </font>
    <font>
      <sz val="11"/>
      <name val="Comic Sans MS"/>
      <family val="4"/>
    </font>
    <font>
      <i/>
      <sz val="11"/>
      <name val="Comic Sans MS"/>
      <family val="4"/>
    </font>
    <font>
      <sz val="11"/>
      <color theme="1"/>
      <name val="Times New Roman"/>
      <family val="1"/>
    </font>
    <font>
      <sz val="11"/>
      <color theme="1"/>
      <name val="Comic Sans MS"/>
      <family val="4"/>
    </font>
    <font>
      <b/>
      <u/>
      <sz val="11"/>
      <name val="Comic Sans MS"/>
      <family val="4"/>
    </font>
    <font>
      <b/>
      <sz val="11"/>
      <name val="Comic Sans MS"/>
      <family val="4"/>
    </font>
    <font>
      <vertAlign val="superscript"/>
      <sz val="11"/>
      <name val="Comic Sans MS"/>
      <family val="4"/>
    </font>
    <font>
      <u/>
      <sz val="11"/>
      <name val="Comic Sans MS"/>
      <family val="4"/>
    </font>
    <font>
      <b/>
      <i/>
      <sz val="11"/>
      <name val="Comic Sans MS"/>
      <family val="4"/>
    </font>
    <font>
      <b/>
      <u/>
      <sz val="10"/>
      <color theme="1"/>
      <name val="Comic Sans MS"/>
      <family val="4"/>
    </font>
    <font>
      <b/>
      <sz val="11"/>
      <color theme="1"/>
      <name val="Comic Sans MS"/>
      <family val="4"/>
    </font>
    <font>
      <b/>
      <u/>
      <sz val="11"/>
      <color rgb="FF000000"/>
      <name val="Comic Sans MS"/>
      <family val="4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u val="singleAccounting"/>
      <sz val="10"/>
      <name val="Times New Roman"/>
      <family val="1"/>
    </font>
    <font>
      <u/>
      <sz val="10"/>
      <name val="Times New Roman"/>
      <family val="1"/>
    </font>
    <font>
      <sz val="11"/>
      <color rgb="FF000000"/>
      <name val="Arial"/>
      <family val="2"/>
    </font>
    <font>
      <b/>
      <i/>
      <strike/>
      <sz val="11"/>
      <name val="Comic Sans MS"/>
      <family val="4"/>
    </font>
    <font>
      <sz val="11"/>
      <color rgb="FF000000"/>
      <name val="Comic Sans MS"/>
      <family val="4"/>
    </font>
    <font>
      <b/>
      <sz val="11"/>
      <color rgb="FF000000"/>
      <name val="Comic Sans MS"/>
      <family val="4"/>
    </font>
    <font>
      <b/>
      <sz val="11"/>
      <color rgb="FFFF0000"/>
      <name val="Comic Sans MS"/>
      <family val="4"/>
    </font>
    <font>
      <sz val="11"/>
      <name val="Arial"/>
      <family val="2"/>
    </font>
    <font>
      <sz val="11"/>
      <color rgb="FFFF0000"/>
      <name val="Comic Sans MS"/>
      <family val="4"/>
    </font>
    <font>
      <b/>
      <sz val="11"/>
      <color theme="1"/>
      <name val="Times New Roman"/>
      <family val="1"/>
    </font>
    <font>
      <b/>
      <sz val="16"/>
      <color theme="1"/>
      <name val="Tahoma"/>
      <family val="2"/>
    </font>
    <font>
      <sz val="24"/>
      <color theme="1"/>
      <name val="Arial Black"/>
      <family val="2"/>
    </font>
    <font>
      <b/>
      <sz val="16"/>
      <color theme="1"/>
      <name val="Arial Black"/>
      <family val="2"/>
    </font>
    <font>
      <b/>
      <sz val="20"/>
      <color theme="1"/>
      <name val="Times New Roman"/>
      <family val="1"/>
    </font>
    <font>
      <b/>
      <sz val="14"/>
      <name val="Times New Roman"/>
      <family val="1"/>
    </font>
    <font>
      <b/>
      <sz val="16"/>
      <color theme="1"/>
      <name val="Calibri"/>
      <family val="2"/>
      <scheme val="minor"/>
    </font>
    <font>
      <b/>
      <sz val="20"/>
      <color theme="1"/>
      <name val="Tahoma"/>
      <family val="2"/>
    </font>
    <font>
      <b/>
      <sz val="16"/>
      <color theme="1"/>
      <name val="Calibri"/>
      <family val="2"/>
    </font>
    <font>
      <sz val="16"/>
      <color theme="1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Rounded MT Bold"/>
      <family val="2"/>
    </font>
    <font>
      <b/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  <font>
      <sz val="10"/>
      <name val="MS Sans Serif"/>
    </font>
    <font>
      <b/>
      <sz val="20"/>
      <name val="Candara"/>
      <family val="2"/>
    </font>
    <font>
      <b/>
      <sz val="12"/>
      <name val="Candara"/>
      <family val="2"/>
    </font>
    <font>
      <sz val="9"/>
      <name val="Palatino Linotype"/>
      <family val="1"/>
    </font>
    <font>
      <sz val="12"/>
      <name val="Candara"/>
      <family val="2"/>
    </font>
    <font>
      <sz val="11"/>
      <name val="Candara"/>
      <family val="2"/>
    </font>
    <font>
      <b/>
      <u/>
      <sz val="14"/>
      <name val="Candara"/>
      <family val="2"/>
    </font>
    <font>
      <sz val="11"/>
      <name val="Palatino Linotype"/>
      <family val="1"/>
    </font>
    <font>
      <b/>
      <sz val="24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87CEFA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</borders>
  <cellStyleXfs count="24">
    <xf numFmtId="0" fontId="0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6" fillId="0" borderId="0"/>
    <xf numFmtId="0" fontId="2" fillId="0" borderId="0" applyBorder="0"/>
    <xf numFmtId="165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2" fillId="0" borderId="0"/>
    <xf numFmtId="0" fontId="45" fillId="0" borderId="0"/>
  </cellStyleXfs>
  <cellXfs count="386">
    <xf numFmtId="0" fontId="0" fillId="0" borderId="0" xfId="0"/>
    <xf numFmtId="9" fontId="4" fillId="0" borderId="0" xfId="2" applyFont="1" applyAlignment="1">
      <alignment horizontal="center" vertical="center"/>
    </xf>
    <xf numFmtId="9" fontId="8" fillId="0" borderId="0" xfId="2" applyFont="1" applyAlignment="1">
      <alignment vertical="center"/>
    </xf>
    <xf numFmtId="0" fontId="4" fillId="0" borderId="0" xfId="18" applyFont="1" applyAlignment="1">
      <alignment vertical="center"/>
    </xf>
    <xf numFmtId="0" fontId="4" fillId="0" borderId="0" xfId="18" applyFont="1" applyAlignment="1">
      <alignment horizontal="center" vertical="center"/>
    </xf>
    <xf numFmtId="165" fontId="4" fillId="0" borderId="0" xfId="5" applyFont="1" applyAlignment="1">
      <alignment horizontal="center" vertical="center"/>
    </xf>
    <xf numFmtId="167" fontId="5" fillId="0" borderId="0" xfId="18" applyNumberFormat="1" applyFont="1" applyAlignment="1">
      <alignment vertical="center"/>
    </xf>
    <xf numFmtId="0" fontId="2" fillId="0" borderId="0" xfId="18"/>
    <xf numFmtId="0" fontId="9" fillId="0" borderId="0" xfId="18" applyFont="1" applyAlignment="1">
      <alignment horizontal="center" vertical="center"/>
    </xf>
    <xf numFmtId="0" fontId="8" fillId="0" borderId="0" xfId="18" applyFont="1" applyAlignment="1">
      <alignment vertical="center"/>
    </xf>
    <xf numFmtId="0" fontId="8" fillId="0" borderId="0" xfId="18" applyFont="1" applyAlignment="1">
      <alignment horizontal="left" vertical="center"/>
    </xf>
    <xf numFmtId="165" fontId="4" fillId="0" borderId="0" xfId="19" applyFont="1" applyAlignment="1">
      <alignment vertical="center"/>
    </xf>
    <xf numFmtId="0" fontId="4" fillId="0" borderId="0" xfId="18" applyFont="1" applyAlignment="1">
      <alignment horizontal="justify" vertical="center" wrapText="1"/>
    </xf>
    <xf numFmtId="169" fontId="4" fillId="0" borderId="0" xfId="6" applyNumberFormat="1" applyFont="1" applyAlignment="1">
      <alignment vertical="center"/>
    </xf>
    <xf numFmtId="170" fontId="4" fillId="0" borderId="0" xfId="18" applyNumberFormat="1" applyFont="1" applyAlignment="1">
      <alignment vertical="center"/>
    </xf>
    <xf numFmtId="1" fontId="4" fillId="0" borderId="0" xfId="18" applyNumberFormat="1" applyFont="1" applyAlignment="1">
      <alignment vertical="center"/>
    </xf>
    <xf numFmtId="0" fontId="4" fillId="0" borderId="0" xfId="18" applyFont="1" applyAlignment="1">
      <alignment vertical="center" wrapText="1"/>
    </xf>
    <xf numFmtId="0" fontId="11" fillId="0" borderId="0" xfId="18" applyFont="1" applyAlignment="1">
      <alignment vertical="center"/>
    </xf>
    <xf numFmtId="0" fontId="9" fillId="0" borderId="0" xfId="18" applyFont="1" applyAlignment="1">
      <alignment vertical="center"/>
    </xf>
    <xf numFmtId="165" fontId="9" fillId="0" borderId="0" xfId="5" applyFont="1" applyAlignment="1">
      <alignment horizontal="center" vertical="center"/>
    </xf>
    <xf numFmtId="167" fontId="12" fillId="0" borderId="0" xfId="9" applyNumberFormat="1" applyFont="1" applyAlignment="1">
      <alignment vertical="center"/>
    </xf>
    <xf numFmtId="167" fontId="12" fillId="0" borderId="0" xfId="18" applyNumberFormat="1" applyFont="1" applyAlignment="1">
      <alignment vertical="center"/>
    </xf>
    <xf numFmtId="0" fontId="11" fillId="0" borderId="0" xfId="18" applyFont="1" applyAlignment="1">
      <alignment vertical="center" wrapText="1"/>
    </xf>
    <xf numFmtId="167" fontId="12" fillId="0" borderId="0" xfId="9" applyNumberFormat="1" applyFont="1" applyAlignment="1">
      <alignment horizontal="right" vertical="center"/>
    </xf>
    <xf numFmtId="0" fontId="11" fillId="0" borderId="0" xfId="18" applyFont="1" applyAlignment="1">
      <alignment horizontal="left" vertical="center" wrapText="1"/>
    </xf>
    <xf numFmtId="0" fontId="5" fillId="0" borderId="0" xfId="18" applyFont="1" applyAlignment="1">
      <alignment vertical="center"/>
    </xf>
    <xf numFmtId="0" fontId="9" fillId="0" borderId="0" xfId="18" applyFont="1" applyAlignment="1">
      <alignment horizontal="left" vertical="center"/>
    </xf>
    <xf numFmtId="167" fontId="5" fillId="0" borderId="0" xfId="18" applyNumberFormat="1" applyFont="1" applyAlignment="1">
      <alignment horizontal="right" vertical="center"/>
    </xf>
    <xf numFmtId="0" fontId="4" fillId="0" borderId="0" xfId="18" applyFont="1" applyAlignment="1">
      <alignment horizontal="right" vertical="center"/>
    </xf>
    <xf numFmtId="0" fontId="9" fillId="0" borderId="0" xfId="18" applyFont="1" applyAlignment="1">
      <alignment horizontal="right" vertical="center"/>
    </xf>
    <xf numFmtId="0" fontId="4" fillId="0" borderId="0" xfId="18" applyFont="1" applyAlignment="1">
      <alignment horizontal="left" vertical="center"/>
    </xf>
    <xf numFmtId="0" fontId="8" fillId="0" borderId="0" xfId="18" applyFont="1" applyAlignment="1">
      <alignment vertical="center" wrapText="1"/>
    </xf>
    <xf numFmtId="167" fontId="12" fillId="0" borderId="0" xfId="18" applyNumberFormat="1" applyFont="1" applyAlignment="1">
      <alignment horizontal="right" vertical="center"/>
    </xf>
    <xf numFmtId="167" fontId="5" fillId="0" borderId="0" xfId="9" applyNumberFormat="1" applyFont="1" applyAlignment="1">
      <alignment vertical="center"/>
    </xf>
    <xf numFmtId="4" fontId="5" fillId="0" borderId="0" xfId="9" applyNumberFormat="1" applyFont="1" applyAlignment="1">
      <alignment vertical="center"/>
    </xf>
    <xf numFmtId="4" fontId="5" fillId="0" borderId="0" xfId="18" applyNumberFormat="1" applyFont="1" applyAlignment="1">
      <alignment vertical="center"/>
    </xf>
    <xf numFmtId="0" fontId="8" fillId="0" borderId="0" xfId="18" applyFont="1" applyAlignment="1">
      <alignment horizontal="left" vertical="center" wrapText="1"/>
    </xf>
    <xf numFmtId="0" fontId="3" fillId="0" borderId="0" xfId="18" applyFont="1" applyAlignment="1">
      <alignment wrapText="1"/>
    </xf>
    <xf numFmtId="0" fontId="2" fillId="0" borderId="0" xfId="18" applyAlignment="1">
      <alignment wrapText="1"/>
    </xf>
    <xf numFmtId="0" fontId="11" fillId="0" borderId="0" xfId="18" applyFont="1" applyAlignment="1">
      <alignment horizontal="center" vertical="center"/>
    </xf>
    <xf numFmtId="0" fontId="4" fillId="0" borderId="0" xfId="18" applyFont="1" applyAlignment="1">
      <alignment horizontal="center" vertical="center" wrapText="1"/>
    </xf>
    <xf numFmtId="165" fontId="4" fillId="0" borderId="0" xfId="5" applyFont="1" applyAlignment="1">
      <alignment horizontal="center" vertical="center" wrapText="1"/>
    </xf>
    <xf numFmtId="167" fontId="5" fillId="0" borderId="0" xfId="18" applyNumberFormat="1" applyFont="1" applyAlignment="1">
      <alignment horizontal="right" vertical="center" wrapText="1"/>
    </xf>
    <xf numFmtId="167" fontId="5" fillId="0" borderId="0" xfId="9" applyNumberFormat="1" applyFont="1" applyAlignment="1">
      <alignment horizontal="right" vertical="center"/>
    </xf>
    <xf numFmtId="0" fontId="11" fillId="0" borderId="0" xfId="18" applyFont="1" applyAlignment="1">
      <alignment horizontal="center" vertical="center" wrapText="1"/>
    </xf>
    <xf numFmtId="0" fontId="13" fillId="0" borderId="0" xfId="18" applyFont="1" applyAlignment="1">
      <alignment horizontal="left" vertical="center" wrapText="1"/>
    </xf>
    <xf numFmtId="0" fontId="4" fillId="0" borderId="0" xfId="18" applyFont="1" applyAlignment="1">
      <alignment horizontal="left" vertical="center" wrapText="1"/>
    </xf>
    <xf numFmtId="169" fontId="4" fillId="0" borderId="0" xfId="18" applyNumberFormat="1" applyFont="1" applyAlignment="1">
      <alignment vertical="center"/>
    </xf>
    <xf numFmtId="0" fontId="9" fillId="0" borderId="0" xfId="18" applyFont="1" applyAlignment="1">
      <alignment vertical="center" wrapText="1"/>
    </xf>
    <xf numFmtId="0" fontId="4" fillId="2" borderId="6" xfId="18" applyFont="1" applyFill="1" applyBorder="1" applyAlignment="1">
      <alignment vertical="center"/>
    </xf>
    <xf numFmtId="0" fontId="4" fillId="2" borderId="0" xfId="18" applyFont="1" applyFill="1" applyAlignment="1">
      <alignment vertical="center"/>
    </xf>
    <xf numFmtId="165" fontId="5" fillId="0" borderId="0" xfId="9" applyFont="1" applyAlignment="1">
      <alignment vertical="center"/>
    </xf>
    <xf numFmtId="165" fontId="11" fillId="0" borderId="0" xfId="19" applyFont="1" applyAlignment="1">
      <alignment horizontal="left" vertical="center"/>
    </xf>
    <xf numFmtId="171" fontId="4" fillId="0" borderId="0" xfId="18" applyNumberFormat="1" applyFont="1" applyAlignment="1">
      <alignment vertical="center"/>
    </xf>
    <xf numFmtId="165" fontId="4" fillId="0" borderId="0" xfId="9" applyFont="1" applyAlignment="1">
      <alignment vertical="center"/>
    </xf>
    <xf numFmtId="0" fontId="7" fillId="0" borderId="0" xfId="18" applyFont="1" applyAlignment="1">
      <alignment horizontal="center"/>
    </xf>
    <xf numFmtId="0" fontId="7" fillId="0" borderId="0" xfId="18" applyFont="1"/>
    <xf numFmtId="165" fontId="7" fillId="0" borderId="0" xfId="18" applyNumberFormat="1" applyFont="1" applyAlignment="1">
      <alignment horizontal="center"/>
    </xf>
    <xf numFmtId="0" fontId="7" fillId="0" borderId="0" xfId="18" applyFont="1" applyAlignment="1">
      <alignment wrapText="1"/>
    </xf>
    <xf numFmtId="1" fontId="4" fillId="0" borderId="0" xfId="18" applyNumberFormat="1" applyFont="1" applyAlignment="1">
      <alignment horizontal="right" vertical="center"/>
    </xf>
    <xf numFmtId="165" fontId="14" fillId="0" borderId="0" xfId="18" applyNumberFormat="1" applyFont="1" applyAlignment="1">
      <alignment horizontal="center"/>
    </xf>
    <xf numFmtId="3" fontId="14" fillId="0" borderId="0" xfId="18" applyNumberFormat="1" applyFont="1"/>
    <xf numFmtId="0" fontId="15" fillId="0" borderId="0" xfId="18" applyFont="1" applyAlignment="1">
      <alignment vertical="center"/>
    </xf>
    <xf numFmtId="167" fontId="12" fillId="0" borderId="0" xfId="18" applyNumberFormat="1" applyFont="1" applyAlignment="1">
      <alignment horizontal="center" vertical="center"/>
    </xf>
    <xf numFmtId="167" fontId="5" fillId="0" borderId="0" xfId="18" applyNumberFormat="1" applyFont="1" applyAlignment="1">
      <alignment horizontal="center" vertical="center"/>
    </xf>
    <xf numFmtId="167" fontId="12" fillId="0" borderId="4" xfId="9" applyNumberFormat="1" applyFont="1" applyBorder="1" applyAlignment="1">
      <alignment vertical="center"/>
    </xf>
    <xf numFmtId="4" fontId="9" fillId="0" borderId="0" xfId="9" applyNumberFormat="1" applyFont="1" applyAlignment="1">
      <alignment vertical="center"/>
    </xf>
    <xf numFmtId="167" fontId="9" fillId="0" borderId="0" xfId="9" applyNumberFormat="1" applyFont="1" applyAlignment="1">
      <alignment vertical="center"/>
    </xf>
    <xf numFmtId="0" fontId="12" fillId="0" borderId="0" xfId="18" applyFont="1" applyAlignment="1">
      <alignment vertical="center"/>
    </xf>
    <xf numFmtId="0" fontId="12" fillId="0" borderId="0" xfId="18" applyFont="1" applyAlignment="1">
      <alignment horizontal="center" vertical="center"/>
    </xf>
    <xf numFmtId="165" fontId="12" fillId="0" borderId="7" xfId="5" applyFont="1" applyBorder="1" applyAlignment="1">
      <alignment horizontal="center" vertical="center"/>
    </xf>
    <xf numFmtId="165" fontId="12" fillId="0" borderId="0" xfId="5" applyFont="1" applyAlignment="1">
      <alignment horizontal="center" vertical="center"/>
    </xf>
    <xf numFmtId="165" fontId="9" fillId="0" borderId="4" xfId="5" applyFont="1" applyBorder="1" applyAlignment="1">
      <alignment horizontal="center" vertical="center"/>
    </xf>
    <xf numFmtId="0" fontId="17" fillId="0" borderId="9" xfId="3" applyFont="1" applyBorder="1" applyAlignment="1">
      <alignment horizontal="center" wrapText="1"/>
    </xf>
    <xf numFmtId="0" fontId="17" fillId="0" borderId="10" xfId="3" applyFont="1" applyBorder="1" applyAlignment="1">
      <alignment horizontal="center" wrapText="1"/>
    </xf>
    <xf numFmtId="0" fontId="17" fillId="0" borderId="11" xfId="3" applyFont="1" applyBorder="1" applyAlignment="1">
      <alignment horizontal="center" wrapText="1"/>
    </xf>
    <xf numFmtId="0" fontId="17" fillId="0" borderId="12" xfId="3" applyFont="1" applyBorder="1" applyAlignment="1">
      <alignment horizontal="center" wrapText="1"/>
    </xf>
    <xf numFmtId="0" fontId="17" fillId="0" borderId="0" xfId="3" applyFont="1" applyAlignment="1">
      <alignment horizontal="center" wrapText="1"/>
    </xf>
    <xf numFmtId="0" fontId="16" fillId="0" borderId="0" xfId="3" applyFont="1" applyAlignment="1">
      <alignment horizontal="center" wrapText="1"/>
    </xf>
    <xf numFmtId="0" fontId="17" fillId="0" borderId="13" xfId="3" applyFont="1" applyBorder="1" applyAlignment="1">
      <alignment horizontal="center"/>
    </xf>
    <xf numFmtId="0" fontId="17" fillId="0" borderId="0" xfId="3" applyFont="1" applyAlignment="1">
      <alignment horizontal="center"/>
    </xf>
    <xf numFmtId="0" fontId="17" fillId="0" borderId="14" xfId="3" applyFont="1" applyBorder="1" applyAlignment="1">
      <alignment horizontal="center"/>
    </xf>
    <xf numFmtId="0" fontId="17" fillId="0" borderId="15" xfId="3" applyFont="1" applyBorder="1" applyAlignment="1">
      <alignment horizontal="center"/>
    </xf>
    <xf numFmtId="0" fontId="16" fillId="0" borderId="0" xfId="3" applyFont="1" applyAlignment="1">
      <alignment horizontal="center"/>
    </xf>
    <xf numFmtId="0" fontId="18" fillId="0" borderId="13" xfId="3" applyFont="1" applyBorder="1"/>
    <xf numFmtId="0" fontId="19" fillId="0" borderId="0" xfId="3" applyFont="1"/>
    <xf numFmtId="0" fontId="18" fillId="0" borderId="14" xfId="3" applyFont="1" applyBorder="1"/>
    <xf numFmtId="0" fontId="18" fillId="0" borderId="0" xfId="3" applyFont="1"/>
    <xf numFmtId="0" fontId="18" fillId="0" borderId="15" xfId="3" applyFont="1" applyBorder="1"/>
    <xf numFmtId="0" fontId="2" fillId="0" borderId="0" xfId="3"/>
    <xf numFmtId="165" fontId="17" fillId="0" borderId="15" xfId="9" applyFont="1" applyBorder="1"/>
    <xf numFmtId="0" fontId="18" fillId="0" borderId="13" xfId="3" applyFont="1" applyBorder="1" applyAlignment="1">
      <alignment horizontal="center"/>
    </xf>
    <xf numFmtId="0" fontId="17" fillId="0" borderId="0" xfId="3" applyFont="1" applyAlignment="1">
      <alignment horizontal="left"/>
    </xf>
    <xf numFmtId="165" fontId="18" fillId="0" borderId="0" xfId="5" applyFont="1" applyBorder="1"/>
    <xf numFmtId="0" fontId="18" fillId="0" borderId="13" xfId="3" applyFont="1" applyBorder="1" applyAlignment="1">
      <alignment horizontal="center" vertical="top" wrapText="1"/>
    </xf>
    <xf numFmtId="0" fontId="17" fillId="0" borderId="0" xfId="3" applyFont="1" applyAlignment="1">
      <alignment horizontal="left" vertical="top" wrapText="1"/>
    </xf>
    <xf numFmtId="0" fontId="17" fillId="0" borderId="14" xfId="3" applyFont="1" applyBorder="1" applyAlignment="1">
      <alignment horizontal="center" vertical="top" wrapText="1"/>
    </xf>
    <xf numFmtId="165" fontId="18" fillId="0" borderId="0" xfId="9" applyFont="1" applyAlignment="1">
      <alignment horizontal="center" vertical="top" wrapText="1"/>
    </xf>
    <xf numFmtId="165" fontId="17" fillId="0" borderId="15" xfId="9" applyFont="1" applyBorder="1" applyAlignment="1"/>
    <xf numFmtId="165" fontId="20" fillId="0" borderId="0" xfId="3" applyNumberFormat="1" applyFont="1" applyAlignment="1">
      <alignment horizontal="left" wrapText="1"/>
    </xf>
    <xf numFmtId="0" fontId="2" fillId="0" borderId="0" xfId="3" applyAlignment="1">
      <alignment horizontal="left" vertical="top" wrapText="1"/>
    </xf>
    <xf numFmtId="3" fontId="18" fillId="0" borderId="14" xfId="3" applyNumberFormat="1" applyFont="1" applyBorder="1" applyAlignment="1">
      <alignment horizontal="center" vertical="top" wrapText="1"/>
    </xf>
    <xf numFmtId="165" fontId="20" fillId="0" borderId="3" xfId="3" applyNumberFormat="1" applyFont="1" applyBorder="1" applyAlignment="1">
      <alignment horizontal="left" wrapText="1"/>
    </xf>
    <xf numFmtId="0" fontId="19" fillId="0" borderId="0" xfId="3" applyFont="1" applyAlignment="1">
      <alignment horizontal="left" vertical="top" wrapText="1"/>
    </xf>
    <xf numFmtId="165" fontId="17" fillId="0" borderId="15" xfId="3" applyNumberFormat="1" applyFont="1" applyBorder="1" applyAlignment="1">
      <alignment horizontal="left" wrapText="1"/>
    </xf>
    <xf numFmtId="165" fontId="17" fillId="0" borderId="0" xfId="3" applyNumberFormat="1" applyFont="1" applyAlignment="1">
      <alignment horizontal="left" wrapText="1"/>
    </xf>
    <xf numFmtId="165" fontId="18" fillId="0" borderId="0" xfId="3" applyNumberFormat="1" applyFont="1" applyAlignment="1">
      <alignment horizontal="left" wrapText="1"/>
    </xf>
    <xf numFmtId="0" fontId="21" fillId="0" borderId="0" xfId="3" applyFont="1" applyAlignment="1">
      <alignment horizontal="left" vertical="top" wrapText="1"/>
    </xf>
    <xf numFmtId="0" fontId="18" fillId="0" borderId="14" xfId="3" applyFont="1" applyBorder="1" applyAlignment="1">
      <alignment horizontal="center"/>
    </xf>
    <xf numFmtId="0" fontId="18" fillId="0" borderId="0" xfId="3" applyFont="1" applyAlignment="1">
      <alignment horizontal="center"/>
    </xf>
    <xf numFmtId="165" fontId="18" fillId="0" borderId="15" xfId="3" applyNumberFormat="1" applyFont="1" applyBorder="1" applyAlignment="1">
      <alignment horizontal="left" wrapText="1"/>
    </xf>
    <xf numFmtId="165" fontId="17" fillId="0" borderId="3" xfId="3" applyNumberFormat="1" applyFont="1" applyBorder="1" applyAlignment="1">
      <alignment horizontal="left" wrapText="1"/>
    </xf>
    <xf numFmtId="165" fontId="2" fillId="0" borderId="0" xfId="1" applyFont="1" applyAlignment="1">
      <alignment horizontal="left" vertical="top" wrapText="1"/>
    </xf>
    <xf numFmtId="0" fontId="18" fillId="0" borderId="14" xfId="3" applyFont="1" applyBorder="1" applyAlignment="1">
      <alignment horizontal="center" vertical="top" wrapText="1"/>
    </xf>
    <xf numFmtId="0" fontId="18" fillId="0" borderId="0" xfId="3" applyFont="1" applyAlignment="1">
      <alignment horizontal="center" vertical="top" wrapText="1"/>
    </xf>
    <xf numFmtId="0" fontId="18" fillId="0" borderId="16" xfId="3" applyFont="1" applyBorder="1" applyAlignment="1">
      <alignment horizontal="center" vertical="top" wrapText="1"/>
    </xf>
    <xf numFmtId="0" fontId="19" fillId="2" borderId="17" xfId="3" applyFont="1" applyFill="1" applyBorder="1" applyAlignment="1">
      <alignment horizontal="left"/>
    </xf>
    <xf numFmtId="0" fontId="18" fillId="2" borderId="18" xfId="3" applyFont="1" applyFill="1" applyBorder="1" applyAlignment="1">
      <alignment horizontal="center" wrapText="1"/>
    </xf>
    <xf numFmtId="0" fontId="18" fillId="2" borderId="17" xfId="3" applyFont="1" applyFill="1" applyBorder="1" applyAlignment="1">
      <alignment horizontal="center" vertical="top" wrapText="1"/>
    </xf>
    <xf numFmtId="165" fontId="17" fillId="2" borderId="19" xfId="9" applyFont="1" applyFill="1" applyBorder="1" applyAlignment="1">
      <alignment horizontal="left" wrapText="1"/>
    </xf>
    <xf numFmtId="0" fontId="18" fillId="0" borderId="20" xfId="3" applyFont="1" applyBorder="1"/>
    <xf numFmtId="0" fontId="19" fillId="0" borderId="21" xfId="3" applyFont="1" applyBorder="1"/>
    <xf numFmtId="0" fontId="18" fillId="0" borderId="21" xfId="3" applyFont="1" applyBorder="1"/>
    <xf numFmtId="0" fontId="18" fillId="0" borderId="22" xfId="3" applyFont="1" applyBorder="1"/>
    <xf numFmtId="0" fontId="2" fillId="0" borderId="15" xfId="3" applyBorder="1"/>
    <xf numFmtId="0" fontId="7" fillId="0" borderId="0" xfId="0" applyFont="1"/>
    <xf numFmtId="0" fontId="9" fillId="0" borderId="14" xfId="3" applyFont="1" applyBorder="1" applyAlignment="1">
      <alignment horizontal="center" vertical="top"/>
    </xf>
    <xf numFmtId="0" fontId="4" fillId="0" borderId="14" xfId="3" applyFont="1" applyBorder="1" applyAlignment="1">
      <alignment horizontal="center" vertical="top"/>
    </xf>
    <xf numFmtId="167" fontId="9" fillId="0" borderId="1" xfId="3" applyNumberFormat="1" applyFont="1" applyBorder="1"/>
    <xf numFmtId="167" fontId="4" fillId="0" borderId="1" xfId="3" applyNumberFormat="1" applyFont="1" applyBorder="1"/>
    <xf numFmtId="0" fontId="4" fillId="0" borderId="0" xfId="0" applyFont="1" applyAlignment="1">
      <alignment wrapText="1"/>
    </xf>
    <xf numFmtId="0" fontId="4" fillId="0" borderId="0" xfId="3" applyFont="1" applyBorder="1" applyAlignment="1">
      <alignment horizontal="center"/>
    </xf>
    <xf numFmtId="2" fontId="4" fillId="0" borderId="0" xfId="3" applyNumberFormat="1" applyFont="1" applyBorder="1" applyAlignment="1">
      <alignment horizontal="center"/>
    </xf>
    <xf numFmtId="0" fontId="4" fillId="0" borderId="0" xfId="3" applyFont="1" applyAlignment="1">
      <alignment horizontal="center" vertical="center"/>
    </xf>
    <xf numFmtId="0" fontId="8" fillId="0" borderId="0" xfId="3" applyFont="1" applyAlignment="1">
      <alignment horizontal="left" vertical="center"/>
    </xf>
    <xf numFmtId="166" fontId="4" fillId="0" borderId="0" xfId="1" applyNumberFormat="1" applyFont="1" applyAlignment="1">
      <alignment horizontal="center" vertical="center"/>
    </xf>
    <xf numFmtId="4" fontId="4" fillId="0" borderId="0" xfId="3" applyNumberFormat="1" applyFont="1" applyAlignment="1">
      <alignment horizontal="center" vertical="center"/>
    </xf>
    <xf numFmtId="167" fontId="5" fillId="0" borderId="0" xfId="3" applyNumberFormat="1" applyFont="1" applyAlignment="1">
      <alignment vertical="center"/>
    </xf>
    <xf numFmtId="0" fontId="4" fillId="0" borderId="0" xfId="3" applyFont="1" applyAlignment="1">
      <alignment vertical="center"/>
    </xf>
    <xf numFmtId="167" fontId="12" fillId="0" borderId="0" xfId="3" applyNumberFormat="1" applyFont="1" applyAlignment="1">
      <alignment horizontal="center" vertical="center"/>
    </xf>
    <xf numFmtId="167" fontId="4" fillId="0" borderId="0" xfId="3" applyNumberFormat="1" applyFont="1" applyAlignment="1">
      <alignment vertical="center" wrapText="1"/>
    </xf>
    <xf numFmtId="4" fontId="4" fillId="0" borderId="0" xfId="5" applyNumberFormat="1" applyFont="1" applyAlignment="1">
      <alignment horizontal="center" vertical="center"/>
    </xf>
    <xf numFmtId="167" fontId="5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vertical="center"/>
    </xf>
    <xf numFmtId="4" fontId="4" fillId="0" borderId="0" xfId="4" applyNumberFormat="1" applyFont="1" applyAlignment="1">
      <alignment horizontal="center" vertical="center"/>
    </xf>
    <xf numFmtId="165" fontId="4" fillId="0" borderId="0" xfId="4" applyFont="1" applyAlignment="1">
      <alignment vertical="center"/>
    </xf>
    <xf numFmtId="0" fontId="27" fillId="0" borderId="0" xfId="3" applyFont="1" applyAlignment="1">
      <alignment vertical="center"/>
    </xf>
    <xf numFmtId="0" fontId="4" fillId="0" borderId="0" xfId="3" applyFont="1" applyAlignment="1">
      <alignment horizontal="justify" vertical="center" wrapText="1"/>
    </xf>
    <xf numFmtId="168" fontId="5" fillId="0" borderId="0" xfId="3" applyNumberFormat="1" applyFont="1" applyAlignment="1">
      <alignment vertical="center"/>
    </xf>
    <xf numFmtId="167" fontId="5" fillId="0" borderId="0" xfId="5" applyNumberFormat="1" applyFont="1" applyAlignment="1">
      <alignment vertical="center"/>
    </xf>
    <xf numFmtId="1" fontId="4" fillId="0" borderId="0" xfId="3" applyNumberFormat="1" applyFont="1" applyAlignment="1">
      <alignment vertical="center"/>
    </xf>
    <xf numFmtId="0" fontId="4" fillId="0" borderId="0" xfId="3" applyFont="1" applyAlignment="1">
      <alignment vertical="center" wrapText="1"/>
    </xf>
    <xf numFmtId="0" fontId="11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166" fontId="9" fillId="0" borderId="0" xfId="1" applyNumberFormat="1" applyFont="1" applyAlignment="1">
      <alignment horizontal="center" vertical="center"/>
    </xf>
    <xf numFmtId="4" fontId="9" fillId="0" borderId="0" xfId="5" applyNumberFormat="1" applyFont="1" applyAlignment="1">
      <alignment horizontal="right" vertical="center"/>
    </xf>
    <xf numFmtId="167" fontId="12" fillId="0" borderId="0" xfId="5" applyNumberFormat="1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7" fontId="12" fillId="0" borderId="0" xfId="3" applyNumberFormat="1" applyFont="1" applyAlignment="1">
      <alignment vertical="center"/>
    </xf>
    <xf numFmtId="0" fontId="11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/>
    </xf>
    <xf numFmtId="4" fontId="9" fillId="0" borderId="0" xfId="5" applyNumberFormat="1" applyFont="1" applyAlignment="1">
      <alignment horizontal="center" vertical="center"/>
    </xf>
    <xf numFmtId="167" fontId="12" fillId="0" borderId="0" xfId="5" applyNumberFormat="1" applyFont="1" applyAlignment="1">
      <alignment horizontal="right" vertical="center"/>
    </xf>
    <xf numFmtId="0" fontId="11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/>
    </xf>
    <xf numFmtId="169" fontId="4" fillId="0" borderId="0" xfId="3" applyNumberFormat="1" applyFont="1" applyAlignment="1">
      <alignment vertical="center"/>
    </xf>
    <xf numFmtId="0" fontId="11" fillId="0" borderId="0" xfId="3" applyFont="1" applyAlignment="1">
      <alignment horizontal="justify" vertical="center" wrapText="1"/>
    </xf>
    <xf numFmtId="0" fontId="4" fillId="0" borderId="0" xfId="3" applyFont="1" applyAlignment="1">
      <alignment horizontal="left" vertical="center"/>
    </xf>
    <xf numFmtId="43" fontId="5" fillId="0" borderId="0" xfId="6" applyFont="1" applyAlignment="1">
      <alignment vertical="center"/>
    </xf>
    <xf numFmtId="167" fontId="5" fillId="0" borderId="0" xfId="3" applyNumberFormat="1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9" fillId="0" borderId="0" xfId="3" applyFont="1" applyAlignment="1">
      <alignment horizontal="right" vertical="center"/>
    </xf>
    <xf numFmtId="0" fontId="8" fillId="0" borderId="0" xfId="3" applyFont="1" applyAlignment="1">
      <alignment vertical="center" wrapText="1"/>
    </xf>
    <xf numFmtId="167" fontId="12" fillId="0" borderId="0" xfId="3" applyNumberFormat="1" applyFont="1" applyAlignment="1">
      <alignment horizontal="right" vertical="center"/>
    </xf>
    <xf numFmtId="4" fontId="4" fillId="0" borderId="0" xfId="7" applyNumberFormat="1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167" fontId="5" fillId="0" borderId="0" xfId="5" applyNumberFormat="1" applyFont="1" applyAlignment="1">
      <alignment horizontal="right" vertical="center"/>
    </xf>
    <xf numFmtId="0" fontId="11" fillId="0" borderId="0" xfId="3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4" fontId="4" fillId="0" borderId="0" xfId="3" applyNumberFormat="1" applyFont="1" applyAlignment="1">
      <alignment horizontal="center" vertical="center" wrapText="1"/>
    </xf>
    <xf numFmtId="167" fontId="5" fillId="0" borderId="0" xfId="3" applyNumberFormat="1" applyFont="1" applyAlignment="1">
      <alignment vertical="center" wrapText="1"/>
    </xf>
    <xf numFmtId="165" fontId="5" fillId="0" borderId="0" xfId="5" applyFont="1" applyAlignment="1">
      <alignment vertical="center"/>
    </xf>
    <xf numFmtId="0" fontId="8" fillId="0" borderId="0" xfId="3" applyFont="1" applyAlignment="1">
      <alignment horizontal="left" vertical="center" wrapText="1"/>
    </xf>
    <xf numFmtId="4" fontId="4" fillId="0" borderId="0" xfId="5" applyNumberFormat="1" applyFont="1" applyFill="1" applyAlignment="1">
      <alignment horizontal="center" vertical="center"/>
    </xf>
    <xf numFmtId="16" fontId="4" fillId="0" borderId="0" xfId="3" applyNumberFormat="1" applyFont="1" applyAlignment="1">
      <alignment horizontal="right" vertical="center"/>
    </xf>
    <xf numFmtId="16" fontId="4" fillId="0" borderId="0" xfId="3" quotePrefix="1" applyNumberFormat="1" applyFont="1" applyAlignment="1">
      <alignment horizontal="right" vertical="center"/>
    </xf>
    <xf numFmtId="167" fontId="5" fillId="0" borderId="0" xfId="3" applyNumberFormat="1" applyFont="1" applyAlignment="1">
      <alignment horizontal="right" vertical="center" wrapText="1"/>
    </xf>
    <xf numFmtId="0" fontId="4" fillId="0" borderId="0" xfId="3" applyFont="1" applyAlignment="1">
      <alignment horizontal="left" vertical="center" wrapText="1"/>
    </xf>
    <xf numFmtId="169" fontId="4" fillId="0" borderId="0" xfId="8" applyNumberFormat="1" applyFont="1" applyFill="1" applyBorder="1" applyAlignment="1">
      <alignment vertical="center"/>
    </xf>
    <xf numFmtId="4" fontId="4" fillId="0" borderId="0" xfId="9" applyNumberFormat="1" applyFont="1" applyFill="1" applyBorder="1" applyAlignment="1">
      <alignment horizontal="center" vertical="center"/>
    </xf>
    <xf numFmtId="167" fontId="5" fillId="0" borderId="0" xfId="9" applyNumberFormat="1" applyFont="1" applyFill="1" applyBorder="1" applyAlignment="1">
      <alignment vertical="center"/>
    </xf>
    <xf numFmtId="167" fontId="5" fillId="0" borderId="0" xfId="9" applyNumberFormat="1" applyFont="1" applyFill="1" applyBorder="1" applyAlignment="1">
      <alignment horizontal="center" vertical="center"/>
    </xf>
    <xf numFmtId="165" fontId="4" fillId="0" borderId="0" xfId="1" applyFont="1" applyFill="1" applyBorder="1" applyAlignment="1">
      <alignment vertical="center"/>
    </xf>
    <xf numFmtId="165" fontId="4" fillId="0" borderId="0" xfId="3" applyNumberFormat="1" applyFont="1" applyAlignment="1">
      <alignment vertical="center"/>
    </xf>
    <xf numFmtId="166" fontId="27" fillId="0" borderId="0" xfId="1" applyNumberFormat="1" applyFont="1" applyAlignment="1">
      <alignment horizontal="center" vertical="center"/>
    </xf>
    <xf numFmtId="16" fontId="11" fillId="0" borderId="0" xfId="3" applyNumberFormat="1" applyFont="1" applyAlignment="1">
      <alignment horizontal="left" vertical="center"/>
    </xf>
    <xf numFmtId="16" fontId="4" fillId="0" borderId="0" xfId="3" applyNumberFormat="1" applyFont="1" applyAlignment="1">
      <alignment horizontal="left" vertical="center"/>
    </xf>
    <xf numFmtId="16" fontId="4" fillId="0" borderId="0" xfId="3" quotePrefix="1" applyNumberFormat="1" applyFont="1" applyAlignment="1">
      <alignment horizontal="left" vertical="center"/>
    </xf>
    <xf numFmtId="4" fontId="5" fillId="0" borderId="0" xfId="5" applyNumberFormat="1" applyFont="1" applyAlignment="1">
      <alignment vertical="center"/>
    </xf>
    <xf numFmtId="166" fontId="11" fillId="0" borderId="0" xfId="1" applyNumberFormat="1" applyFont="1" applyAlignment="1">
      <alignment horizontal="center" vertical="center"/>
    </xf>
    <xf numFmtId="4" fontId="5" fillId="0" borderId="0" xfId="3" applyNumberFormat="1" applyFont="1" applyAlignment="1">
      <alignment vertical="center"/>
    </xf>
    <xf numFmtId="4" fontId="4" fillId="0" borderId="0" xfId="10" applyNumberFormat="1" applyFont="1" applyAlignment="1">
      <alignment horizontal="center" vertical="center"/>
    </xf>
    <xf numFmtId="165" fontId="5" fillId="0" borderId="0" xfId="10" applyFont="1" applyAlignment="1">
      <alignment vertical="center"/>
    </xf>
    <xf numFmtId="0" fontId="4" fillId="0" borderId="1" xfId="3" applyFont="1" applyBorder="1" applyAlignment="1">
      <alignment vertical="center"/>
    </xf>
    <xf numFmtId="165" fontId="4" fillId="0" borderId="0" xfId="1" applyFont="1" applyAlignment="1">
      <alignment vertical="center"/>
    </xf>
    <xf numFmtId="0" fontId="28" fillId="0" borderId="0" xfId="3" applyFont="1" applyAlignment="1">
      <alignment vertical="center"/>
    </xf>
    <xf numFmtId="0" fontId="28" fillId="0" borderId="1" xfId="3" applyFont="1" applyBorder="1" applyAlignment="1">
      <alignment vertical="center"/>
    </xf>
    <xf numFmtId="166" fontId="4" fillId="0" borderId="0" xfId="1" applyNumberFormat="1" applyFont="1" applyFill="1" applyAlignment="1">
      <alignment horizontal="center" vertical="center"/>
    </xf>
    <xf numFmtId="4" fontId="9" fillId="0" borderId="0" xfId="3" applyNumberFormat="1" applyFont="1" applyAlignment="1">
      <alignment horizontal="right" vertical="center"/>
    </xf>
    <xf numFmtId="0" fontId="9" fillId="0" borderId="0" xfId="3" applyFont="1" applyAlignment="1">
      <alignment vertical="center" wrapText="1"/>
    </xf>
    <xf numFmtId="0" fontId="4" fillId="0" borderId="0" xfId="11" applyFont="1" applyAlignment="1">
      <alignment horizontal="center" vertical="center"/>
    </xf>
    <xf numFmtId="0" fontId="8" fillId="0" borderId="0" xfId="11" applyFont="1" applyAlignment="1">
      <alignment vertical="center"/>
    </xf>
    <xf numFmtId="166" fontId="11" fillId="0" borderId="0" xfId="1" applyNumberFormat="1" applyFont="1" applyFill="1" applyAlignment="1">
      <alignment horizontal="center" vertical="center"/>
    </xf>
    <xf numFmtId="165" fontId="4" fillId="0" borderId="0" xfId="12" applyFont="1" applyAlignment="1">
      <alignment horizontal="center" vertical="center"/>
    </xf>
    <xf numFmtId="167" fontId="5" fillId="0" borderId="0" xfId="11" applyNumberFormat="1" applyFont="1" applyAlignment="1">
      <alignment vertical="center"/>
    </xf>
    <xf numFmtId="0" fontId="4" fillId="0" borderId="0" xfId="11" applyFont="1" applyAlignment="1">
      <alignment vertical="center"/>
    </xf>
    <xf numFmtId="0" fontId="4" fillId="0" borderId="0" xfId="11" applyFont="1" applyAlignment="1">
      <alignment horizontal="left" vertical="center" wrapText="1"/>
    </xf>
    <xf numFmtId="0" fontId="4" fillId="0" borderId="0" xfId="11" applyFont="1" applyAlignment="1">
      <alignment vertical="center" wrapText="1"/>
    </xf>
    <xf numFmtId="165" fontId="4" fillId="0" borderId="0" xfId="12" applyFont="1" applyAlignment="1">
      <alignment horizontal="right" vertical="center"/>
    </xf>
    <xf numFmtId="166" fontId="4" fillId="0" borderId="2" xfId="1" applyNumberFormat="1" applyFont="1" applyBorder="1" applyAlignment="1" applyProtection="1">
      <alignment horizontal="center"/>
      <protection locked="0"/>
    </xf>
    <xf numFmtId="0" fontId="4" fillId="0" borderId="0" xfId="13" applyFont="1" applyAlignment="1" applyProtection="1">
      <alignment horizontal="center"/>
      <protection locked="0"/>
    </xf>
    <xf numFmtId="165" fontId="11" fillId="0" borderId="0" xfId="4" applyFont="1" applyAlignment="1">
      <alignment horizontal="left" vertical="center"/>
    </xf>
    <xf numFmtId="165" fontId="4" fillId="0" borderId="0" xfId="5" applyFont="1" applyAlignment="1">
      <alignment vertical="center"/>
    </xf>
    <xf numFmtId="166" fontId="26" fillId="0" borderId="0" xfId="1" applyNumberFormat="1" applyFont="1" applyFill="1" applyAlignment="1">
      <alignment horizontal="center" vertical="center"/>
    </xf>
    <xf numFmtId="165" fontId="9" fillId="0" borderId="0" xfId="1" applyFont="1" applyBorder="1" applyAlignment="1">
      <alignment horizontal="right" vertical="center"/>
    </xf>
    <xf numFmtId="167" fontId="12" fillId="0" borderId="0" xfId="5" applyNumberFormat="1" applyFont="1" applyBorder="1" applyAlignment="1">
      <alignment vertical="center"/>
    </xf>
    <xf numFmtId="0" fontId="4" fillId="0" borderId="0" xfId="15" applyFont="1" applyAlignment="1">
      <alignment horizontal="center" vertical="center"/>
    </xf>
    <xf numFmtId="0" fontId="8" fillId="0" borderId="0" xfId="15" applyFont="1" applyAlignment="1">
      <alignment horizontal="left" vertical="center" wrapText="1"/>
    </xf>
    <xf numFmtId="165" fontId="4" fillId="0" borderId="0" xfId="1" applyFont="1" applyBorder="1" applyAlignment="1">
      <alignment horizontal="right" vertical="center"/>
    </xf>
    <xf numFmtId="165" fontId="4" fillId="0" borderId="0" xfId="1" applyFont="1" applyBorder="1" applyAlignment="1">
      <alignment vertical="center"/>
    </xf>
    <xf numFmtId="0" fontId="4" fillId="0" borderId="0" xfId="15" applyFont="1" applyAlignment="1">
      <alignment vertical="center"/>
    </xf>
    <xf numFmtId="0" fontId="4" fillId="0" borderId="0" xfId="15" applyFont="1" applyAlignment="1">
      <alignment vertical="center" wrapText="1"/>
    </xf>
    <xf numFmtId="167" fontId="5" fillId="0" borderId="0" xfId="16" applyNumberFormat="1" applyFont="1" applyFill="1" applyBorder="1" applyAlignment="1">
      <alignment vertical="center"/>
    </xf>
    <xf numFmtId="167" fontId="5" fillId="0" borderId="0" xfId="15" applyNumberFormat="1" applyFont="1" applyAlignment="1">
      <alignment vertical="center"/>
    </xf>
    <xf numFmtId="165" fontId="8" fillId="0" borderId="0" xfId="4" applyFont="1" applyAlignment="1">
      <alignment horizontal="left" vertical="center" wrapText="1"/>
    </xf>
    <xf numFmtId="165" fontId="4" fillId="0" borderId="0" xfId="1" applyFont="1" applyAlignment="1">
      <alignment horizontal="right" vertical="center"/>
    </xf>
    <xf numFmtId="0" fontId="9" fillId="0" borderId="0" xfId="3" applyFont="1" applyAlignment="1">
      <alignment horizontal="left" vertical="center" wrapText="1"/>
    </xf>
    <xf numFmtId="1" fontId="9" fillId="0" borderId="0" xfId="3" applyNumberFormat="1" applyFont="1" applyAlignment="1">
      <alignment horizontal="center" vertical="center"/>
    </xf>
    <xf numFmtId="165" fontId="9" fillId="0" borderId="0" xfId="1" applyFont="1" applyBorder="1" applyAlignment="1">
      <alignment vertical="center"/>
    </xf>
    <xf numFmtId="0" fontId="8" fillId="0" borderId="0" xfId="15" applyFont="1" applyAlignment="1">
      <alignment vertical="center" wrapText="1"/>
    </xf>
    <xf numFmtId="0" fontId="4" fillId="0" borderId="0" xfId="17" applyFont="1" applyAlignment="1">
      <alignment horizontal="center" vertical="center"/>
    </xf>
    <xf numFmtId="0" fontId="4" fillId="0" borderId="0" xfId="17" applyFont="1" applyAlignment="1">
      <alignment vertical="center" wrapText="1"/>
    </xf>
    <xf numFmtId="167" fontId="5" fillId="0" borderId="0" xfId="17" applyNumberFormat="1" applyFont="1" applyAlignment="1">
      <alignment vertical="center"/>
    </xf>
    <xf numFmtId="0" fontId="4" fillId="0" borderId="0" xfId="17" applyFont="1" applyAlignment="1">
      <alignment vertical="center"/>
    </xf>
    <xf numFmtId="165" fontId="9" fillId="0" borderId="0" xfId="1" applyFont="1" applyFill="1" applyAlignment="1">
      <alignment horizontal="right" vertical="center"/>
    </xf>
    <xf numFmtId="165" fontId="12" fillId="0" borderId="0" xfId="1" applyFont="1" applyFill="1" applyAlignment="1">
      <alignment vertical="center"/>
    </xf>
    <xf numFmtId="0" fontId="6" fillId="0" borderId="0" xfId="17" applyFont="1" applyAlignment="1">
      <alignment vertical="center"/>
    </xf>
    <xf numFmtId="0" fontId="29" fillId="0" borderId="0" xfId="17" applyFont="1" applyAlignment="1">
      <alignment vertical="center"/>
    </xf>
    <xf numFmtId="165" fontId="6" fillId="0" borderId="0" xfId="1" applyFont="1" applyAlignment="1">
      <alignment vertical="center"/>
    </xf>
    <xf numFmtId="1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right" vertical="center" wrapText="1"/>
    </xf>
    <xf numFmtId="165" fontId="27" fillId="0" borderId="0" xfId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5" fillId="0" borderId="0" xfId="0" applyFont="1" applyAlignment="1">
      <alignment vertical="top" wrapText="1"/>
    </xf>
    <xf numFmtId="0" fontId="4" fillId="0" borderId="0" xfId="0" applyFont="1"/>
    <xf numFmtId="37" fontId="4" fillId="0" borderId="0" xfId="5" applyNumberFormat="1" applyFont="1" applyBorder="1" applyAlignment="1">
      <alignment horizontal="center"/>
    </xf>
    <xf numFmtId="165" fontId="4" fillId="0" borderId="0" xfId="5" applyFont="1" applyBorder="1" applyAlignment="1">
      <alignment horizontal="center"/>
    </xf>
    <xf numFmtId="165" fontId="4" fillId="0" borderId="0" xfId="5" applyFont="1" applyBorder="1"/>
    <xf numFmtId="39" fontId="24" fillId="0" borderId="0" xfId="0" applyNumberFormat="1" applyFont="1" applyAlignment="1">
      <alignment horizontal="center" vertical="center"/>
    </xf>
    <xf numFmtId="39" fontId="24" fillId="0" borderId="0" xfId="0" applyNumberFormat="1" applyFont="1" applyAlignment="1">
      <alignment horizontal="right" vertical="center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39" fontId="25" fillId="0" borderId="0" xfId="0" applyNumberFormat="1" applyFont="1" applyAlignment="1">
      <alignment horizontal="center" vertical="center"/>
    </xf>
    <xf numFmtId="39" fontId="25" fillId="0" borderId="5" xfId="0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24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1" fillId="0" borderId="0" xfId="3" applyFont="1" applyAlignment="1">
      <alignment horizontal="left" vertical="center"/>
    </xf>
    <xf numFmtId="166" fontId="4" fillId="0" borderId="0" xfId="1" quotePrefix="1" applyNumberFormat="1" applyFont="1" applyAlignment="1">
      <alignment horizontal="center" vertical="center"/>
    </xf>
    <xf numFmtId="0" fontId="4" fillId="0" borderId="0" xfId="3" quotePrefix="1" applyFont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0" fontId="9" fillId="0" borderId="3" xfId="11" applyFont="1" applyBorder="1" applyAlignment="1">
      <alignment vertical="center"/>
    </xf>
    <xf numFmtId="166" fontId="4" fillId="0" borderId="3" xfId="1" applyNumberFormat="1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4" fontId="4" fillId="0" borderId="3" xfId="3" applyNumberFormat="1" applyFont="1" applyBorder="1" applyAlignment="1">
      <alignment horizontal="center" vertical="center"/>
    </xf>
    <xf numFmtId="4" fontId="11" fillId="0" borderId="0" xfId="3" applyNumberFormat="1" applyFont="1" applyAlignment="1">
      <alignment horizontal="center" vertical="center"/>
    </xf>
    <xf numFmtId="167" fontId="12" fillId="0" borderId="3" xfId="3" applyNumberFormat="1" applyFont="1" applyBorder="1" applyAlignment="1">
      <alignment vertical="center"/>
    </xf>
    <xf numFmtId="167" fontId="12" fillId="0" borderId="4" xfId="3" applyNumberFormat="1" applyFont="1" applyBorder="1" applyAlignment="1">
      <alignment vertical="center"/>
    </xf>
    <xf numFmtId="165" fontId="9" fillId="0" borderId="0" xfId="3" applyNumberFormat="1" applyFont="1" applyAlignment="1">
      <alignment horizontal="center" vertical="center"/>
    </xf>
    <xf numFmtId="0" fontId="4" fillId="0" borderId="0" xfId="13" applyFont="1" applyAlignment="1" applyProtection="1">
      <alignment wrapText="1"/>
      <protection locked="0"/>
    </xf>
    <xf numFmtId="167" fontId="4" fillId="0" borderId="1" xfId="11" applyNumberFormat="1" applyFont="1" applyBorder="1"/>
    <xf numFmtId="2" fontId="4" fillId="0" borderId="0" xfId="11" applyNumberFormat="1" applyFont="1" applyBorder="1" applyAlignment="1">
      <alignment horizontal="center"/>
    </xf>
    <xf numFmtId="2" fontId="23" fillId="0" borderId="0" xfId="3" applyNumberFormat="1" applyFont="1" applyBorder="1" applyAlignment="1">
      <alignment horizontal="center"/>
    </xf>
    <xf numFmtId="0" fontId="7" fillId="0" borderId="0" xfId="0" applyFont="1" applyBorder="1"/>
    <xf numFmtId="0" fontId="8" fillId="0" borderId="8" xfId="11" applyFont="1" applyBorder="1"/>
    <xf numFmtId="0" fontId="8" fillId="0" borderId="8" xfId="11" applyFont="1" applyBorder="1" applyAlignment="1">
      <alignment wrapText="1"/>
    </xf>
    <xf numFmtId="0" fontId="11" fillId="0" borderId="8" xfId="3" applyFont="1" applyBorder="1"/>
    <xf numFmtId="0" fontId="11" fillId="0" borderId="8" xfId="11" applyFont="1" applyBorder="1"/>
    <xf numFmtId="0" fontId="9" fillId="0" borderId="8" xfId="3" applyFont="1" applyBorder="1"/>
    <xf numFmtId="0" fontId="4" fillId="0" borderId="8" xfId="11" applyFont="1" applyBorder="1" applyAlignment="1">
      <alignment wrapText="1"/>
    </xf>
    <xf numFmtId="0" fontId="4" fillId="0" borderId="0" xfId="11" applyFont="1" applyBorder="1" applyAlignment="1">
      <alignment horizontal="center"/>
    </xf>
    <xf numFmtId="0" fontId="4" fillId="0" borderId="8" xfId="3" applyFont="1" applyBorder="1" applyAlignment="1">
      <alignment wrapText="1"/>
    </xf>
    <xf numFmtId="0" fontId="15" fillId="0" borderId="23" xfId="22" applyFont="1" applyFill="1" applyBorder="1" applyAlignment="1" applyProtection="1">
      <alignment horizontal="center" vertical="center" wrapText="1"/>
      <protection locked="0"/>
    </xf>
    <xf numFmtId="0" fontId="24" fillId="3" borderId="23" xfId="22" applyFont="1" applyFill="1" applyBorder="1" applyAlignment="1" applyProtection="1">
      <alignment horizontal="center"/>
      <protection locked="0"/>
    </xf>
    <xf numFmtId="172" fontId="24" fillId="3" borderId="23" xfId="22" applyNumberFormat="1" applyFont="1" applyFill="1" applyBorder="1" applyAlignment="1" applyProtection="1">
      <alignment horizontal="center"/>
      <protection locked="0"/>
    </xf>
    <xf numFmtId="0" fontId="4" fillId="3" borderId="23" xfId="22" applyFont="1" applyFill="1" applyBorder="1" applyAlignment="1" applyProtection="1">
      <alignment horizontal="center" wrapText="1"/>
      <protection locked="0"/>
    </xf>
    <xf numFmtId="165" fontId="25" fillId="3" borderId="23" xfId="1" applyFont="1" applyFill="1" applyBorder="1" applyAlignment="1" applyProtection="1">
      <alignment horizontal="center"/>
      <protection locked="0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2" fillId="0" borderId="27" xfId="0" applyFont="1" applyBorder="1"/>
    <xf numFmtId="0" fontId="32" fillId="0" borderId="0" xfId="0" applyFont="1"/>
    <xf numFmtId="0" fontId="32" fillId="0" borderId="28" xfId="0" applyFont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8" xfId="0" applyFont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42" fillId="0" borderId="0" xfId="0" applyFont="1"/>
    <xf numFmtId="0" fontId="42" fillId="0" borderId="28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0" fillId="0" borderId="2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8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24" fillId="0" borderId="0" xfId="13" applyFont="1" applyAlignment="1" applyProtection="1">
      <alignment vertical="top" wrapText="1"/>
      <protection locked="0"/>
    </xf>
    <xf numFmtId="0" fontId="24" fillId="0" borderId="0" xfId="13" applyFont="1" applyAlignment="1" applyProtection="1">
      <alignment wrapText="1"/>
      <protection locked="0"/>
    </xf>
    <xf numFmtId="0" fontId="4" fillId="0" borderId="0" xfId="13" applyFont="1" applyAlignment="1" applyProtection="1">
      <alignment vertical="top" wrapText="1"/>
      <protection locked="0"/>
    </xf>
    <xf numFmtId="0" fontId="46" fillId="0" borderId="0" xfId="23" applyFont="1"/>
    <xf numFmtId="0" fontId="47" fillId="0" borderId="0" xfId="23" applyFont="1"/>
    <xf numFmtId="0" fontId="48" fillId="0" borderId="0" xfId="23" applyFont="1"/>
    <xf numFmtId="0" fontId="49" fillId="0" borderId="0" xfId="23" applyFont="1"/>
    <xf numFmtId="0" fontId="51" fillId="0" borderId="0" xfId="23" applyFont="1"/>
    <xf numFmtId="0" fontId="52" fillId="0" borderId="0" xfId="23" applyFont="1"/>
    <xf numFmtId="0" fontId="53" fillId="0" borderId="0" xfId="23" applyFont="1" applyAlignment="1">
      <alignment vertical="center"/>
    </xf>
    <xf numFmtId="0" fontId="53" fillId="0" borderId="0" xfId="23" applyFont="1"/>
    <xf numFmtId="0" fontId="39" fillId="0" borderId="27" xfId="0" applyFont="1" applyBorder="1" applyAlignment="1">
      <alignment horizontal="center"/>
    </xf>
    <xf numFmtId="0" fontId="39" fillId="0" borderId="0" xfId="0" applyFont="1" applyAlignment="1">
      <alignment horizontal="center"/>
    </xf>
    <xf numFmtId="3" fontId="24" fillId="0" borderId="0" xfId="22" applyNumberFormat="1" applyFont="1" applyBorder="1" applyAlignment="1" applyProtection="1">
      <alignment horizontal="left" vertical="center" wrapText="1"/>
      <protection locked="0"/>
    </xf>
    <xf numFmtId="0" fontId="24" fillId="0" borderId="0" xfId="22" applyFont="1" applyBorder="1" applyAlignment="1" applyProtection="1">
      <alignment horizontal="left" wrapText="1"/>
      <protection locked="0"/>
    </xf>
    <xf numFmtId="166" fontId="4" fillId="0" borderId="0" xfId="1" applyNumberFormat="1" applyFont="1" applyAlignment="1">
      <alignment vertical="center"/>
    </xf>
    <xf numFmtId="165" fontId="4" fillId="0" borderId="0" xfId="1" applyFont="1" applyAlignment="1">
      <alignment horizontal="center" vertical="center"/>
    </xf>
    <xf numFmtId="0" fontId="33" fillId="0" borderId="27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28" xfId="0" applyFont="1" applyBorder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28" xfId="0" applyFont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8" xfId="0" applyFont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28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28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28" xfId="0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8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28" xfId="0" applyFont="1" applyBorder="1" applyAlignment="1">
      <alignment horizontal="center"/>
    </xf>
    <xf numFmtId="0" fontId="53" fillId="0" borderId="0" xfId="23" applyFont="1" applyAlignment="1">
      <alignment horizontal="center" vertical="center"/>
    </xf>
    <xf numFmtId="0" fontId="53" fillId="0" borderId="0" xfId="23" applyFont="1" applyAlignment="1">
      <alignment horizontal="center" vertical="center" wrapText="1"/>
    </xf>
    <xf numFmtId="0" fontId="50" fillId="0" borderId="0" xfId="23" applyFont="1" applyAlignment="1">
      <alignment horizontal="center"/>
    </xf>
  </cellXfs>
  <cellStyles count="24">
    <cellStyle name="Comma" xfId="1" builtinId="3"/>
    <cellStyle name="Comma 11" xfId="21" xr:uid="{00000000-0005-0000-0000-000001000000}"/>
    <cellStyle name="Comma 13" xfId="6" xr:uid="{00000000-0005-0000-0000-000002000000}"/>
    <cellStyle name="Comma 13 2" xfId="8" xr:uid="{00000000-0005-0000-0000-000003000000}"/>
    <cellStyle name="Comma 2" xfId="5" xr:uid="{00000000-0005-0000-0000-000004000000}"/>
    <cellStyle name="Comma 2 2 2" xfId="9" xr:uid="{00000000-0005-0000-0000-000005000000}"/>
    <cellStyle name="Comma 2 3" xfId="16" xr:uid="{00000000-0005-0000-0000-000006000000}"/>
    <cellStyle name="Comma 3" xfId="4" xr:uid="{00000000-0005-0000-0000-000007000000}"/>
    <cellStyle name="Comma 3 2" xfId="19" xr:uid="{00000000-0005-0000-0000-000008000000}"/>
    <cellStyle name="Comma 4" xfId="10" xr:uid="{00000000-0005-0000-0000-000009000000}"/>
    <cellStyle name="Comma 5" xfId="12" xr:uid="{00000000-0005-0000-0000-00000A000000}"/>
    <cellStyle name="Currency 2" xfId="7" xr:uid="{00000000-0005-0000-0000-00000B000000}"/>
    <cellStyle name="Normal" xfId="0" builtinId="0"/>
    <cellStyle name="Normal 10" xfId="13" xr:uid="{00000000-0005-0000-0000-00000D000000}"/>
    <cellStyle name="Normal 2" xfId="3" xr:uid="{00000000-0005-0000-0000-00000E000000}"/>
    <cellStyle name="Normal 2 2" xfId="11" xr:uid="{00000000-0005-0000-0000-00000F000000}"/>
    <cellStyle name="Normal 2 3" xfId="18" xr:uid="{00000000-0005-0000-0000-000010000000}"/>
    <cellStyle name="Normal 3" xfId="22" xr:uid="{00000000-0005-0000-0000-000011000000}"/>
    <cellStyle name="Normal 3 2" xfId="17" xr:uid="{00000000-0005-0000-0000-000012000000}"/>
    <cellStyle name="Normal 3 3" xfId="23" xr:uid="{5FE0EFBF-7001-4D5A-89DD-238B06176E56}"/>
    <cellStyle name="Normal 3 3 3" xfId="15" xr:uid="{00000000-0005-0000-0000-000013000000}"/>
    <cellStyle name="Normal 7" xfId="20" xr:uid="{00000000-0005-0000-0000-000014000000}"/>
    <cellStyle name="Normal 9" xfId="14" xr:uid="{00000000-0005-0000-0000-000015000000}"/>
    <cellStyle name="Percent 2" xfId="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41</xdr:row>
      <xdr:rowOff>333375</xdr:rowOff>
    </xdr:from>
    <xdr:to>
      <xdr:col>22</xdr:col>
      <xdr:colOff>466725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EC9478-5246-4ADE-B8C1-DD11F3C4F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1744325"/>
          <a:ext cx="68294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92963</xdr:colOff>
      <xdr:row>965</xdr:row>
      <xdr:rowOff>0</xdr:rowOff>
    </xdr:from>
    <xdr:ext cx="132715" cy="1079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74A8713-F4BF-4530-8443-818665B1DDD5}"/>
            </a:ext>
          </a:extLst>
        </xdr:cNvPr>
        <xdr:cNvSpPr/>
      </xdr:nvSpPr>
      <xdr:spPr>
        <a:xfrm>
          <a:off x="502538" y="1219200"/>
          <a:ext cx="132715" cy="10795"/>
        </a:xfrm>
        <a:custGeom>
          <a:avLst/>
          <a:gdLst/>
          <a:ahLst/>
          <a:cxnLst/>
          <a:rect l="0" t="0" r="0" b="0"/>
          <a:pathLst>
            <a:path w="132715" h="10795">
              <a:moveTo>
                <a:pt x="132587" y="0"/>
              </a:moveTo>
              <a:lnTo>
                <a:pt x="0" y="0"/>
              </a:lnTo>
              <a:lnTo>
                <a:pt x="0" y="10668"/>
              </a:lnTo>
              <a:lnTo>
                <a:pt x="132587" y="10668"/>
              </a:lnTo>
              <a:lnTo>
                <a:pt x="13258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41</xdr:row>
      <xdr:rowOff>333375</xdr:rowOff>
    </xdr:from>
    <xdr:to>
      <xdr:col>22</xdr:col>
      <xdr:colOff>466725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5CF9B-7E1E-473B-91CB-5D431EC8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1915775"/>
          <a:ext cx="68294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41</xdr:row>
      <xdr:rowOff>333375</xdr:rowOff>
    </xdr:from>
    <xdr:to>
      <xdr:col>22</xdr:col>
      <xdr:colOff>466725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0B904-7D70-457B-8573-F5A12C325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1915775"/>
          <a:ext cx="68294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41</xdr:row>
      <xdr:rowOff>333375</xdr:rowOff>
    </xdr:from>
    <xdr:to>
      <xdr:col>22</xdr:col>
      <xdr:colOff>466725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A59F3-32CD-450F-8929-FBD279A34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1915775"/>
          <a:ext cx="68294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41</xdr:row>
      <xdr:rowOff>333375</xdr:rowOff>
    </xdr:from>
    <xdr:to>
      <xdr:col>22</xdr:col>
      <xdr:colOff>466725</xdr:colOff>
      <xdr:row>51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21F176-E56D-43C2-8B82-F58C12B76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11915775"/>
          <a:ext cx="682942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QS%20KAMALDEEN\AJIWE\BOQ\BOQ%20-%20IN-%20USE\AJIWE%20BOQ%20(Revised%20MARCH.%2020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akeofff%20kadu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s/Google%20Drive/QS%20Amina/PROMENADE%20V/PROMENADE%20CURRENT%20C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  <sheetName val="builder_work_mb"/>
      <sheetName val="ABLUTION_BLOCK"/>
      <sheetName val="GATE_HOUSE"/>
      <sheetName val="EXTERNAL_WORKS"/>
      <sheetName val="Materials_on_site"/>
      <sheetName val="builder_work_mb1"/>
      <sheetName val="ABLUTION_BLOCK1"/>
      <sheetName val="GATE_HOUSE1"/>
      <sheetName val="EXTERNAL_WORKS1"/>
      <sheetName val="Materials_on_site2"/>
      <sheetName val="Materials_on_site1"/>
      <sheetName val="builder_work_mb2"/>
      <sheetName val="ABLUTION_BLOCK2"/>
      <sheetName val="GATE_HOUSE2"/>
      <sheetName val="EXTERNAL_WORKS2"/>
      <sheetName val="Materials_on_sit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EPT-99_"/>
      <sheetName val="MAY-2000_"/>
      <sheetName val="JULY-2000_"/>
      <sheetName val="AUG,-2000_"/>
      <sheetName val="SEPT-2000_"/>
      <sheetName val="OCT-2000_"/>
      <sheetName val="Nov-2000_"/>
      <sheetName val="SEPT-99_1"/>
      <sheetName val="MAY-2000_1"/>
      <sheetName val="JULY-2000_1"/>
      <sheetName val="AUG,-2000_1"/>
      <sheetName val="SEPT-2000_1"/>
      <sheetName val="OCT-2000_1"/>
      <sheetName val="Nov-2000_1"/>
      <sheetName val="SEPT-99_3"/>
      <sheetName val="MAY-2000_3"/>
      <sheetName val="JULY-2000_3"/>
      <sheetName val="AUG,-2000_3"/>
      <sheetName val="SEPT-2000_3"/>
      <sheetName val="OCT-2000_3"/>
      <sheetName val="Nov-2000_3"/>
      <sheetName val="SEPT-99_2"/>
      <sheetName val="MAY-2000_2"/>
      <sheetName val="JULY-2000_2"/>
      <sheetName val="AUG,-2000_2"/>
      <sheetName val="SEPT-2000_2"/>
      <sheetName val="OCT-2000_2"/>
      <sheetName val="Nov-2000_2"/>
      <sheetName val="SEPT-99_4"/>
      <sheetName val="MAY-2000_4"/>
      <sheetName val="JULY-2000_4"/>
      <sheetName val="AUG,-2000_4"/>
      <sheetName val="SEPT-2000_4"/>
      <sheetName val="OCT-2000_4"/>
      <sheetName val="Nov-2000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AJIWE COST ESTIMATE (Revised)"/>
      <sheetName val="ANALYSIS (REVISED)"/>
      <sheetName val="PLASTERING SUMMARY"/>
      <sheetName val="CONCRETE SUMMARY"/>
      <sheetName val="1and2 bdrm Apartment (12UNIT) "/>
      <sheetName val="4 bedroom 6unit "/>
      <sheetName val="4 bedroom 5unit "/>
      <sheetName val="2bd terrace 8unit"/>
      <sheetName val="2bd terrace 6Unit"/>
      <sheetName val="3 BEDROOM 7UNIT"/>
      <sheetName val="AJIWE STRIP MALL "/>
      <sheetName val="1BD APPARTMENT"/>
      <sheetName val="RATE BUILD UP (Projection)"/>
      <sheetName val="RATE BUILD UP (Projection) (2)"/>
      <sheetName val="5BD ELECTR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">
          <cell r="E46">
            <v>150</v>
          </cell>
        </row>
        <row r="47">
          <cell r="E47">
            <v>1500</v>
          </cell>
        </row>
        <row r="48">
          <cell r="E48">
            <v>1500</v>
          </cell>
        </row>
        <row r="49">
          <cell r="E49">
            <v>250</v>
          </cell>
        </row>
        <row r="50">
          <cell r="E50">
            <v>650</v>
          </cell>
        </row>
        <row r="51">
          <cell r="E51">
            <v>500</v>
          </cell>
        </row>
        <row r="52">
          <cell r="E52">
            <v>7187</v>
          </cell>
        </row>
        <row r="54">
          <cell r="E54">
            <v>150</v>
          </cell>
        </row>
        <row r="57">
          <cell r="E57">
            <v>2200</v>
          </cell>
        </row>
        <row r="92">
          <cell r="E92">
            <v>1500</v>
          </cell>
        </row>
        <row r="111">
          <cell r="E111">
            <v>7500</v>
          </cell>
        </row>
        <row r="117">
          <cell r="E117">
            <v>350</v>
          </cell>
        </row>
        <row r="120">
          <cell r="E120">
            <v>4500</v>
          </cell>
        </row>
        <row r="309">
          <cell r="E309">
            <v>1500</v>
          </cell>
        </row>
        <row r="311">
          <cell r="E311">
            <v>1000</v>
          </cell>
        </row>
        <row r="313">
          <cell r="E313">
            <v>1000</v>
          </cell>
        </row>
        <row r="315">
          <cell r="E315">
            <v>1000</v>
          </cell>
        </row>
        <row r="336">
          <cell r="E336">
            <v>1100</v>
          </cell>
        </row>
        <row r="410">
          <cell r="E410">
            <v>7000</v>
          </cell>
        </row>
        <row r="446">
          <cell r="E446">
            <v>1200</v>
          </cell>
        </row>
        <row r="456">
          <cell r="E456">
            <v>12000</v>
          </cell>
        </row>
        <row r="458">
          <cell r="E458">
            <v>10000</v>
          </cell>
        </row>
        <row r="462">
          <cell r="E462">
            <v>6500</v>
          </cell>
        </row>
        <row r="613">
          <cell r="E613">
            <v>160000</v>
          </cell>
        </row>
        <row r="669">
          <cell r="E669">
            <v>35000</v>
          </cell>
        </row>
        <row r="685">
          <cell r="E685">
            <v>6000</v>
          </cell>
        </row>
        <row r="707">
          <cell r="E707">
            <v>1100</v>
          </cell>
        </row>
        <row r="708">
          <cell r="E708">
            <v>450</v>
          </cell>
        </row>
        <row r="712">
          <cell r="E712">
            <v>550</v>
          </cell>
        </row>
        <row r="715">
          <cell r="E715">
            <v>4500</v>
          </cell>
        </row>
        <row r="720">
          <cell r="E720">
            <v>1650</v>
          </cell>
        </row>
        <row r="729">
          <cell r="E729">
            <v>400</v>
          </cell>
        </row>
        <row r="730">
          <cell r="E730">
            <v>500</v>
          </cell>
        </row>
        <row r="746">
          <cell r="E746">
            <v>1000</v>
          </cell>
        </row>
        <row r="751">
          <cell r="E751">
            <v>700</v>
          </cell>
        </row>
        <row r="753">
          <cell r="E753">
            <v>200</v>
          </cell>
        </row>
        <row r="778">
          <cell r="E778">
            <v>5000</v>
          </cell>
        </row>
        <row r="780">
          <cell r="E780">
            <v>6000</v>
          </cell>
        </row>
        <row r="782">
          <cell r="E782">
            <v>6000</v>
          </cell>
        </row>
        <row r="784">
          <cell r="E784">
            <v>6000</v>
          </cell>
        </row>
        <row r="786">
          <cell r="E786">
            <v>6000</v>
          </cell>
        </row>
        <row r="790">
          <cell r="E790">
            <v>3200</v>
          </cell>
        </row>
        <row r="795">
          <cell r="E795">
            <v>9000</v>
          </cell>
        </row>
        <row r="820">
          <cell r="E820">
            <v>1100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  <sheetName val="MAIN_BLD_TAKE_OFF"/>
      <sheetName val="MAIN_BLD_BILLS"/>
      <sheetName val="FURN_LECT_HALLS"/>
      <sheetName val="FUR_CHIEF_LECT"/>
      <sheetName val="FUR_4_OFF"/>
      <sheetName val="GS__FOR_TENDERS"/>
      <sheetName val="GS_FOR_TENDERS_BLANK"/>
      <sheetName val="MAIN_BLD_TAKE_OFF1"/>
      <sheetName val="MAIN_BLD_BILLS1"/>
      <sheetName val="FURN_LECT_HALLS1"/>
      <sheetName val="FUR_CHIEF_LECT1"/>
      <sheetName val="FUR_4_OFF1"/>
      <sheetName val="GS__FOR_TENDERS1"/>
      <sheetName val="GS_FOR_TENDERS_BLANK1"/>
      <sheetName val="MAIN_BLD_TAKE_OFF3"/>
      <sheetName val="MAIN_BLD_BILLS3"/>
      <sheetName val="FURN_LECT_HALLS3"/>
      <sheetName val="FUR_CHIEF_LECT3"/>
      <sheetName val="FUR_4_OFF3"/>
      <sheetName val="GS__FOR_TENDERS3"/>
      <sheetName val="GS_FOR_TENDERS_BLANK3"/>
      <sheetName val="MAIN_BLD_TAKE_OFF2"/>
      <sheetName val="MAIN_BLD_BILLS2"/>
      <sheetName val="FURN_LECT_HALLS2"/>
      <sheetName val="FUR_CHIEF_LECT2"/>
      <sheetName val="FUR_4_OFF2"/>
      <sheetName val="GS__FOR_TENDERS2"/>
      <sheetName val="GS_FOR_TENDERS_BLANK2"/>
      <sheetName val="MAIN_BLD_TAKE_OFF4"/>
      <sheetName val="MAIN_BLD_BILLS4"/>
      <sheetName val="FURN_LECT_HALLS4"/>
      <sheetName val="FUR_CHIEF_LECT4"/>
      <sheetName val="FUR_4_OFF4"/>
      <sheetName val="GS__FOR_TENDERS4"/>
      <sheetName val="GS_FOR_TENDERS_BLANK4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I18">
            <v>24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8">
          <cell r="I18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8">
          <cell r="I18">
            <v>24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8">
          <cell r="I18">
            <v>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8">
          <cell r="I18">
            <v>24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ING-OFF SHEET"/>
    </sheetNames>
    <sheetDataSet>
      <sheetData sheetId="0">
        <row r="258">
          <cell r="G258">
            <v>378.03919999999999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BDRM flat(12 unit)"/>
      <sheetName val="2BDRM APART(12 unit)"/>
      <sheetName val="RATE BUILD UP"/>
      <sheetName val="APO SHOPPING MALL2021"/>
      <sheetName val="APO SHOPPING MALL2022"/>
      <sheetName val="2BDRM SD BILL CLSTER IV "/>
      <sheetName val="4BDRM SD BIL CLSTER IV"/>
      <sheetName val="4BDRM TERRACE (6U) CLSTER I (2)"/>
      <sheetName val="4BDRM TERRACE (8UNIT)"/>
      <sheetName val="4BDRM TERRACE (6U) CLSTER IV"/>
      <sheetName val="1BDRM flat(12 unit) (2)"/>
      <sheetName val="2BDRM APART(12 unit) (2)"/>
      <sheetName val="KASUWAN BIRCHI SHOP"/>
      <sheetName val="3 BDRM APARTMENT 2 SLAB"/>
      <sheetName val="PROMINADE IV-CNSTN COST SMR (2)"/>
      <sheetName val="PROMINADE IV-CNSTN COST SMR (3)"/>
      <sheetName val="PROMINADE IV-CNSTN COST SMRY"/>
      <sheetName val="ROAD BILL"/>
      <sheetName val="RATE COMPRSN"/>
      <sheetName val="PROMINADE IV-CNSTN COST SMR 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E8">
            <v>100</v>
          </cell>
        </row>
        <row r="901">
          <cell r="E901">
            <v>7000</v>
          </cell>
        </row>
        <row r="920">
          <cell r="E920">
            <v>800</v>
          </cell>
        </row>
        <row r="927">
          <cell r="E927">
            <v>800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2"/>
      <sheetName val="MAIN_BLD_BILLS1"/>
      <sheetName val="LIST_OF_REINF1"/>
      <sheetName val="STORE_(2)1"/>
      <sheetName val="MAIN_BLD_TAKE_OFF1"/>
      <sheetName val="MAIN_BLD_TAKE_OFF3"/>
      <sheetName val="MAIN_BLD_BILLS2"/>
      <sheetName val="LIST_OF_REINF2"/>
      <sheetName val="STORE_(2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1"/>
      <sheetName val="MAIN_BLD_BILLS1"/>
      <sheetName val="LIST_OF_REINF1"/>
      <sheetName val="STORE_(2)1"/>
      <sheetName val="MAIN_BLD_TAKE_OFF3"/>
      <sheetName val="MAIN_BLD_BILLS3"/>
      <sheetName val="LIST_OF_REINF3"/>
      <sheetName val="STORE_(2)3"/>
      <sheetName val="MAIN_BLD_TAKE_OFF2"/>
      <sheetName val="MAIN_BLD_BILLS2"/>
      <sheetName val="LIST_OF_REINF2"/>
      <sheetName val="STORE_(2)2"/>
      <sheetName val="MAIN_BLD_TAKE_OFF4"/>
      <sheetName val="MAIN_BLD_BILLS4"/>
      <sheetName val="LIST_OF_REINF4"/>
      <sheetName val="STORE_(2)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  <sheetName val="builder_work_mb"/>
      <sheetName val="EXTERNAL_WORKS"/>
      <sheetName val="previus_pay"/>
      <sheetName val="Materials_on_site"/>
      <sheetName val="builder_work_mb1"/>
      <sheetName val="EXTERNAL_WORKS1"/>
      <sheetName val="previus_pay1"/>
      <sheetName val="Materials_on_site1"/>
      <sheetName val="builder_work_mb3"/>
      <sheetName val="EXTERNAL_WORKS3"/>
      <sheetName val="previus_pay3"/>
      <sheetName val="Materials_on_site3"/>
      <sheetName val="builder_work_mb2"/>
      <sheetName val="EXTERNAL_WORKS2"/>
      <sheetName val="previus_pay2"/>
      <sheetName val="Materials_on_site2"/>
      <sheetName val="builder_work_mb4"/>
      <sheetName val="EXTERNAL_WORKS4"/>
      <sheetName val="previus_pay4"/>
      <sheetName val="Materials_on_sit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view="pageBreakPreview" topLeftCell="A7" zoomScaleNormal="100" zoomScaleSheetLayoutView="100" workbookViewId="0">
      <selection activeCell="E33" sqref="E33"/>
    </sheetView>
  </sheetViews>
  <sheetFormatPr defaultRowHeight="15" x14ac:dyDescent="0.25"/>
  <cols>
    <col min="9" max="9" width="5.28515625" customWidth="1"/>
  </cols>
  <sheetData>
    <row r="1" spans="1:10" x14ac:dyDescent="0.25">
      <c r="A1" s="307"/>
      <c r="B1" s="308"/>
      <c r="C1" s="308"/>
      <c r="D1" s="308"/>
      <c r="E1" s="308"/>
      <c r="F1" s="308"/>
      <c r="G1" s="308"/>
      <c r="H1" s="308"/>
      <c r="I1" s="308"/>
      <c r="J1" s="309"/>
    </row>
    <row r="2" spans="1:10" ht="19.5" x14ac:dyDescent="0.25">
      <c r="A2" s="353"/>
      <c r="B2" s="354"/>
      <c r="C2" s="354"/>
      <c r="D2" s="354"/>
      <c r="E2" s="354"/>
      <c r="F2" s="354"/>
      <c r="G2" s="354"/>
      <c r="H2" s="354"/>
      <c r="I2" s="354"/>
      <c r="J2" s="355"/>
    </row>
    <row r="3" spans="1:10" ht="19.5" x14ac:dyDescent="0.25">
      <c r="A3" s="356"/>
      <c r="B3" s="357"/>
      <c r="C3" s="357"/>
      <c r="D3" s="357"/>
      <c r="E3" s="357"/>
      <c r="F3" s="357"/>
      <c r="G3" s="357"/>
      <c r="H3" s="357"/>
      <c r="I3" s="357"/>
      <c r="J3" s="358"/>
    </row>
    <row r="4" spans="1:10" x14ac:dyDescent="0.25">
      <c r="A4" s="310"/>
      <c r="J4" s="311"/>
    </row>
    <row r="5" spans="1:10" ht="36.75" x14ac:dyDescent="0.7">
      <c r="A5" s="359" t="s">
        <v>587</v>
      </c>
      <c r="B5" s="360"/>
      <c r="C5" s="360"/>
      <c r="D5" s="360"/>
      <c r="E5" s="360"/>
      <c r="F5" s="360"/>
      <c r="G5" s="360"/>
      <c r="H5" s="360"/>
      <c r="I5" s="360"/>
      <c r="J5" s="361"/>
    </row>
    <row r="6" spans="1:10" x14ac:dyDescent="0.25">
      <c r="A6" s="310"/>
      <c r="J6" s="311"/>
    </row>
    <row r="7" spans="1:10" x14ac:dyDescent="0.25">
      <c r="A7" s="310"/>
      <c r="J7" s="311"/>
    </row>
    <row r="8" spans="1:10" ht="24.75" x14ac:dyDescent="0.5">
      <c r="A8" s="362"/>
      <c r="B8" s="363"/>
      <c r="C8" s="363"/>
      <c r="D8" s="363"/>
      <c r="E8" s="363"/>
      <c r="F8" s="363"/>
      <c r="G8" s="363"/>
      <c r="H8" s="363"/>
      <c r="I8" s="363"/>
      <c r="J8" s="364"/>
    </row>
    <row r="9" spans="1:10" x14ac:dyDescent="0.25">
      <c r="A9" s="310"/>
      <c r="J9" s="311"/>
    </row>
    <row r="10" spans="1:10" ht="24.75" x14ac:dyDescent="0.5">
      <c r="A10" s="362" t="s">
        <v>588</v>
      </c>
      <c r="B10" s="363"/>
      <c r="C10" s="363"/>
      <c r="D10" s="363"/>
      <c r="E10" s="363"/>
      <c r="F10" s="363"/>
      <c r="G10" s="363"/>
      <c r="H10" s="363"/>
      <c r="I10" s="363"/>
      <c r="J10" s="364"/>
    </row>
    <row r="11" spans="1:10" x14ac:dyDescent="0.25">
      <c r="A11" s="310"/>
      <c r="J11" s="311"/>
    </row>
    <row r="12" spans="1:10" x14ac:dyDescent="0.25">
      <c r="A12" s="310"/>
      <c r="J12" s="311"/>
    </row>
    <row r="13" spans="1:10" x14ac:dyDescent="0.25">
      <c r="A13" s="310"/>
      <c r="J13" s="311"/>
    </row>
    <row r="14" spans="1:10" ht="51" customHeight="1" x14ac:dyDescent="0.25">
      <c r="A14" s="350" t="s">
        <v>589</v>
      </c>
      <c r="B14" s="351"/>
      <c r="C14" s="351"/>
      <c r="D14" s="351"/>
      <c r="E14" s="351"/>
      <c r="F14" s="351"/>
      <c r="G14" s="351"/>
      <c r="H14" s="351"/>
      <c r="I14" s="351"/>
      <c r="J14" s="352"/>
    </row>
    <row r="15" spans="1:10" ht="18.75" x14ac:dyDescent="0.3">
      <c r="A15" s="371"/>
      <c r="B15" s="372"/>
      <c r="C15" s="372"/>
      <c r="D15" s="372"/>
      <c r="E15" s="372"/>
      <c r="F15" s="372"/>
      <c r="G15" s="372"/>
      <c r="H15" s="372"/>
      <c r="I15" s="372"/>
      <c r="J15" s="373"/>
    </row>
    <row r="16" spans="1:10" ht="21" x14ac:dyDescent="0.35">
      <c r="A16" s="368"/>
      <c r="B16" s="369"/>
      <c r="C16" s="369"/>
      <c r="D16" s="369"/>
      <c r="E16" s="369"/>
      <c r="F16" s="369"/>
      <c r="G16" s="369"/>
      <c r="H16" s="369"/>
      <c r="I16" s="369"/>
      <c r="J16" s="370"/>
    </row>
    <row r="17" spans="1:10" x14ac:dyDescent="0.25">
      <c r="A17" s="310"/>
      <c r="J17" s="311"/>
    </row>
    <row r="18" spans="1:10" x14ac:dyDescent="0.25">
      <c r="A18" s="374"/>
      <c r="B18" s="375"/>
      <c r="C18" s="375"/>
      <c r="D18" s="375"/>
      <c r="E18" s="375"/>
      <c r="F18" s="375"/>
      <c r="G18" s="375"/>
      <c r="H18" s="375"/>
      <c r="I18" s="375"/>
      <c r="J18" s="376"/>
    </row>
    <row r="19" spans="1:10" x14ac:dyDescent="0.25">
      <c r="A19" s="374"/>
      <c r="B19" s="375"/>
      <c r="C19" s="375"/>
      <c r="D19" s="375"/>
      <c r="E19" s="375"/>
      <c r="F19" s="375"/>
      <c r="G19" s="375"/>
      <c r="H19" s="375"/>
      <c r="I19" s="375"/>
      <c r="J19" s="376"/>
    </row>
    <row r="20" spans="1:10" x14ac:dyDescent="0.25">
      <c r="A20" s="310"/>
      <c r="J20" s="311"/>
    </row>
    <row r="21" spans="1:10" ht="21" x14ac:dyDescent="0.35">
      <c r="A21" s="377" t="s">
        <v>590</v>
      </c>
      <c r="B21" s="378"/>
      <c r="C21" s="378"/>
      <c r="D21" s="378"/>
      <c r="E21" s="378"/>
      <c r="F21" s="378"/>
      <c r="G21" s="378"/>
      <c r="H21" s="378"/>
      <c r="I21" s="378"/>
      <c r="J21" s="379"/>
    </row>
    <row r="22" spans="1:10" x14ac:dyDescent="0.25">
      <c r="A22" s="310"/>
      <c r="J22" s="311"/>
    </row>
    <row r="23" spans="1:10" x14ac:dyDescent="0.25">
      <c r="A23" s="310"/>
      <c r="J23" s="311"/>
    </row>
    <row r="24" spans="1:10" ht="21" customHeight="1" x14ac:dyDescent="0.25">
      <c r="A24" s="380" t="s">
        <v>592</v>
      </c>
      <c r="B24" s="381"/>
      <c r="C24" s="381"/>
      <c r="D24" s="381"/>
      <c r="E24" s="381"/>
      <c r="F24" s="381"/>
      <c r="G24" s="381"/>
      <c r="H24" s="381"/>
      <c r="I24" s="381"/>
      <c r="J24" s="382"/>
    </row>
    <row r="25" spans="1:10" x14ac:dyDescent="0.25">
      <c r="A25" s="380"/>
      <c r="B25" s="381"/>
      <c r="C25" s="381"/>
      <c r="D25" s="381"/>
      <c r="E25" s="381"/>
      <c r="F25" s="381"/>
      <c r="G25" s="381"/>
      <c r="H25" s="381"/>
      <c r="I25" s="381"/>
      <c r="J25" s="382"/>
    </row>
    <row r="26" spans="1:10" x14ac:dyDescent="0.25">
      <c r="A26" s="380"/>
      <c r="B26" s="381"/>
      <c r="C26" s="381"/>
      <c r="D26" s="381"/>
      <c r="E26" s="381"/>
      <c r="F26" s="381"/>
      <c r="G26" s="381"/>
      <c r="H26" s="381"/>
      <c r="I26" s="381"/>
      <c r="J26" s="382"/>
    </row>
    <row r="27" spans="1:10" ht="24.75" customHeight="1" x14ac:dyDescent="0.25">
      <c r="A27" s="362" t="s">
        <v>591</v>
      </c>
      <c r="B27" s="363"/>
      <c r="C27" s="363"/>
      <c r="D27" s="363"/>
      <c r="E27" s="363"/>
      <c r="F27" s="363"/>
      <c r="G27" s="363"/>
      <c r="H27" s="363"/>
      <c r="I27" s="363"/>
      <c r="J27" s="364"/>
    </row>
    <row r="28" spans="1:10" x14ac:dyDescent="0.25">
      <c r="A28" s="362"/>
      <c r="B28" s="363"/>
      <c r="C28" s="363"/>
      <c r="D28" s="363"/>
      <c r="E28" s="363"/>
      <c r="F28" s="363"/>
      <c r="G28" s="363"/>
      <c r="H28" s="363"/>
      <c r="I28" s="363"/>
      <c r="J28" s="364"/>
    </row>
    <row r="29" spans="1:10" x14ac:dyDescent="0.25">
      <c r="A29" s="310"/>
      <c r="J29" s="311"/>
    </row>
    <row r="30" spans="1:10" ht="24.75" x14ac:dyDescent="0.5">
      <c r="A30" s="312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x14ac:dyDescent="0.25">
      <c r="A31" s="315"/>
      <c r="B31" s="316"/>
      <c r="C31" s="316"/>
      <c r="D31" s="316"/>
      <c r="E31" s="316"/>
      <c r="F31" s="316"/>
      <c r="G31" s="316"/>
      <c r="H31" s="316"/>
      <c r="I31" s="316"/>
      <c r="J31" s="317"/>
    </row>
    <row r="32" spans="1:10" ht="19.5" x14ac:dyDescent="0.4">
      <c r="A32" s="365"/>
      <c r="B32" s="366"/>
      <c r="C32" s="366"/>
      <c r="D32" s="366"/>
      <c r="E32" s="366"/>
      <c r="F32" s="366"/>
      <c r="G32" s="366"/>
      <c r="H32" s="366"/>
      <c r="I32" s="366"/>
      <c r="J32" s="367"/>
    </row>
    <row r="33" spans="1:10" ht="19.5" x14ac:dyDescent="0.4">
      <c r="A33" s="344" t="s">
        <v>606</v>
      </c>
      <c r="B33" s="318"/>
      <c r="C33" s="318"/>
      <c r="D33" s="318"/>
      <c r="E33" s="318"/>
      <c r="F33" s="318"/>
      <c r="G33" s="318"/>
      <c r="H33" s="345" t="s">
        <v>615</v>
      </c>
      <c r="I33" s="318"/>
      <c r="J33" s="319"/>
    </row>
    <row r="34" spans="1:10" ht="15.75" customHeight="1" x14ac:dyDescent="0.25">
      <c r="A34" s="339" t="s">
        <v>608</v>
      </c>
      <c r="B34" s="320"/>
      <c r="C34" s="321"/>
      <c r="D34" s="321"/>
      <c r="E34" s="321"/>
      <c r="F34" s="321"/>
      <c r="G34" s="321"/>
      <c r="H34" s="321"/>
      <c r="I34" s="322"/>
      <c r="J34" s="323"/>
    </row>
    <row r="35" spans="1:10" x14ac:dyDescent="0.25">
      <c r="A35" s="324"/>
      <c r="B35" s="325"/>
      <c r="C35" s="326"/>
      <c r="D35" s="326"/>
      <c r="E35" s="326"/>
      <c r="F35" s="326"/>
      <c r="G35" s="326"/>
      <c r="H35" s="326"/>
      <c r="I35" s="316"/>
      <c r="J35" s="317"/>
    </row>
    <row r="36" spans="1:10" ht="21" x14ac:dyDescent="0.35">
      <c r="A36" s="368" t="s">
        <v>593</v>
      </c>
      <c r="B36" s="369"/>
      <c r="C36" s="369"/>
      <c r="D36" s="369"/>
      <c r="E36" s="369"/>
      <c r="F36" s="369"/>
      <c r="G36" s="369"/>
      <c r="H36" s="369"/>
      <c r="I36" s="369"/>
      <c r="J36" s="370"/>
    </row>
    <row r="37" spans="1:10" x14ac:dyDescent="0.25">
      <c r="A37" s="327"/>
      <c r="B37" s="328"/>
      <c r="C37" s="328"/>
      <c r="D37" s="328"/>
      <c r="E37" s="328"/>
      <c r="F37" s="328"/>
      <c r="G37" s="328"/>
      <c r="H37" s="328"/>
      <c r="I37" s="328"/>
      <c r="J37" s="329"/>
    </row>
    <row r="38" spans="1:10" x14ac:dyDescent="0.25">
      <c r="A38" s="327"/>
      <c r="B38" s="328"/>
      <c r="C38" s="328"/>
      <c r="D38" s="328"/>
      <c r="E38" s="328"/>
      <c r="F38" s="328"/>
      <c r="G38" s="328"/>
      <c r="H38" s="328"/>
      <c r="I38" s="328"/>
      <c r="J38" s="329"/>
    </row>
    <row r="39" spans="1:10" ht="15.75" thickBot="1" x14ac:dyDescent="0.3">
      <c r="A39" s="330"/>
      <c r="B39" s="331"/>
      <c r="C39" s="331"/>
      <c r="D39" s="331"/>
      <c r="E39" s="331"/>
      <c r="F39" s="331"/>
      <c r="G39" s="331"/>
      <c r="H39" s="331"/>
      <c r="I39" s="331"/>
      <c r="J39" s="332"/>
    </row>
  </sheetData>
  <mergeCells count="14">
    <mergeCell ref="A32:J32"/>
    <mergeCell ref="A36:J36"/>
    <mergeCell ref="A15:J15"/>
    <mergeCell ref="A16:J16"/>
    <mergeCell ref="A18:J19"/>
    <mergeCell ref="A21:J21"/>
    <mergeCell ref="A24:J26"/>
    <mergeCell ref="A27:J28"/>
    <mergeCell ref="A14:J14"/>
    <mergeCell ref="A2:J2"/>
    <mergeCell ref="A3:J3"/>
    <mergeCell ref="A5:J5"/>
    <mergeCell ref="A8:J8"/>
    <mergeCell ref="A10:J10"/>
  </mergeCells>
  <pageMargins left="0.7" right="0.7" top="0.75" bottom="0.75" header="0.3" footer="0.3"/>
  <pageSetup scale="9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A6F-084D-49E6-8F54-80BFC7D530D4}">
  <dimension ref="A1:F89"/>
  <sheetViews>
    <sheetView view="pageBreakPreview" topLeftCell="A92" zoomScale="106" zoomScaleNormal="100" zoomScaleSheetLayoutView="106" workbookViewId="0">
      <selection activeCell="B58" sqref="B58"/>
    </sheetView>
  </sheetViews>
  <sheetFormatPr defaultColWidth="9.5703125" defaultRowHeight="12.75" x14ac:dyDescent="0.2"/>
  <cols>
    <col min="1" max="1" width="6.5703125" style="7" customWidth="1"/>
    <col min="2" max="2" width="44.140625" style="7" customWidth="1"/>
    <col min="3" max="3" width="9.5703125" style="7"/>
    <col min="4" max="4" width="12.140625" style="7" customWidth="1"/>
    <col min="5" max="5" width="19.28515625" style="7" customWidth="1"/>
    <col min="6" max="6" width="17.85546875" style="7" customWidth="1"/>
    <col min="7" max="256" width="9.5703125" style="7"/>
    <col min="257" max="257" width="6.5703125" style="7" customWidth="1"/>
    <col min="258" max="258" width="38.5703125" style="7" customWidth="1"/>
    <col min="259" max="259" width="9.5703125" style="7"/>
    <col min="260" max="260" width="12.140625" style="7" customWidth="1"/>
    <col min="261" max="261" width="19.28515625" style="7" customWidth="1"/>
    <col min="262" max="262" width="17.85546875" style="7" customWidth="1"/>
    <col min="263" max="512" width="9.5703125" style="7"/>
    <col min="513" max="513" width="6.5703125" style="7" customWidth="1"/>
    <col min="514" max="514" width="38.5703125" style="7" customWidth="1"/>
    <col min="515" max="515" width="9.5703125" style="7"/>
    <col min="516" max="516" width="12.140625" style="7" customWidth="1"/>
    <col min="517" max="517" width="19.28515625" style="7" customWidth="1"/>
    <col min="518" max="518" width="17.85546875" style="7" customWidth="1"/>
    <col min="519" max="768" width="9.5703125" style="7"/>
    <col min="769" max="769" width="6.5703125" style="7" customWidth="1"/>
    <col min="770" max="770" width="38.5703125" style="7" customWidth="1"/>
    <col min="771" max="771" width="9.5703125" style="7"/>
    <col min="772" max="772" width="12.140625" style="7" customWidth="1"/>
    <col min="773" max="773" width="19.28515625" style="7" customWidth="1"/>
    <col min="774" max="774" width="17.85546875" style="7" customWidth="1"/>
    <col min="775" max="1024" width="9.5703125" style="7"/>
    <col min="1025" max="1025" width="6.5703125" style="7" customWidth="1"/>
    <col min="1026" max="1026" width="38.5703125" style="7" customWidth="1"/>
    <col min="1027" max="1027" width="9.5703125" style="7"/>
    <col min="1028" max="1028" width="12.140625" style="7" customWidth="1"/>
    <col min="1029" max="1029" width="19.28515625" style="7" customWidth="1"/>
    <col min="1030" max="1030" width="17.85546875" style="7" customWidth="1"/>
    <col min="1031" max="1280" width="9.5703125" style="7"/>
    <col min="1281" max="1281" width="6.5703125" style="7" customWidth="1"/>
    <col min="1282" max="1282" width="38.5703125" style="7" customWidth="1"/>
    <col min="1283" max="1283" width="9.5703125" style="7"/>
    <col min="1284" max="1284" width="12.140625" style="7" customWidth="1"/>
    <col min="1285" max="1285" width="19.28515625" style="7" customWidth="1"/>
    <col min="1286" max="1286" width="17.85546875" style="7" customWidth="1"/>
    <col min="1287" max="1536" width="9.5703125" style="7"/>
    <col min="1537" max="1537" width="6.5703125" style="7" customWidth="1"/>
    <col min="1538" max="1538" width="38.5703125" style="7" customWidth="1"/>
    <col min="1539" max="1539" width="9.5703125" style="7"/>
    <col min="1540" max="1540" width="12.140625" style="7" customWidth="1"/>
    <col min="1541" max="1541" width="19.28515625" style="7" customWidth="1"/>
    <col min="1542" max="1542" width="17.85546875" style="7" customWidth="1"/>
    <col min="1543" max="1792" width="9.5703125" style="7"/>
    <col min="1793" max="1793" width="6.5703125" style="7" customWidth="1"/>
    <col min="1794" max="1794" width="38.5703125" style="7" customWidth="1"/>
    <col min="1795" max="1795" width="9.5703125" style="7"/>
    <col min="1796" max="1796" width="12.140625" style="7" customWidth="1"/>
    <col min="1797" max="1797" width="19.28515625" style="7" customWidth="1"/>
    <col min="1798" max="1798" width="17.85546875" style="7" customWidth="1"/>
    <col min="1799" max="2048" width="9.5703125" style="7"/>
    <col min="2049" max="2049" width="6.5703125" style="7" customWidth="1"/>
    <col min="2050" max="2050" width="38.5703125" style="7" customWidth="1"/>
    <col min="2051" max="2051" width="9.5703125" style="7"/>
    <col min="2052" max="2052" width="12.140625" style="7" customWidth="1"/>
    <col min="2053" max="2053" width="19.28515625" style="7" customWidth="1"/>
    <col min="2054" max="2054" width="17.85546875" style="7" customWidth="1"/>
    <col min="2055" max="2304" width="9.5703125" style="7"/>
    <col min="2305" max="2305" width="6.5703125" style="7" customWidth="1"/>
    <col min="2306" max="2306" width="38.5703125" style="7" customWidth="1"/>
    <col min="2307" max="2307" width="9.5703125" style="7"/>
    <col min="2308" max="2308" width="12.140625" style="7" customWidth="1"/>
    <col min="2309" max="2309" width="19.28515625" style="7" customWidth="1"/>
    <col min="2310" max="2310" width="17.85546875" style="7" customWidth="1"/>
    <col min="2311" max="2560" width="9.5703125" style="7"/>
    <col min="2561" max="2561" width="6.5703125" style="7" customWidth="1"/>
    <col min="2562" max="2562" width="38.5703125" style="7" customWidth="1"/>
    <col min="2563" max="2563" width="9.5703125" style="7"/>
    <col min="2564" max="2564" width="12.140625" style="7" customWidth="1"/>
    <col min="2565" max="2565" width="19.28515625" style="7" customWidth="1"/>
    <col min="2566" max="2566" width="17.85546875" style="7" customWidth="1"/>
    <col min="2567" max="2816" width="9.5703125" style="7"/>
    <col min="2817" max="2817" width="6.5703125" style="7" customWidth="1"/>
    <col min="2818" max="2818" width="38.5703125" style="7" customWidth="1"/>
    <col min="2819" max="2819" width="9.5703125" style="7"/>
    <col min="2820" max="2820" width="12.140625" style="7" customWidth="1"/>
    <col min="2821" max="2821" width="19.28515625" style="7" customWidth="1"/>
    <col min="2822" max="2822" width="17.85546875" style="7" customWidth="1"/>
    <col min="2823" max="3072" width="9.5703125" style="7"/>
    <col min="3073" max="3073" width="6.5703125" style="7" customWidth="1"/>
    <col min="3074" max="3074" width="38.5703125" style="7" customWidth="1"/>
    <col min="3075" max="3075" width="9.5703125" style="7"/>
    <col min="3076" max="3076" width="12.140625" style="7" customWidth="1"/>
    <col min="3077" max="3077" width="19.28515625" style="7" customWidth="1"/>
    <col min="3078" max="3078" width="17.85546875" style="7" customWidth="1"/>
    <col min="3079" max="3328" width="9.5703125" style="7"/>
    <col min="3329" max="3329" width="6.5703125" style="7" customWidth="1"/>
    <col min="3330" max="3330" width="38.5703125" style="7" customWidth="1"/>
    <col min="3331" max="3331" width="9.5703125" style="7"/>
    <col min="3332" max="3332" width="12.140625" style="7" customWidth="1"/>
    <col min="3333" max="3333" width="19.28515625" style="7" customWidth="1"/>
    <col min="3334" max="3334" width="17.85546875" style="7" customWidth="1"/>
    <col min="3335" max="3584" width="9.5703125" style="7"/>
    <col min="3585" max="3585" width="6.5703125" style="7" customWidth="1"/>
    <col min="3586" max="3586" width="38.5703125" style="7" customWidth="1"/>
    <col min="3587" max="3587" width="9.5703125" style="7"/>
    <col min="3588" max="3588" width="12.140625" style="7" customWidth="1"/>
    <col min="3589" max="3589" width="19.28515625" style="7" customWidth="1"/>
    <col min="3590" max="3590" width="17.85546875" style="7" customWidth="1"/>
    <col min="3591" max="3840" width="9.5703125" style="7"/>
    <col min="3841" max="3841" width="6.5703125" style="7" customWidth="1"/>
    <col min="3842" max="3842" width="38.5703125" style="7" customWidth="1"/>
    <col min="3843" max="3843" width="9.5703125" style="7"/>
    <col min="3844" max="3844" width="12.140625" style="7" customWidth="1"/>
    <col min="3845" max="3845" width="19.28515625" style="7" customWidth="1"/>
    <col min="3846" max="3846" width="17.85546875" style="7" customWidth="1"/>
    <col min="3847" max="4096" width="9.5703125" style="7"/>
    <col min="4097" max="4097" width="6.5703125" style="7" customWidth="1"/>
    <col min="4098" max="4098" width="38.5703125" style="7" customWidth="1"/>
    <col min="4099" max="4099" width="9.5703125" style="7"/>
    <col min="4100" max="4100" width="12.140625" style="7" customWidth="1"/>
    <col min="4101" max="4101" width="19.28515625" style="7" customWidth="1"/>
    <col min="4102" max="4102" width="17.85546875" style="7" customWidth="1"/>
    <col min="4103" max="4352" width="9.5703125" style="7"/>
    <col min="4353" max="4353" width="6.5703125" style="7" customWidth="1"/>
    <col min="4354" max="4354" width="38.5703125" style="7" customWidth="1"/>
    <col min="4355" max="4355" width="9.5703125" style="7"/>
    <col min="4356" max="4356" width="12.140625" style="7" customWidth="1"/>
    <col min="4357" max="4357" width="19.28515625" style="7" customWidth="1"/>
    <col min="4358" max="4358" width="17.85546875" style="7" customWidth="1"/>
    <col min="4359" max="4608" width="9.5703125" style="7"/>
    <col min="4609" max="4609" width="6.5703125" style="7" customWidth="1"/>
    <col min="4610" max="4610" width="38.5703125" style="7" customWidth="1"/>
    <col min="4611" max="4611" width="9.5703125" style="7"/>
    <col min="4612" max="4612" width="12.140625" style="7" customWidth="1"/>
    <col min="4613" max="4613" width="19.28515625" style="7" customWidth="1"/>
    <col min="4614" max="4614" width="17.85546875" style="7" customWidth="1"/>
    <col min="4615" max="4864" width="9.5703125" style="7"/>
    <col min="4865" max="4865" width="6.5703125" style="7" customWidth="1"/>
    <col min="4866" max="4866" width="38.5703125" style="7" customWidth="1"/>
    <col min="4867" max="4867" width="9.5703125" style="7"/>
    <col min="4868" max="4868" width="12.140625" style="7" customWidth="1"/>
    <col min="4869" max="4869" width="19.28515625" style="7" customWidth="1"/>
    <col min="4870" max="4870" width="17.85546875" style="7" customWidth="1"/>
    <col min="4871" max="5120" width="9.5703125" style="7"/>
    <col min="5121" max="5121" width="6.5703125" style="7" customWidth="1"/>
    <col min="5122" max="5122" width="38.5703125" style="7" customWidth="1"/>
    <col min="5123" max="5123" width="9.5703125" style="7"/>
    <col min="5124" max="5124" width="12.140625" style="7" customWidth="1"/>
    <col min="5125" max="5125" width="19.28515625" style="7" customWidth="1"/>
    <col min="5126" max="5126" width="17.85546875" style="7" customWidth="1"/>
    <col min="5127" max="5376" width="9.5703125" style="7"/>
    <col min="5377" max="5377" width="6.5703125" style="7" customWidth="1"/>
    <col min="5378" max="5378" width="38.5703125" style="7" customWidth="1"/>
    <col min="5379" max="5379" width="9.5703125" style="7"/>
    <col min="5380" max="5380" width="12.140625" style="7" customWidth="1"/>
    <col min="5381" max="5381" width="19.28515625" style="7" customWidth="1"/>
    <col min="5382" max="5382" width="17.85546875" style="7" customWidth="1"/>
    <col min="5383" max="5632" width="9.5703125" style="7"/>
    <col min="5633" max="5633" width="6.5703125" style="7" customWidth="1"/>
    <col min="5634" max="5634" width="38.5703125" style="7" customWidth="1"/>
    <col min="5635" max="5635" width="9.5703125" style="7"/>
    <col min="5636" max="5636" width="12.140625" style="7" customWidth="1"/>
    <col min="5637" max="5637" width="19.28515625" style="7" customWidth="1"/>
    <col min="5638" max="5638" width="17.85546875" style="7" customWidth="1"/>
    <col min="5639" max="5888" width="9.5703125" style="7"/>
    <col min="5889" max="5889" width="6.5703125" style="7" customWidth="1"/>
    <col min="5890" max="5890" width="38.5703125" style="7" customWidth="1"/>
    <col min="5891" max="5891" width="9.5703125" style="7"/>
    <col min="5892" max="5892" width="12.140625" style="7" customWidth="1"/>
    <col min="5893" max="5893" width="19.28515625" style="7" customWidth="1"/>
    <col min="5894" max="5894" width="17.85546875" style="7" customWidth="1"/>
    <col min="5895" max="6144" width="9.5703125" style="7"/>
    <col min="6145" max="6145" width="6.5703125" style="7" customWidth="1"/>
    <col min="6146" max="6146" width="38.5703125" style="7" customWidth="1"/>
    <col min="6147" max="6147" width="9.5703125" style="7"/>
    <col min="6148" max="6148" width="12.140625" style="7" customWidth="1"/>
    <col min="6149" max="6149" width="19.28515625" style="7" customWidth="1"/>
    <col min="6150" max="6150" width="17.85546875" style="7" customWidth="1"/>
    <col min="6151" max="6400" width="9.5703125" style="7"/>
    <col min="6401" max="6401" width="6.5703125" style="7" customWidth="1"/>
    <col min="6402" max="6402" width="38.5703125" style="7" customWidth="1"/>
    <col min="6403" max="6403" width="9.5703125" style="7"/>
    <col min="6404" max="6404" width="12.140625" style="7" customWidth="1"/>
    <col min="6405" max="6405" width="19.28515625" style="7" customWidth="1"/>
    <col min="6406" max="6406" width="17.85546875" style="7" customWidth="1"/>
    <col min="6407" max="6656" width="9.5703125" style="7"/>
    <col min="6657" max="6657" width="6.5703125" style="7" customWidth="1"/>
    <col min="6658" max="6658" width="38.5703125" style="7" customWidth="1"/>
    <col min="6659" max="6659" width="9.5703125" style="7"/>
    <col min="6660" max="6660" width="12.140625" style="7" customWidth="1"/>
    <col min="6661" max="6661" width="19.28515625" style="7" customWidth="1"/>
    <col min="6662" max="6662" width="17.85546875" style="7" customWidth="1"/>
    <col min="6663" max="6912" width="9.5703125" style="7"/>
    <col min="6913" max="6913" width="6.5703125" style="7" customWidth="1"/>
    <col min="6914" max="6914" width="38.5703125" style="7" customWidth="1"/>
    <col min="6915" max="6915" width="9.5703125" style="7"/>
    <col min="6916" max="6916" width="12.140625" style="7" customWidth="1"/>
    <col min="6917" max="6917" width="19.28515625" style="7" customWidth="1"/>
    <col min="6918" max="6918" width="17.85546875" style="7" customWidth="1"/>
    <col min="6919" max="7168" width="9.5703125" style="7"/>
    <col min="7169" max="7169" width="6.5703125" style="7" customWidth="1"/>
    <col min="7170" max="7170" width="38.5703125" style="7" customWidth="1"/>
    <col min="7171" max="7171" width="9.5703125" style="7"/>
    <col min="7172" max="7172" width="12.140625" style="7" customWidth="1"/>
    <col min="7173" max="7173" width="19.28515625" style="7" customWidth="1"/>
    <col min="7174" max="7174" width="17.85546875" style="7" customWidth="1"/>
    <col min="7175" max="7424" width="9.5703125" style="7"/>
    <col min="7425" max="7425" width="6.5703125" style="7" customWidth="1"/>
    <col min="7426" max="7426" width="38.5703125" style="7" customWidth="1"/>
    <col min="7427" max="7427" width="9.5703125" style="7"/>
    <col min="7428" max="7428" width="12.140625" style="7" customWidth="1"/>
    <col min="7429" max="7429" width="19.28515625" style="7" customWidth="1"/>
    <col min="7430" max="7430" width="17.85546875" style="7" customWidth="1"/>
    <col min="7431" max="7680" width="9.5703125" style="7"/>
    <col min="7681" max="7681" width="6.5703125" style="7" customWidth="1"/>
    <col min="7682" max="7682" width="38.5703125" style="7" customWidth="1"/>
    <col min="7683" max="7683" width="9.5703125" style="7"/>
    <col min="7684" max="7684" width="12.140625" style="7" customWidth="1"/>
    <col min="7685" max="7685" width="19.28515625" style="7" customWidth="1"/>
    <col min="7686" max="7686" width="17.85546875" style="7" customWidth="1"/>
    <col min="7687" max="7936" width="9.5703125" style="7"/>
    <col min="7937" max="7937" width="6.5703125" style="7" customWidth="1"/>
    <col min="7938" max="7938" width="38.5703125" style="7" customWidth="1"/>
    <col min="7939" max="7939" width="9.5703125" style="7"/>
    <col min="7940" max="7940" width="12.140625" style="7" customWidth="1"/>
    <col min="7941" max="7941" width="19.28515625" style="7" customWidth="1"/>
    <col min="7942" max="7942" width="17.85546875" style="7" customWidth="1"/>
    <col min="7943" max="8192" width="9.5703125" style="7"/>
    <col min="8193" max="8193" width="6.5703125" style="7" customWidth="1"/>
    <col min="8194" max="8194" width="38.5703125" style="7" customWidth="1"/>
    <col min="8195" max="8195" width="9.5703125" style="7"/>
    <col min="8196" max="8196" width="12.140625" style="7" customWidth="1"/>
    <col min="8197" max="8197" width="19.28515625" style="7" customWidth="1"/>
    <col min="8198" max="8198" width="17.85546875" style="7" customWidth="1"/>
    <col min="8199" max="8448" width="9.5703125" style="7"/>
    <col min="8449" max="8449" width="6.5703125" style="7" customWidth="1"/>
    <col min="8450" max="8450" width="38.5703125" style="7" customWidth="1"/>
    <col min="8451" max="8451" width="9.5703125" style="7"/>
    <col min="8452" max="8452" width="12.140625" style="7" customWidth="1"/>
    <col min="8453" max="8453" width="19.28515625" style="7" customWidth="1"/>
    <col min="8454" max="8454" width="17.85546875" style="7" customWidth="1"/>
    <col min="8455" max="8704" width="9.5703125" style="7"/>
    <col min="8705" max="8705" width="6.5703125" style="7" customWidth="1"/>
    <col min="8706" max="8706" width="38.5703125" style="7" customWidth="1"/>
    <col min="8707" max="8707" width="9.5703125" style="7"/>
    <col min="8708" max="8708" width="12.140625" style="7" customWidth="1"/>
    <col min="8709" max="8709" width="19.28515625" style="7" customWidth="1"/>
    <col min="8710" max="8710" width="17.85546875" style="7" customWidth="1"/>
    <col min="8711" max="8960" width="9.5703125" style="7"/>
    <col min="8961" max="8961" width="6.5703125" style="7" customWidth="1"/>
    <col min="8962" max="8962" width="38.5703125" style="7" customWidth="1"/>
    <col min="8963" max="8963" width="9.5703125" style="7"/>
    <col min="8964" max="8964" width="12.140625" style="7" customWidth="1"/>
    <col min="8965" max="8965" width="19.28515625" style="7" customWidth="1"/>
    <col min="8966" max="8966" width="17.85546875" style="7" customWidth="1"/>
    <col min="8967" max="9216" width="9.5703125" style="7"/>
    <col min="9217" max="9217" width="6.5703125" style="7" customWidth="1"/>
    <col min="9218" max="9218" width="38.5703125" style="7" customWidth="1"/>
    <col min="9219" max="9219" width="9.5703125" style="7"/>
    <col min="9220" max="9220" width="12.140625" style="7" customWidth="1"/>
    <col min="9221" max="9221" width="19.28515625" style="7" customWidth="1"/>
    <col min="9222" max="9222" width="17.85546875" style="7" customWidth="1"/>
    <col min="9223" max="9472" width="9.5703125" style="7"/>
    <col min="9473" max="9473" width="6.5703125" style="7" customWidth="1"/>
    <col min="9474" max="9474" width="38.5703125" style="7" customWidth="1"/>
    <col min="9475" max="9475" width="9.5703125" style="7"/>
    <col min="9476" max="9476" width="12.140625" style="7" customWidth="1"/>
    <col min="9477" max="9477" width="19.28515625" style="7" customWidth="1"/>
    <col min="9478" max="9478" width="17.85546875" style="7" customWidth="1"/>
    <col min="9479" max="9728" width="9.5703125" style="7"/>
    <col min="9729" max="9729" width="6.5703125" style="7" customWidth="1"/>
    <col min="9730" max="9730" width="38.5703125" style="7" customWidth="1"/>
    <col min="9731" max="9731" width="9.5703125" style="7"/>
    <col min="9732" max="9732" width="12.140625" style="7" customWidth="1"/>
    <col min="9733" max="9733" width="19.28515625" style="7" customWidth="1"/>
    <col min="9734" max="9734" width="17.85546875" style="7" customWidth="1"/>
    <col min="9735" max="9984" width="9.5703125" style="7"/>
    <col min="9985" max="9985" width="6.5703125" style="7" customWidth="1"/>
    <col min="9986" max="9986" width="38.5703125" style="7" customWidth="1"/>
    <col min="9987" max="9987" width="9.5703125" style="7"/>
    <col min="9988" max="9988" width="12.140625" style="7" customWidth="1"/>
    <col min="9989" max="9989" width="19.28515625" style="7" customWidth="1"/>
    <col min="9990" max="9990" width="17.85546875" style="7" customWidth="1"/>
    <col min="9991" max="10240" width="9.5703125" style="7"/>
    <col min="10241" max="10241" width="6.5703125" style="7" customWidth="1"/>
    <col min="10242" max="10242" width="38.5703125" style="7" customWidth="1"/>
    <col min="10243" max="10243" width="9.5703125" style="7"/>
    <col min="10244" max="10244" width="12.140625" style="7" customWidth="1"/>
    <col min="10245" max="10245" width="19.28515625" style="7" customWidth="1"/>
    <col min="10246" max="10246" width="17.85546875" style="7" customWidth="1"/>
    <col min="10247" max="10496" width="9.5703125" style="7"/>
    <col min="10497" max="10497" width="6.5703125" style="7" customWidth="1"/>
    <col min="10498" max="10498" width="38.5703125" style="7" customWidth="1"/>
    <col min="10499" max="10499" width="9.5703125" style="7"/>
    <col min="10500" max="10500" width="12.140625" style="7" customWidth="1"/>
    <col min="10501" max="10501" width="19.28515625" style="7" customWidth="1"/>
    <col min="10502" max="10502" width="17.85546875" style="7" customWidth="1"/>
    <col min="10503" max="10752" width="9.5703125" style="7"/>
    <col min="10753" max="10753" width="6.5703125" style="7" customWidth="1"/>
    <col min="10754" max="10754" width="38.5703125" style="7" customWidth="1"/>
    <col min="10755" max="10755" width="9.5703125" style="7"/>
    <col min="10756" max="10756" width="12.140625" style="7" customWidth="1"/>
    <col min="10757" max="10757" width="19.28515625" style="7" customWidth="1"/>
    <col min="10758" max="10758" width="17.85546875" style="7" customWidth="1"/>
    <col min="10759" max="11008" width="9.5703125" style="7"/>
    <col min="11009" max="11009" width="6.5703125" style="7" customWidth="1"/>
    <col min="11010" max="11010" width="38.5703125" style="7" customWidth="1"/>
    <col min="11011" max="11011" width="9.5703125" style="7"/>
    <col min="11012" max="11012" width="12.140625" style="7" customWidth="1"/>
    <col min="11013" max="11013" width="19.28515625" style="7" customWidth="1"/>
    <col min="11014" max="11014" width="17.85546875" style="7" customWidth="1"/>
    <col min="11015" max="11264" width="9.5703125" style="7"/>
    <col min="11265" max="11265" width="6.5703125" style="7" customWidth="1"/>
    <col min="11266" max="11266" width="38.5703125" style="7" customWidth="1"/>
    <col min="11267" max="11267" width="9.5703125" style="7"/>
    <col min="11268" max="11268" width="12.140625" style="7" customWidth="1"/>
    <col min="11269" max="11269" width="19.28515625" style="7" customWidth="1"/>
    <col min="11270" max="11270" width="17.85546875" style="7" customWidth="1"/>
    <col min="11271" max="11520" width="9.5703125" style="7"/>
    <col min="11521" max="11521" width="6.5703125" style="7" customWidth="1"/>
    <col min="11522" max="11522" width="38.5703125" style="7" customWidth="1"/>
    <col min="11523" max="11523" width="9.5703125" style="7"/>
    <col min="11524" max="11524" width="12.140625" style="7" customWidth="1"/>
    <col min="11525" max="11525" width="19.28515625" style="7" customWidth="1"/>
    <col min="11526" max="11526" width="17.85546875" style="7" customWidth="1"/>
    <col min="11527" max="11776" width="9.5703125" style="7"/>
    <col min="11777" max="11777" width="6.5703125" style="7" customWidth="1"/>
    <col min="11778" max="11778" width="38.5703125" style="7" customWidth="1"/>
    <col min="11779" max="11779" width="9.5703125" style="7"/>
    <col min="11780" max="11780" width="12.140625" style="7" customWidth="1"/>
    <col min="11781" max="11781" width="19.28515625" style="7" customWidth="1"/>
    <col min="11782" max="11782" width="17.85546875" style="7" customWidth="1"/>
    <col min="11783" max="12032" width="9.5703125" style="7"/>
    <col min="12033" max="12033" width="6.5703125" style="7" customWidth="1"/>
    <col min="12034" max="12034" width="38.5703125" style="7" customWidth="1"/>
    <col min="12035" max="12035" width="9.5703125" style="7"/>
    <col min="12036" max="12036" width="12.140625" style="7" customWidth="1"/>
    <col min="12037" max="12037" width="19.28515625" style="7" customWidth="1"/>
    <col min="12038" max="12038" width="17.85546875" style="7" customWidth="1"/>
    <col min="12039" max="12288" width="9.5703125" style="7"/>
    <col min="12289" max="12289" width="6.5703125" style="7" customWidth="1"/>
    <col min="12290" max="12290" width="38.5703125" style="7" customWidth="1"/>
    <col min="12291" max="12291" width="9.5703125" style="7"/>
    <col min="12292" max="12292" width="12.140625" style="7" customWidth="1"/>
    <col min="12293" max="12293" width="19.28515625" style="7" customWidth="1"/>
    <col min="12294" max="12294" width="17.85546875" style="7" customWidth="1"/>
    <col min="12295" max="12544" width="9.5703125" style="7"/>
    <col min="12545" max="12545" width="6.5703125" style="7" customWidth="1"/>
    <col min="12546" max="12546" width="38.5703125" style="7" customWidth="1"/>
    <col min="12547" max="12547" width="9.5703125" style="7"/>
    <col min="12548" max="12548" width="12.140625" style="7" customWidth="1"/>
    <col min="12549" max="12549" width="19.28515625" style="7" customWidth="1"/>
    <col min="12550" max="12550" width="17.85546875" style="7" customWidth="1"/>
    <col min="12551" max="12800" width="9.5703125" style="7"/>
    <col min="12801" max="12801" width="6.5703125" style="7" customWidth="1"/>
    <col min="12802" max="12802" width="38.5703125" style="7" customWidth="1"/>
    <col min="12803" max="12803" width="9.5703125" style="7"/>
    <col min="12804" max="12804" width="12.140625" style="7" customWidth="1"/>
    <col min="12805" max="12805" width="19.28515625" style="7" customWidth="1"/>
    <col min="12806" max="12806" width="17.85546875" style="7" customWidth="1"/>
    <col min="12807" max="13056" width="9.5703125" style="7"/>
    <col min="13057" max="13057" width="6.5703125" style="7" customWidth="1"/>
    <col min="13058" max="13058" width="38.5703125" style="7" customWidth="1"/>
    <col min="13059" max="13059" width="9.5703125" style="7"/>
    <col min="13060" max="13060" width="12.140625" style="7" customWidth="1"/>
    <col min="13061" max="13061" width="19.28515625" style="7" customWidth="1"/>
    <col min="13062" max="13062" width="17.85546875" style="7" customWidth="1"/>
    <col min="13063" max="13312" width="9.5703125" style="7"/>
    <col min="13313" max="13313" width="6.5703125" style="7" customWidth="1"/>
    <col min="13314" max="13314" width="38.5703125" style="7" customWidth="1"/>
    <col min="13315" max="13315" width="9.5703125" style="7"/>
    <col min="13316" max="13316" width="12.140625" style="7" customWidth="1"/>
    <col min="13317" max="13317" width="19.28515625" style="7" customWidth="1"/>
    <col min="13318" max="13318" width="17.85546875" style="7" customWidth="1"/>
    <col min="13319" max="13568" width="9.5703125" style="7"/>
    <col min="13569" max="13569" width="6.5703125" style="7" customWidth="1"/>
    <col min="13570" max="13570" width="38.5703125" style="7" customWidth="1"/>
    <col min="13571" max="13571" width="9.5703125" style="7"/>
    <col min="13572" max="13572" width="12.140625" style="7" customWidth="1"/>
    <col min="13573" max="13573" width="19.28515625" style="7" customWidth="1"/>
    <col min="13574" max="13574" width="17.85546875" style="7" customWidth="1"/>
    <col min="13575" max="13824" width="9.5703125" style="7"/>
    <col min="13825" max="13825" width="6.5703125" style="7" customWidth="1"/>
    <col min="13826" max="13826" width="38.5703125" style="7" customWidth="1"/>
    <col min="13827" max="13827" width="9.5703125" style="7"/>
    <col min="13828" max="13828" width="12.140625" style="7" customWidth="1"/>
    <col min="13829" max="13829" width="19.28515625" style="7" customWidth="1"/>
    <col min="13830" max="13830" width="17.85546875" style="7" customWidth="1"/>
    <col min="13831" max="14080" width="9.5703125" style="7"/>
    <col min="14081" max="14081" width="6.5703125" style="7" customWidth="1"/>
    <col min="14082" max="14082" width="38.5703125" style="7" customWidth="1"/>
    <col min="14083" max="14083" width="9.5703125" style="7"/>
    <col min="14084" max="14084" width="12.140625" style="7" customWidth="1"/>
    <col min="14085" max="14085" width="19.28515625" style="7" customWidth="1"/>
    <col min="14086" max="14086" width="17.85546875" style="7" customWidth="1"/>
    <col min="14087" max="14336" width="9.5703125" style="7"/>
    <col min="14337" max="14337" width="6.5703125" style="7" customWidth="1"/>
    <col min="14338" max="14338" width="38.5703125" style="7" customWidth="1"/>
    <col min="14339" max="14339" width="9.5703125" style="7"/>
    <col min="14340" max="14340" width="12.140625" style="7" customWidth="1"/>
    <col min="14341" max="14341" width="19.28515625" style="7" customWidth="1"/>
    <col min="14342" max="14342" width="17.85546875" style="7" customWidth="1"/>
    <col min="14343" max="14592" width="9.5703125" style="7"/>
    <col min="14593" max="14593" width="6.5703125" style="7" customWidth="1"/>
    <col min="14594" max="14594" width="38.5703125" style="7" customWidth="1"/>
    <col min="14595" max="14595" width="9.5703125" style="7"/>
    <col min="14596" max="14596" width="12.140625" style="7" customWidth="1"/>
    <col min="14597" max="14597" width="19.28515625" style="7" customWidth="1"/>
    <col min="14598" max="14598" width="17.85546875" style="7" customWidth="1"/>
    <col min="14599" max="14848" width="9.5703125" style="7"/>
    <col min="14849" max="14849" width="6.5703125" style="7" customWidth="1"/>
    <col min="14850" max="14850" width="38.5703125" style="7" customWidth="1"/>
    <col min="14851" max="14851" width="9.5703125" style="7"/>
    <col min="14852" max="14852" width="12.140625" style="7" customWidth="1"/>
    <col min="14853" max="14853" width="19.28515625" style="7" customWidth="1"/>
    <col min="14854" max="14854" width="17.85546875" style="7" customWidth="1"/>
    <col min="14855" max="15104" width="9.5703125" style="7"/>
    <col min="15105" max="15105" width="6.5703125" style="7" customWidth="1"/>
    <col min="15106" max="15106" width="38.5703125" style="7" customWidth="1"/>
    <col min="15107" max="15107" width="9.5703125" style="7"/>
    <col min="15108" max="15108" width="12.140625" style="7" customWidth="1"/>
    <col min="15109" max="15109" width="19.28515625" style="7" customWidth="1"/>
    <col min="15110" max="15110" width="17.85546875" style="7" customWidth="1"/>
    <col min="15111" max="15360" width="9.5703125" style="7"/>
    <col min="15361" max="15361" width="6.5703125" style="7" customWidth="1"/>
    <col min="15362" max="15362" width="38.5703125" style="7" customWidth="1"/>
    <col min="15363" max="15363" width="9.5703125" style="7"/>
    <col min="15364" max="15364" width="12.140625" style="7" customWidth="1"/>
    <col min="15365" max="15365" width="19.28515625" style="7" customWidth="1"/>
    <col min="15366" max="15366" width="17.85546875" style="7" customWidth="1"/>
    <col min="15367" max="15616" width="9.5703125" style="7"/>
    <col min="15617" max="15617" width="6.5703125" style="7" customWidth="1"/>
    <col min="15618" max="15618" width="38.5703125" style="7" customWidth="1"/>
    <col min="15619" max="15619" width="9.5703125" style="7"/>
    <col min="15620" max="15620" width="12.140625" style="7" customWidth="1"/>
    <col min="15621" max="15621" width="19.28515625" style="7" customWidth="1"/>
    <col min="15622" max="15622" width="17.85546875" style="7" customWidth="1"/>
    <col min="15623" max="15872" width="9.5703125" style="7"/>
    <col min="15873" max="15873" width="6.5703125" style="7" customWidth="1"/>
    <col min="15874" max="15874" width="38.5703125" style="7" customWidth="1"/>
    <col min="15875" max="15875" width="9.5703125" style="7"/>
    <col min="15876" max="15876" width="12.140625" style="7" customWidth="1"/>
    <col min="15877" max="15877" width="19.28515625" style="7" customWidth="1"/>
    <col min="15878" max="15878" width="17.85546875" style="7" customWidth="1"/>
    <col min="15879" max="16128" width="9.5703125" style="7"/>
    <col min="16129" max="16129" width="6.5703125" style="7" customWidth="1"/>
    <col min="16130" max="16130" width="38.5703125" style="7" customWidth="1"/>
    <col min="16131" max="16131" width="9.5703125" style="7"/>
    <col min="16132" max="16132" width="12.140625" style="7" customWidth="1"/>
    <col min="16133" max="16133" width="19.28515625" style="7" customWidth="1"/>
    <col min="16134" max="16134" width="17.85546875" style="7" customWidth="1"/>
    <col min="16135" max="16384" width="9.5703125" style="7"/>
  </cols>
  <sheetData>
    <row r="1" spans="1:6" ht="18.75" x14ac:dyDescent="0.2">
      <c r="A1" s="1"/>
      <c r="B1" s="2" t="s">
        <v>0</v>
      </c>
      <c r="C1" s="3"/>
      <c r="D1" s="4"/>
      <c r="E1" s="5"/>
      <c r="F1" s="6"/>
    </row>
    <row r="2" spans="1:6" ht="18.75" x14ac:dyDescent="0.2">
      <c r="A2" s="4"/>
      <c r="B2" s="8"/>
      <c r="C2" s="3"/>
      <c r="D2" s="4"/>
      <c r="E2" s="5"/>
      <c r="F2" s="6"/>
    </row>
    <row r="3" spans="1:6" ht="18.75" x14ac:dyDescent="0.2">
      <c r="A3" s="4"/>
      <c r="B3" s="9" t="s">
        <v>562</v>
      </c>
      <c r="C3" s="3"/>
      <c r="D3" s="4"/>
      <c r="E3" s="5"/>
      <c r="F3" s="6"/>
    </row>
    <row r="4" spans="1:6" ht="18.75" x14ac:dyDescent="0.2">
      <c r="A4" s="4"/>
      <c r="B4" s="9"/>
      <c r="C4" s="3"/>
      <c r="D4" s="4"/>
      <c r="E4" s="5"/>
      <c r="F4" s="6"/>
    </row>
    <row r="5" spans="1:6" ht="18" x14ac:dyDescent="0.2">
      <c r="A5" s="4"/>
      <c r="B5" s="10" t="s">
        <v>603</v>
      </c>
      <c r="C5" s="3"/>
      <c r="D5" s="4"/>
      <c r="E5" s="5"/>
      <c r="F5" s="11"/>
    </row>
    <row r="6" spans="1:6" ht="18" x14ac:dyDescent="0.2">
      <c r="A6" s="4"/>
      <c r="B6" s="10"/>
      <c r="C6" s="3"/>
      <c r="D6" s="4"/>
      <c r="E6" s="5"/>
      <c r="F6" s="11"/>
    </row>
    <row r="7" spans="1:6" ht="120.75" customHeight="1" x14ac:dyDescent="0.3">
      <c r="A7" s="4" t="s">
        <v>4</v>
      </c>
      <c r="B7" s="301" t="s">
        <v>586</v>
      </c>
      <c r="C7" s="13"/>
      <c r="D7" s="4" t="s">
        <v>418</v>
      </c>
      <c r="E7" s="5"/>
      <c r="F7" s="6">
        <v>6000000</v>
      </c>
    </row>
    <row r="8" spans="1:6" ht="18.75" x14ac:dyDescent="0.2">
      <c r="A8" s="4"/>
      <c r="B8" s="12"/>
      <c r="C8" s="3"/>
      <c r="D8" s="4"/>
      <c r="E8" s="5"/>
      <c r="F8" s="25"/>
    </row>
    <row r="9" spans="1:6" ht="18.75" x14ac:dyDescent="0.2">
      <c r="A9" s="4"/>
      <c r="B9" s="12"/>
      <c r="C9" s="3"/>
      <c r="D9" s="4"/>
      <c r="E9" s="5"/>
      <c r="F9" s="25"/>
    </row>
    <row r="10" spans="1:6" ht="18.75" x14ac:dyDescent="0.2">
      <c r="A10" s="4"/>
      <c r="B10" s="12"/>
      <c r="C10" s="3"/>
      <c r="D10" s="4"/>
      <c r="E10" s="5"/>
      <c r="F10" s="25"/>
    </row>
    <row r="11" spans="1:6" ht="18.75" x14ac:dyDescent="0.2">
      <c r="A11" s="4"/>
      <c r="B11" s="12"/>
      <c r="C11" s="3"/>
      <c r="D11" s="4"/>
      <c r="E11" s="5"/>
      <c r="F11" s="25"/>
    </row>
    <row r="12" spans="1:6" ht="18.75" x14ac:dyDescent="0.2">
      <c r="A12" s="4"/>
      <c r="B12" s="12"/>
      <c r="C12" s="3"/>
      <c r="D12" s="4"/>
      <c r="E12" s="5"/>
      <c r="F12" s="25"/>
    </row>
    <row r="13" spans="1:6" ht="18.75" x14ac:dyDescent="0.2">
      <c r="A13" s="4"/>
      <c r="B13" s="12"/>
      <c r="C13" s="3"/>
      <c r="D13" s="4"/>
      <c r="E13" s="5"/>
      <c r="F13" s="25"/>
    </row>
    <row r="14" spans="1:6" ht="18.75" x14ac:dyDescent="0.2">
      <c r="A14" s="4"/>
      <c r="B14" s="12"/>
      <c r="C14" s="3"/>
      <c r="D14" s="4"/>
      <c r="E14" s="5"/>
      <c r="F14" s="25"/>
    </row>
    <row r="15" spans="1:6" ht="18.75" x14ac:dyDescent="0.2">
      <c r="A15" s="4"/>
      <c r="B15" s="12"/>
      <c r="C15" s="3"/>
      <c r="D15" s="4"/>
      <c r="E15" s="5"/>
      <c r="F15" s="25"/>
    </row>
    <row r="16" spans="1:6" ht="18.75" x14ac:dyDescent="0.2">
      <c r="A16" s="4"/>
      <c r="B16" s="12"/>
      <c r="C16" s="3"/>
      <c r="D16" s="4"/>
      <c r="E16" s="5"/>
      <c r="F16" s="25"/>
    </row>
    <row r="17" spans="1:6" ht="18.75" x14ac:dyDescent="0.2">
      <c r="A17" s="4"/>
      <c r="B17" s="12"/>
      <c r="C17" s="3"/>
      <c r="D17" s="4"/>
      <c r="E17" s="5"/>
      <c r="F17" s="25"/>
    </row>
    <row r="18" spans="1:6" ht="18.75" x14ac:dyDescent="0.2">
      <c r="A18" s="4"/>
      <c r="B18" s="12"/>
      <c r="C18" s="3"/>
      <c r="D18" s="4"/>
      <c r="E18" s="5"/>
      <c r="F18" s="25"/>
    </row>
    <row r="19" spans="1:6" ht="18.75" x14ac:dyDescent="0.2">
      <c r="A19" s="4"/>
      <c r="B19" s="12"/>
      <c r="C19" s="3"/>
      <c r="D19" s="4"/>
      <c r="E19" s="5"/>
      <c r="F19" s="25"/>
    </row>
    <row r="20" spans="1:6" ht="18.75" x14ac:dyDescent="0.2">
      <c r="A20" s="4"/>
      <c r="B20" s="12"/>
      <c r="C20" s="3"/>
      <c r="D20" s="4"/>
      <c r="E20" s="5"/>
      <c r="F20" s="25"/>
    </row>
    <row r="21" spans="1:6" ht="18.75" x14ac:dyDescent="0.2">
      <c r="A21" s="4"/>
      <c r="B21" s="12"/>
      <c r="C21" s="3"/>
      <c r="D21" s="4"/>
      <c r="E21" s="5"/>
      <c r="F21" s="25"/>
    </row>
    <row r="22" spans="1:6" ht="18.75" x14ac:dyDescent="0.2">
      <c r="A22" s="4"/>
      <c r="B22" s="12"/>
      <c r="C22" s="3"/>
      <c r="D22" s="4"/>
      <c r="E22" s="5"/>
      <c r="F22" s="25"/>
    </row>
    <row r="23" spans="1:6" ht="18.75" x14ac:dyDescent="0.2">
      <c r="A23" s="4"/>
      <c r="B23" s="12"/>
      <c r="C23" s="3"/>
      <c r="D23" s="4"/>
      <c r="E23" s="5"/>
      <c r="F23" s="25"/>
    </row>
    <row r="24" spans="1:6" ht="18.75" x14ac:dyDescent="0.2">
      <c r="A24" s="4"/>
      <c r="B24" s="12"/>
      <c r="C24" s="3"/>
      <c r="D24" s="4"/>
      <c r="E24" s="5"/>
      <c r="F24" s="25"/>
    </row>
    <row r="25" spans="1:6" ht="18.75" x14ac:dyDescent="0.2">
      <c r="A25" s="4"/>
      <c r="B25" s="30"/>
      <c r="C25" s="3"/>
      <c r="D25" s="4"/>
      <c r="E25" s="5"/>
      <c r="F25" s="27"/>
    </row>
    <row r="26" spans="1:6" ht="18.75" x14ac:dyDescent="0.2">
      <c r="A26" s="4"/>
      <c r="B26" s="30"/>
      <c r="C26" s="3"/>
      <c r="D26" s="4"/>
      <c r="E26" s="5"/>
      <c r="F26" s="27"/>
    </row>
    <row r="27" spans="1:6" ht="18.75" x14ac:dyDescent="0.2">
      <c r="A27" s="4"/>
      <c r="B27" s="31" t="s">
        <v>580</v>
      </c>
      <c r="C27" s="18"/>
      <c r="D27" s="8"/>
      <c r="E27" s="5"/>
      <c r="F27" s="32"/>
    </row>
    <row r="28" spans="1:6" ht="18.75" x14ac:dyDescent="0.2">
      <c r="A28" s="4"/>
      <c r="B28" s="18" t="s">
        <v>70</v>
      </c>
      <c r="C28" s="18"/>
      <c r="D28" s="8"/>
      <c r="E28" s="19" t="s">
        <v>31</v>
      </c>
      <c r="F28" s="23">
        <f>SUM(F3:F25)</f>
        <v>6000000</v>
      </c>
    </row>
    <row r="29" spans="1:6" ht="18.75" x14ac:dyDescent="0.2">
      <c r="A29" s="4"/>
      <c r="B29" s="2" t="s">
        <v>71</v>
      </c>
      <c r="C29" s="3"/>
      <c r="D29" s="4"/>
      <c r="E29" s="5"/>
      <c r="F29" s="6"/>
    </row>
    <row r="30" spans="1:6" ht="18.75" x14ac:dyDescent="0.2">
      <c r="A30" s="4"/>
      <c r="B30" s="3"/>
      <c r="C30" s="3"/>
      <c r="D30" s="4"/>
      <c r="E30" s="5"/>
      <c r="F30" s="6"/>
    </row>
    <row r="31" spans="1:6" s="125" customFormat="1" ht="36" x14ac:dyDescent="0.35">
      <c r="A31" s="126"/>
      <c r="B31" s="295" t="s">
        <v>585</v>
      </c>
      <c r="C31" s="300"/>
      <c r="D31" s="300"/>
      <c r="E31" s="291"/>
      <c r="F31" s="290"/>
    </row>
    <row r="32" spans="1:6" s="125" customFormat="1" ht="18" x14ac:dyDescent="0.35">
      <c r="A32" s="126"/>
      <c r="B32" s="294"/>
      <c r="C32" s="300"/>
      <c r="D32" s="300"/>
      <c r="E32" s="291"/>
      <c r="F32" s="290"/>
    </row>
    <row r="33" spans="1:6" s="125" customFormat="1" ht="49.5" x14ac:dyDescent="0.3">
      <c r="A33" s="127" t="s">
        <v>4</v>
      </c>
      <c r="B33" s="130" t="s">
        <v>578</v>
      </c>
      <c r="C33" s="300"/>
      <c r="D33" s="300" t="s">
        <v>576</v>
      </c>
      <c r="E33" s="291"/>
      <c r="F33" s="290">
        <v>1120000</v>
      </c>
    </row>
    <row r="34" spans="1:6" s="125" customFormat="1" ht="18" x14ac:dyDescent="0.3">
      <c r="A34" s="126"/>
      <c r="B34" s="297"/>
      <c r="C34" s="300"/>
      <c r="D34" s="131"/>
      <c r="E34" s="132"/>
      <c r="F34" s="129"/>
    </row>
    <row r="35" spans="1:6" s="125" customFormat="1" ht="18" x14ac:dyDescent="0.3">
      <c r="A35" s="126"/>
      <c r="B35" s="296"/>
      <c r="C35" s="131"/>
      <c r="D35" s="293"/>
      <c r="E35" s="293"/>
    </row>
    <row r="36" spans="1:6" s="125" customFormat="1" ht="66" customHeight="1" x14ac:dyDescent="0.3">
      <c r="A36" s="127" t="s">
        <v>614</v>
      </c>
      <c r="B36" s="130" t="s">
        <v>577</v>
      </c>
      <c r="C36" s="300"/>
      <c r="D36" s="300" t="s">
        <v>576</v>
      </c>
      <c r="E36" s="291"/>
      <c r="F36" s="290">
        <v>9180000</v>
      </c>
    </row>
    <row r="37" spans="1:6" s="125" customFormat="1" ht="16.5" x14ac:dyDescent="0.3">
      <c r="A37" s="127"/>
      <c r="B37" s="130"/>
      <c r="C37" s="300"/>
      <c r="D37" s="300"/>
      <c r="E37" s="291"/>
      <c r="F37" s="290"/>
    </row>
    <row r="38" spans="1:6" s="125" customFormat="1" ht="18.75" x14ac:dyDescent="0.4">
      <c r="A38" s="126"/>
      <c r="B38" s="298"/>
      <c r="C38" s="131"/>
      <c r="D38" s="131"/>
      <c r="E38" s="292"/>
      <c r="F38" s="128"/>
    </row>
    <row r="39" spans="1:6" s="125" customFormat="1" ht="66" customHeight="1" x14ac:dyDescent="0.3">
      <c r="A39" s="127" t="s">
        <v>8</v>
      </c>
      <c r="B39" s="130" t="s">
        <v>594</v>
      </c>
      <c r="C39" s="300"/>
      <c r="D39" s="300" t="s">
        <v>576</v>
      </c>
      <c r="E39" s="291"/>
      <c r="F39" s="290">
        <v>5120000</v>
      </c>
    </row>
    <row r="40" spans="1:6" ht="18.75" x14ac:dyDescent="0.2">
      <c r="A40" s="4"/>
      <c r="B40" s="3"/>
      <c r="C40" s="17"/>
      <c r="D40" s="4"/>
      <c r="E40" s="5"/>
      <c r="F40" s="35"/>
    </row>
    <row r="41" spans="1:6" ht="18.75" x14ac:dyDescent="0.2">
      <c r="A41" s="4"/>
      <c r="B41" s="3"/>
      <c r="C41" s="17"/>
      <c r="D41" s="4"/>
      <c r="E41" s="5"/>
      <c r="F41" s="35"/>
    </row>
    <row r="42" spans="1:6" ht="18.75" x14ac:dyDescent="0.2">
      <c r="A42" s="4"/>
      <c r="B42" s="3"/>
      <c r="C42" s="18"/>
      <c r="D42" s="8"/>
      <c r="E42" s="19"/>
      <c r="F42" s="32"/>
    </row>
    <row r="43" spans="1:6" ht="18.75" x14ac:dyDescent="0.2">
      <c r="A43" s="4"/>
      <c r="B43" s="3"/>
      <c r="C43" s="3"/>
      <c r="D43" s="4"/>
      <c r="E43" s="5"/>
      <c r="F43" s="6"/>
    </row>
    <row r="44" spans="1:6" ht="36" x14ac:dyDescent="0.35">
      <c r="A44" s="4"/>
      <c r="B44" s="295" t="s">
        <v>585</v>
      </c>
      <c r="C44" s="3"/>
      <c r="D44" s="4"/>
      <c r="E44" s="5"/>
      <c r="F44" s="6"/>
    </row>
    <row r="45" spans="1:6" ht="18.75" x14ac:dyDescent="0.2">
      <c r="A45" s="4"/>
      <c r="B45" s="18" t="s">
        <v>70</v>
      </c>
      <c r="C45" s="3"/>
      <c r="D45" s="4"/>
      <c r="E45" s="19" t="s">
        <v>31</v>
      </c>
      <c r="F45" s="20">
        <f>SUM(F32:F43)</f>
        <v>15420000</v>
      </c>
    </row>
    <row r="46" spans="1:6" ht="18.75" x14ac:dyDescent="0.2">
      <c r="A46" s="4"/>
      <c r="B46" s="18"/>
      <c r="C46" s="18"/>
      <c r="D46" s="8"/>
      <c r="E46" s="19"/>
      <c r="F46" s="32"/>
    </row>
    <row r="47" spans="1:6" ht="18.75" x14ac:dyDescent="0.2">
      <c r="A47" s="4"/>
      <c r="B47" s="9"/>
      <c r="C47" s="3"/>
      <c r="D47" s="4"/>
      <c r="E47" s="5"/>
      <c r="F47" s="27"/>
    </row>
    <row r="48" spans="1:6" ht="18.75" x14ac:dyDescent="0.2">
      <c r="A48" s="4"/>
      <c r="B48" s="10" t="s">
        <v>296</v>
      </c>
      <c r="C48" s="3"/>
      <c r="D48" s="4"/>
      <c r="E48" s="5"/>
      <c r="F48" s="6"/>
    </row>
    <row r="49" spans="1:6" ht="18.75" x14ac:dyDescent="0.2">
      <c r="A49" s="4"/>
      <c r="B49" s="3"/>
      <c r="C49" s="3"/>
      <c r="D49" s="4"/>
      <c r="E49" s="5"/>
      <c r="F49" s="63"/>
    </row>
    <row r="50" spans="1:6" ht="18.75" x14ac:dyDescent="0.2">
      <c r="A50" s="4"/>
      <c r="B50" s="140" t="s">
        <v>579</v>
      </c>
      <c r="C50" s="3"/>
      <c r="D50" s="4"/>
      <c r="E50" s="5">
        <f>F28</f>
        <v>6000000</v>
      </c>
      <c r="F50" s="64"/>
    </row>
    <row r="51" spans="1:6" ht="18.75" x14ac:dyDescent="0.2">
      <c r="A51" s="4"/>
      <c r="B51" s="3"/>
      <c r="C51" s="3"/>
      <c r="D51" s="4"/>
      <c r="E51" s="5"/>
      <c r="F51" s="64"/>
    </row>
    <row r="52" spans="1:6" ht="33" x14ac:dyDescent="0.3">
      <c r="A52" s="4"/>
      <c r="B52" s="299" t="s">
        <v>585</v>
      </c>
      <c r="C52" s="3"/>
      <c r="D52" s="4"/>
      <c r="E52" s="5">
        <f>F45</f>
        <v>15420000</v>
      </c>
      <c r="F52" s="64"/>
    </row>
    <row r="53" spans="1:6" ht="18.75" x14ac:dyDescent="0.2">
      <c r="A53" s="4"/>
      <c r="B53" s="3"/>
      <c r="C53" s="3"/>
      <c r="D53" s="4"/>
      <c r="E53" s="5"/>
      <c r="F53" s="6"/>
    </row>
    <row r="54" spans="1:6" ht="18.75" x14ac:dyDescent="0.2">
      <c r="A54" s="4"/>
      <c r="B54" s="3"/>
      <c r="C54" s="3"/>
      <c r="D54" s="4"/>
      <c r="E54" s="5"/>
      <c r="F54" s="6"/>
    </row>
    <row r="55" spans="1:6" ht="18.75" x14ac:dyDescent="0.2">
      <c r="A55" s="4"/>
      <c r="B55" s="3"/>
      <c r="C55" s="3"/>
      <c r="D55" s="4"/>
      <c r="E55" s="5"/>
      <c r="F55" s="6"/>
    </row>
    <row r="56" spans="1:6" ht="18.75" x14ac:dyDescent="0.2">
      <c r="A56" s="4"/>
      <c r="B56" s="3"/>
      <c r="C56" s="3"/>
      <c r="D56" s="4"/>
      <c r="E56" s="5"/>
      <c r="F56" s="6"/>
    </row>
    <row r="57" spans="1:6" ht="18.75" x14ac:dyDescent="0.2">
      <c r="A57" s="4"/>
      <c r="B57" s="3"/>
      <c r="C57" s="3"/>
      <c r="D57" s="4"/>
      <c r="E57" s="5"/>
      <c r="F57" s="6"/>
    </row>
    <row r="58" spans="1:6" ht="18.75" x14ac:dyDescent="0.2">
      <c r="A58" s="4"/>
      <c r="B58" s="3"/>
      <c r="C58" s="3"/>
      <c r="D58" s="4"/>
      <c r="E58" s="5"/>
      <c r="F58" s="6"/>
    </row>
    <row r="59" spans="1:6" ht="18.75" x14ac:dyDescent="0.2">
      <c r="A59" s="4"/>
      <c r="B59" s="3"/>
      <c r="C59" s="3"/>
      <c r="D59" s="4"/>
      <c r="E59" s="5"/>
      <c r="F59" s="6"/>
    </row>
    <row r="60" spans="1:6" ht="18.75" x14ac:dyDescent="0.2">
      <c r="A60" s="4"/>
      <c r="B60" s="3"/>
      <c r="C60" s="3"/>
      <c r="D60" s="4"/>
      <c r="E60" s="5"/>
      <c r="F60" s="6"/>
    </row>
    <row r="61" spans="1:6" ht="18.75" x14ac:dyDescent="0.2">
      <c r="A61" s="4"/>
      <c r="B61" s="3"/>
      <c r="C61" s="3"/>
      <c r="D61" s="4"/>
      <c r="E61" s="5"/>
      <c r="F61" s="6"/>
    </row>
    <row r="62" spans="1:6" ht="18.75" x14ac:dyDescent="0.2">
      <c r="A62" s="4"/>
      <c r="B62" s="3"/>
      <c r="C62" s="3"/>
      <c r="D62" s="4"/>
      <c r="E62" s="5"/>
      <c r="F62" s="6"/>
    </row>
    <row r="63" spans="1:6" ht="18.75" x14ac:dyDescent="0.2">
      <c r="A63" s="4"/>
      <c r="B63" s="3"/>
      <c r="C63" s="3"/>
      <c r="D63" s="4"/>
      <c r="E63" s="5"/>
      <c r="F63" s="6"/>
    </row>
    <row r="64" spans="1:6" ht="18.75" x14ac:dyDescent="0.2">
      <c r="A64" s="4"/>
      <c r="B64" s="3"/>
      <c r="C64" s="3"/>
      <c r="D64" s="4"/>
      <c r="E64" s="5"/>
      <c r="F64" s="6"/>
    </row>
    <row r="65" spans="1:6" ht="18.75" x14ac:dyDescent="0.2">
      <c r="A65" s="4"/>
      <c r="B65" s="3"/>
      <c r="C65" s="3"/>
      <c r="D65" s="4"/>
      <c r="E65" s="5"/>
      <c r="F65" s="6"/>
    </row>
    <row r="66" spans="1:6" ht="18.75" x14ac:dyDescent="0.2">
      <c r="A66" s="4"/>
      <c r="B66" s="3"/>
      <c r="C66" s="3"/>
      <c r="D66" s="4"/>
      <c r="E66" s="5"/>
      <c r="F66" s="6"/>
    </row>
    <row r="67" spans="1:6" ht="18.75" x14ac:dyDescent="0.2">
      <c r="A67" s="4"/>
      <c r="B67" s="31" t="s">
        <v>580</v>
      </c>
      <c r="C67" s="18"/>
      <c r="D67" s="8"/>
      <c r="E67" s="19"/>
      <c r="F67" s="21"/>
    </row>
    <row r="68" spans="1:6" ht="19.5" thickBot="1" x14ac:dyDescent="0.25">
      <c r="A68" s="4"/>
      <c r="B68" s="18" t="s">
        <v>302</v>
      </c>
      <c r="C68" s="18"/>
      <c r="D68" s="8"/>
      <c r="E68" s="19" t="s">
        <v>31</v>
      </c>
      <c r="F68" s="65">
        <f>SUM(E50:E53)</f>
        <v>21420000</v>
      </c>
    </row>
    <row r="69" spans="1:6" ht="19.5" thickTop="1" x14ac:dyDescent="0.2">
      <c r="A69" s="4"/>
      <c r="B69" s="3"/>
      <c r="C69" s="3"/>
      <c r="D69" s="4"/>
      <c r="E69" s="5"/>
      <c r="F69" s="6"/>
    </row>
    <row r="70" spans="1:6" ht="18.75" x14ac:dyDescent="0.2">
      <c r="A70" s="4"/>
      <c r="B70" s="18"/>
      <c r="C70" s="18"/>
      <c r="D70" s="8"/>
      <c r="E70" s="19"/>
      <c r="F70" s="20"/>
    </row>
    <row r="71" spans="1:6" ht="18.75" x14ac:dyDescent="0.2">
      <c r="A71" s="4"/>
      <c r="B71" s="18"/>
      <c r="C71" s="18"/>
      <c r="D71" s="8"/>
      <c r="E71" s="19"/>
      <c r="F71" s="20"/>
    </row>
    <row r="72" spans="1:6" ht="18.75" x14ac:dyDescent="0.2">
      <c r="A72" s="4"/>
      <c r="B72" s="18"/>
      <c r="C72" s="18"/>
      <c r="D72" s="8"/>
      <c r="E72" s="19"/>
      <c r="F72" s="20"/>
    </row>
    <row r="73" spans="1:6" ht="18.75" x14ac:dyDescent="0.2">
      <c r="A73" s="4"/>
      <c r="B73" s="18"/>
      <c r="C73" s="18"/>
      <c r="D73" s="8"/>
      <c r="E73" s="19"/>
      <c r="F73" s="20"/>
    </row>
    <row r="74" spans="1:6" ht="18.75" x14ac:dyDescent="0.2">
      <c r="A74" s="4"/>
      <c r="B74" s="18"/>
      <c r="C74" s="18"/>
      <c r="D74" s="8"/>
      <c r="E74" s="19"/>
      <c r="F74" s="20"/>
    </row>
    <row r="75" spans="1:6" ht="18.75" x14ac:dyDescent="0.2">
      <c r="A75" s="4"/>
      <c r="B75" s="18"/>
      <c r="C75" s="18"/>
      <c r="D75" s="8"/>
      <c r="E75" s="19"/>
      <c r="F75" s="20"/>
    </row>
    <row r="76" spans="1:6" ht="18.75" x14ac:dyDescent="0.2">
      <c r="A76" s="4"/>
      <c r="B76" s="18"/>
      <c r="C76" s="18"/>
      <c r="D76" s="8"/>
      <c r="E76" s="19"/>
      <c r="F76" s="20"/>
    </row>
    <row r="77" spans="1:6" ht="18.75" x14ac:dyDescent="0.2">
      <c r="A77" s="4"/>
      <c r="B77" s="18" t="s">
        <v>545</v>
      </c>
      <c r="C77" s="67"/>
      <c r="D77" s="8"/>
      <c r="E77" s="19">
        <f>F68</f>
        <v>21420000</v>
      </c>
      <c r="F77" s="20"/>
    </row>
    <row r="78" spans="1:6" ht="18.75" x14ac:dyDescent="0.2">
      <c r="A78" s="4"/>
      <c r="B78" s="9" t="s">
        <v>299</v>
      </c>
      <c r="C78" s="18"/>
      <c r="D78" s="8"/>
      <c r="E78" s="19"/>
      <c r="F78" s="20"/>
    </row>
    <row r="79" spans="1:6" ht="18.75" x14ac:dyDescent="0.2">
      <c r="A79" s="4"/>
      <c r="B79" s="18" t="s">
        <v>546</v>
      </c>
      <c r="C79" s="18"/>
      <c r="D79" s="8"/>
      <c r="E79" s="19">
        <f>E77*2%</f>
        <v>428400</v>
      </c>
      <c r="F79" s="20"/>
    </row>
    <row r="80" spans="1:6" ht="18.75" x14ac:dyDescent="0.2">
      <c r="A80" s="4"/>
      <c r="B80" s="18"/>
      <c r="C80" s="18"/>
      <c r="D80" s="8"/>
      <c r="E80" s="19"/>
      <c r="F80" s="20"/>
    </row>
    <row r="81" spans="1:6" ht="18.75" x14ac:dyDescent="0.2">
      <c r="A81" s="4"/>
      <c r="B81" s="68" t="s">
        <v>547</v>
      </c>
      <c r="C81" s="68"/>
      <c r="D81" s="69" t="s">
        <v>31</v>
      </c>
      <c r="E81" s="70">
        <f>SUM(E77:E80)</f>
        <v>21848400</v>
      </c>
      <c r="F81" s="20"/>
    </row>
    <row r="82" spans="1:6" ht="18.75" x14ac:dyDescent="0.2">
      <c r="A82" s="4"/>
      <c r="B82" s="9" t="s">
        <v>299</v>
      </c>
      <c r="C82" s="68"/>
      <c r="D82" s="69"/>
      <c r="E82" s="71"/>
      <c r="F82" s="20"/>
    </row>
    <row r="83" spans="1:6" ht="18.75" x14ac:dyDescent="0.2">
      <c r="A83" s="4"/>
      <c r="B83" s="18" t="s">
        <v>300</v>
      </c>
      <c r="C83" s="18"/>
      <c r="D83" s="8"/>
      <c r="E83" s="19">
        <f>E81*7.5%</f>
        <v>1638630</v>
      </c>
      <c r="F83" s="20"/>
    </row>
    <row r="84" spans="1:6" ht="19.5" thickBot="1" x14ac:dyDescent="0.25">
      <c r="A84" s="4"/>
      <c r="B84" s="18"/>
      <c r="C84" s="18"/>
      <c r="D84" s="8"/>
      <c r="E84" s="72">
        <f>SUM(E81:E83)</f>
        <v>23487030</v>
      </c>
      <c r="F84" s="20"/>
    </row>
    <row r="85" spans="1:6" ht="19.5" thickTop="1" x14ac:dyDescent="0.2">
      <c r="A85" s="4"/>
      <c r="B85" s="18"/>
      <c r="C85" s="18"/>
      <c r="D85" s="8"/>
      <c r="E85" s="19"/>
      <c r="F85" s="20"/>
    </row>
    <row r="86" spans="1:6" ht="18.75" hidden="1" x14ac:dyDescent="0.2">
      <c r="A86" s="4"/>
      <c r="B86" s="18" t="s">
        <v>548</v>
      </c>
      <c r="C86" s="18"/>
      <c r="D86" s="8"/>
      <c r="E86" s="19">
        <f>E84/2</f>
        <v>11743515</v>
      </c>
      <c r="F86" s="20"/>
    </row>
    <row r="87" spans="1:6" ht="18.75" hidden="1" x14ac:dyDescent="0.2">
      <c r="A87" s="4"/>
      <c r="B87" s="18"/>
      <c r="C87" s="18"/>
      <c r="D87" s="8"/>
      <c r="E87" s="19"/>
      <c r="F87" s="20"/>
    </row>
    <row r="88" spans="1:6" ht="18.75" hidden="1" x14ac:dyDescent="0.2">
      <c r="A88" s="4"/>
      <c r="B88" s="18" t="s">
        <v>549</v>
      </c>
      <c r="C88" s="18"/>
      <c r="D88" s="8"/>
      <c r="E88" s="19" t="e">
        <f>E84/#REF!</f>
        <v>#REF!</v>
      </c>
      <c r="F88" s="20"/>
    </row>
    <row r="89" spans="1:6" ht="18.75" x14ac:dyDescent="0.2">
      <c r="A89" s="4"/>
      <c r="B89" s="18"/>
      <c r="C89" s="3"/>
      <c r="D89" s="4"/>
      <c r="E89" s="5"/>
      <c r="F89" s="6"/>
    </row>
  </sheetData>
  <printOptions gridLines="1"/>
  <pageMargins left="0.70866141732283505" right="0.70866141732283505" top="0.74803149606299202" bottom="0.74803149606299202" header="0.31496062992126" footer="0.31496062992126"/>
  <pageSetup paperSize="9" scale="70" orientation="portrait" r:id="rId1"/>
  <headerFooter>
    <oddHeader>&amp;L&amp;"-,Bold"&amp;18EXTERNAL WORKS</oddHeader>
    <oddFooter>Page &amp;P</oddFooter>
  </headerFooter>
  <rowBreaks count="3" manualBreakCount="3">
    <brk id="28" max="16383" man="1"/>
    <brk id="45" max="16383" man="1"/>
    <brk id="6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C2C2-82E2-412D-A348-2C446F0A8136}">
  <dimension ref="A1:J29"/>
  <sheetViews>
    <sheetView view="pageBreakPreview" topLeftCell="A14" zoomScaleNormal="96" zoomScaleSheetLayoutView="100" workbookViewId="0">
      <selection activeCell="F20" sqref="F20"/>
    </sheetView>
  </sheetViews>
  <sheetFormatPr defaultColWidth="11.42578125" defaultRowHeight="26.25" x14ac:dyDescent="0.4"/>
  <cols>
    <col min="1" max="1" width="8.5703125" style="336" customWidth="1"/>
    <col min="2" max="2" width="14.42578125" style="336" customWidth="1"/>
    <col min="3" max="7" width="11.42578125" style="336"/>
    <col min="8" max="8" width="14.85546875" style="336" customWidth="1"/>
    <col min="9" max="16384" width="11.42578125" style="336"/>
  </cols>
  <sheetData>
    <row r="1" spans="1:10" ht="31.5" x14ac:dyDescent="0.4">
      <c r="A1" s="383"/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7.25" customHeight="1" x14ac:dyDescent="0.5">
      <c r="A2" s="342"/>
      <c r="B2" s="342"/>
      <c r="C2" s="342"/>
      <c r="D2" s="342"/>
      <c r="E2" s="342"/>
      <c r="F2" s="342"/>
      <c r="G2" s="342"/>
      <c r="H2" s="342"/>
      <c r="I2" s="343"/>
      <c r="J2" s="343"/>
    </row>
    <row r="3" spans="1:10" ht="31.5" x14ac:dyDescent="0.4">
      <c r="A3" s="383"/>
      <c r="B3" s="383"/>
      <c r="C3" s="383"/>
      <c r="D3" s="383"/>
      <c r="E3" s="383"/>
      <c r="F3" s="383"/>
      <c r="G3" s="383"/>
      <c r="H3" s="383"/>
      <c r="I3" s="383"/>
      <c r="J3" s="383"/>
    </row>
    <row r="4" spans="1:10" ht="13.5" customHeight="1" x14ac:dyDescent="0.5">
      <c r="A4" s="342"/>
      <c r="B4" s="342"/>
      <c r="C4" s="342"/>
      <c r="D4" s="342"/>
      <c r="E4" s="342"/>
      <c r="F4" s="342"/>
      <c r="G4" s="342"/>
      <c r="H4" s="342"/>
      <c r="I4" s="343"/>
      <c r="J4" s="343"/>
    </row>
    <row r="5" spans="1:10" ht="21" customHeight="1" x14ac:dyDescent="0.4">
      <c r="A5" s="384" t="s">
        <v>611</v>
      </c>
      <c r="B5" s="384"/>
      <c r="C5" s="384"/>
      <c r="D5" s="384"/>
      <c r="E5" s="384"/>
      <c r="F5" s="384"/>
      <c r="G5" s="384"/>
      <c r="H5" s="384"/>
      <c r="I5" s="384"/>
      <c r="J5" s="384"/>
    </row>
    <row r="6" spans="1:10" ht="17.25" customHeight="1" x14ac:dyDescent="0.4">
      <c r="A6" s="384"/>
      <c r="B6" s="384"/>
      <c r="C6" s="384"/>
      <c r="D6" s="384"/>
      <c r="E6" s="384"/>
      <c r="F6" s="384"/>
      <c r="G6" s="384"/>
      <c r="H6" s="384"/>
      <c r="I6" s="384"/>
      <c r="J6" s="384"/>
    </row>
    <row r="7" spans="1:10" x14ac:dyDescent="0.4">
      <c r="A7" s="384"/>
      <c r="B7" s="384"/>
      <c r="C7" s="384"/>
      <c r="D7" s="384"/>
      <c r="E7" s="384"/>
      <c r="F7" s="384"/>
      <c r="G7" s="384"/>
      <c r="H7" s="384"/>
      <c r="I7" s="384"/>
      <c r="J7" s="384"/>
    </row>
    <row r="8" spans="1:10" ht="8.25" customHeight="1" x14ac:dyDescent="0.4">
      <c r="A8" s="384"/>
      <c r="B8" s="384"/>
      <c r="C8" s="384"/>
      <c r="D8" s="384"/>
      <c r="E8" s="384"/>
      <c r="F8" s="384"/>
      <c r="G8" s="384"/>
      <c r="H8" s="384"/>
      <c r="I8" s="384"/>
      <c r="J8" s="384"/>
    </row>
    <row r="9" spans="1:10" hidden="1" x14ac:dyDescent="0.4">
      <c r="A9" s="384"/>
      <c r="B9" s="384"/>
      <c r="C9" s="384"/>
      <c r="D9" s="384"/>
      <c r="E9" s="384"/>
      <c r="F9" s="384"/>
      <c r="G9" s="384"/>
      <c r="H9" s="384"/>
      <c r="I9" s="384"/>
      <c r="J9" s="384"/>
    </row>
    <row r="10" spans="1:10" ht="5.25" hidden="1" customHeight="1" x14ac:dyDescent="0.4">
      <c r="A10" s="384"/>
      <c r="B10" s="384"/>
      <c r="C10" s="384"/>
      <c r="D10" s="384"/>
      <c r="E10" s="384"/>
      <c r="F10" s="384"/>
      <c r="G10" s="384"/>
      <c r="H10" s="384"/>
      <c r="I10" s="384"/>
      <c r="J10" s="384"/>
    </row>
    <row r="12" spans="1:10" ht="17.25" customHeight="1" x14ac:dyDescent="0.4"/>
    <row r="19" spans="1:10" x14ac:dyDescent="0.4">
      <c r="D19" s="336" t="s">
        <v>93</v>
      </c>
    </row>
    <row r="24" spans="1:10" s="337" customFormat="1" ht="18.75" x14ac:dyDescent="0.3">
      <c r="A24" s="340"/>
      <c r="G24" s="340"/>
    </row>
    <row r="25" spans="1:10" s="339" customFormat="1" ht="16.5" x14ac:dyDescent="0.3">
      <c r="A25" s="341"/>
      <c r="G25" s="338"/>
    </row>
    <row r="26" spans="1:10" s="339" customFormat="1" ht="15.75" x14ac:dyDescent="0.25"/>
    <row r="27" spans="1:10" s="339" customFormat="1" ht="15.75" x14ac:dyDescent="0.25"/>
    <row r="28" spans="1:10" s="337" customFormat="1" ht="15.75" x14ac:dyDescent="0.25"/>
    <row r="29" spans="1:10" s="337" customFormat="1" ht="15.75" x14ac:dyDescent="0.25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</sheetData>
  <mergeCells count="4">
    <mergeCell ref="A1:J1"/>
    <mergeCell ref="A3:J3"/>
    <mergeCell ref="A5:J10"/>
    <mergeCell ref="A29:J29"/>
  </mergeCells>
  <pageMargins left="0.7" right="0.7" top="0.75" bottom="0.75" header="0.3" footer="0.3"/>
  <pageSetup paperSize="9" scale="7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991B-C125-4935-98CF-9C611E2FD24F}">
  <dimension ref="A1:F122"/>
  <sheetViews>
    <sheetView view="pageBreakPreview" topLeftCell="A106" zoomScale="106" zoomScaleNormal="100" zoomScaleSheetLayoutView="106" workbookViewId="0">
      <selection activeCell="C40" sqref="C40"/>
    </sheetView>
  </sheetViews>
  <sheetFormatPr defaultColWidth="9.5703125" defaultRowHeight="12.75" x14ac:dyDescent="0.2"/>
  <cols>
    <col min="1" max="1" width="6.5703125" style="7" customWidth="1"/>
    <col min="2" max="2" width="44.140625" style="7" customWidth="1"/>
    <col min="3" max="3" width="10" style="7" customWidth="1"/>
    <col min="4" max="4" width="12.140625" style="7" customWidth="1"/>
    <col min="5" max="5" width="19.28515625" style="7" customWidth="1"/>
    <col min="6" max="6" width="17.85546875" style="7" customWidth="1"/>
    <col min="7" max="256" width="9.5703125" style="7"/>
    <col min="257" max="257" width="6.5703125" style="7" customWidth="1"/>
    <col min="258" max="258" width="38.5703125" style="7" customWidth="1"/>
    <col min="259" max="259" width="9.5703125" style="7"/>
    <col min="260" max="260" width="12.140625" style="7" customWidth="1"/>
    <col min="261" max="261" width="19.28515625" style="7" customWidth="1"/>
    <col min="262" max="262" width="17.85546875" style="7" customWidth="1"/>
    <col min="263" max="512" width="9.5703125" style="7"/>
    <col min="513" max="513" width="6.5703125" style="7" customWidth="1"/>
    <col min="514" max="514" width="38.5703125" style="7" customWidth="1"/>
    <col min="515" max="515" width="9.5703125" style="7"/>
    <col min="516" max="516" width="12.140625" style="7" customWidth="1"/>
    <col min="517" max="517" width="19.28515625" style="7" customWidth="1"/>
    <col min="518" max="518" width="17.85546875" style="7" customWidth="1"/>
    <col min="519" max="768" width="9.5703125" style="7"/>
    <col min="769" max="769" width="6.5703125" style="7" customWidth="1"/>
    <col min="770" max="770" width="38.5703125" style="7" customWidth="1"/>
    <col min="771" max="771" width="9.5703125" style="7"/>
    <col min="772" max="772" width="12.140625" style="7" customWidth="1"/>
    <col min="773" max="773" width="19.28515625" style="7" customWidth="1"/>
    <col min="774" max="774" width="17.85546875" style="7" customWidth="1"/>
    <col min="775" max="1024" width="9.5703125" style="7"/>
    <col min="1025" max="1025" width="6.5703125" style="7" customWidth="1"/>
    <col min="1026" max="1026" width="38.5703125" style="7" customWidth="1"/>
    <col min="1027" max="1027" width="9.5703125" style="7"/>
    <col min="1028" max="1028" width="12.140625" style="7" customWidth="1"/>
    <col min="1029" max="1029" width="19.28515625" style="7" customWidth="1"/>
    <col min="1030" max="1030" width="17.85546875" style="7" customWidth="1"/>
    <col min="1031" max="1280" width="9.5703125" style="7"/>
    <col min="1281" max="1281" width="6.5703125" style="7" customWidth="1"/>
    <col min="1282" max="1282" width="38.5703125" style="7" customWidth="1"/>
    <col min="1283" max="1283" width="9.5703125" style="7"/>
    <col min="1284" max="1284" width="12.140625" style="7" customWidth="1"/>
    <col min="1285" max="1285" width="19.28515625" style="7" customWidth="1"/>
    <col min="1286" max="1286" width="17.85546875" style="7" customWidth="1"/>
    <col min="1287" max="1536" width="9.5703125" style="7"/>
    <col min="1537" max="1537" width="6.5703125" style="7" customWidth="1"/>
    <col min="1538" max="1538" width="38.5703125" style="7" customWidth="1"/>
    <col min="1539" max="1539" width="9.5703125" style="7"/>
    <col min="1540" max="1540" width="12.140625" style="7" customWidth="1"/>
    <col min="1541" max="1541" width="19.28515625" style="7" customWidth="1"/>
    <col min="1542" max="1542" width="17.85546875" style="7" customWidth="1"/>
    <col min="1543" max="1792" width="9.5703125" style="7"/>
    <col min="1793" max="1793" width="6.5703125" style="7" customWidth="1"/>
    <col min="1794" max="1794" width="38.5703125" style="7" customWidth="1"/>
    <col min="1795" max="1795" width="9.5703125" style="7"/>
    <col min="1796" max="1796" width="12.140625" style="7" customWidth="1"/>
    <col min="1797" max="1797" width="19.28515625" style="7" customWidth="1"/>
    <col min="1798" max="1798" width="17.85546875" style="7" customWidth="1"/>
    <col min="1799" max="2048" width="9.5703125" style="7"/>
    <col min="2049" max="2049" width="6.5703125" style="7" customWidth="1"/>
    <col min="2050" max="2050" width="38.5703125" style="7" customWidth="1"/>
    <col min="2051" max="2051" width="9.5703125" style="7"/>
    <col min="2052" max="2052" width="12.140625" style="7" customWidth="1"/>
    <col min="2053" max="2053" width="19.28515625" style="7" customWidth="1"/>
    <col min="2054" max="2054" width="17.85546875" style="7" customWidth="1"/>
    <col min="2055" max="2304" width="9.5703125" style="7"/>
    <col min="2305" max="2305" width="6.5703125" style="7" customWidth="1"/>
    <col min="2306" max="2306" width="38.5703125" style="7" customWidth="1"/>
    <col min="2307" max="2307" width="9.5703125" style="7"/>
    <col min="2308" max="2308" width="12.140625" style="7" customWidth="1"/>
    <col min="2309" max="2309" width="19.28515625" style="7" customWidth="1"/>
    <col min="2310" max="2310" width="17.85546875" style="7" customWidth="1"/>
    <col min="2311" max="2560" width="9.5703125" style="7"/>
    <col min="2561" max="2561" width="6.5703125" style="7" customWidth="1"/>
    <col min="2562" max="2562" width="38.5703125" style="7" customWidth="1"/>
    <col min="2563" max="2563" width="9.5703125" style="7"/>
    <col min="2564" max="2564" width="12.140625" style="7" customWidth="1"/>
    <col min="2565" max="2565" width="19.28515625" style="7" customWidth="1"/>
    <col min="2566" max="2566" width="17.85546875" style="7" customWidth="1"/>
    <col min="2567" max="2816" width="9.5703125" style="7"/>
    <col min="2817" max="2817" width="6.5703125" style="7" customWidth="1"/>
    <col min="2818" max="2818" width="38.5703125" style="7" customWidth="1"/>
    <col min="2819" max="2819" width="9.5703125" style="7"/>
    <col min="2820" max="2820" width="12.140625" style="7" customWidth="1"/>
    <col min="2821" max="2821" width="19.28515625" style="7" customWidth="1"/>
    <col min="2822" max="2822" width="17.85546875" style="7" customWidth="1"/>
    <col min="2823" max="3072" width="9.5703125" style="7"/>
    <col min="3073" max="3073" width="6.5703125" style="7" customWidth="1"/>
    <col min="3074" max="3074" width="38.5703125" style="7" customWidth="1"/>
    <col min="3075" max="3075" width="9.5703125" style="7"/>
    <col min="3076" max="3076" width="12.140625" style="7" customWidth="1"/>
    <col min="3077" max="3077" width="19.28515625" style="7" customWidth="1"/>
    <col min="3078" max="3078" width="17.85546875" style="7" customWidth="1"/>
    <col min="3079" max="3328" width="9.5703125" style="7"/>
    <col min="3329" max="3329" width="6.5703125" style="7" customWidth="1"/>
    <col min="3330" max="3330" width="38.5703125" style="7" customWidth="1"/>
    <col min="3331" max="3331" width="9.5703125" style="7"/>
    <col min="3332" max="3332" width="12.140625" style="7" customWidth="1"/>
    <col min="3333" max="3333" width="19.28515625" style="7" customWidth="1"/>
    <col min="3334" max="3334" width="17.85546875" style="7" customWidth="1"/>
    <col min="3335" max="3584" width="9.5703125" style="7"/>
    <col min="3585" max="3585" width="6.5703125" style="7" customWidth="1"/>
    <col min="3586" max="3586" width="38.5703125" style="7" customWidth="1"/>
    <col min="3587" max="3587" width="9.5703125" style="7"/>
    <col min="3588" max="3588" width="12.140625" style="7" customWidth="1"/>
    <col min="3589" max="3589" width="19.28515625" style="7" customWidth="1"/>
    <col min="3590" max="3590" width="17.85546875" style="7" customWidth="1"/>
    <col min="3591" max="3840" width="9.5703125" style="7"/>
    <col min="3841" max="3841" width="6.5703125" style="7" customWidth="1"/>
    <col min="3842" max="3842" width="38.5703125" style="7" customWidth="1"/>
    <col min="3843" max="3843" width="9.5703125" style="7"/>
    <col min="3844" max="3844" width="12.140625" style="7" customWidth="1"/>
    <col min="3845" max="3845" width="19.28515625" style="7" customWidth="1"/>
    <col min="3846" max="3846" width="17.85546875" style="7" customWidth="1"/>
    <col min="3847" max="4096" width="9.5703125" style="7"/>
    <col min="4097" max="4097" width="6.5703125" style="7" customWidth="1"/>
    <col min="4098" max="4098" width="38.5703125" style="7" customWidth="1"/>
    <col min="4099" max="4099" width="9.5703125" style="7"/>
    <col min="4100" max="4100" width="12.140625" style="7" customWidth="1"/>
    <col min="4101" max="4101" width="19.28515625" style="7" customWidth="1"/>
    <col min="4102" max="4102" width="17.85546875" style="7" customWidth="1"/>
    <col min="4103" max="4352" width="9.5703125" style="7"/>
    <col min="4353" max="4353" width="6.5703125" style="7" customWidth="1"/>
    <col min="4354" max="4354" width="38.5703125" style="7" customWidth="1"/>
    <col min="4355" max="4355" width="9.5703125" style="7"/>
    <col min="4356" max="4356" width="12.140625" style="7" customWidth="1"/>
    <col min="4357" max="4357" width="19.28515625" style="7" customWidth="1"/>
    <col min="4358" max="4358" width="17.85546875" style="7" customWidth="1"/>
    <col min="4359" max="4608" width="9.5703125" style="7"/>
    <col min="4609" max="4609" width="6.5703125" style="7" customWidth="1"/>
    <col min="4610" max="4610" width="38.5703125" style="7" customWidth="1"/>
    <col min="4611" max="4611" width="9.5703125" style="7"/>
    <col min="4612" max="4612" width="12.140625" style="7" customWidth="1"/>
    <col min="4613" max="4613" width="19.28515625" style="7" customWidth="1"/>
    <col min="4614" max="4614" width="17.85546875" style="7" customWidth="1"/>
    <col min="4615" max="4864" width="9.5703125" style="7"/>
    <col min="4865" max="4865" width="6.5703125" style="7" customWidth="1"/>
    <col min="4866" max="4866" width="38.5703125" style="7" customWidth="1"/>
    <col min="4867" max="4867" width="9.5703125" style="7"/>
    <col min="4868" max="4868" width="12.140625" style="7" customWidth="1"/>
    <col min="4869" max="4869" width="19.28515625" style="7" customWidth="1"/>
    <col min="4870" max="4870" width="17.85546875" style="7" customWidth="1"/>
    <col min="4871" max="5120" width="9.5703125" style="7"/>
    <col min="5121" max="5121" width="6.5703125" style="7" customWidth="1"/>
    <col min="5122" max="5122" width="38.5703125" style="7" customWidth="1"/>
    <col min="5123" max="5123" width="9.5703125" style="7"/>
    <col min="5124" max="5124" width="12.140625" style="7" customWidth="1"/>
    <col min="5125" max="5125" width="19.28515625" style="7" customWidth="1"/>
    <col min="5126" max="5126" width="17.85546875" style="7" customWidth="1"/>
    <col min="5127" max="5376" width="9.5703125" style="7"/>
    <col min="5377" max="5377" width="6.5703125" style="7" customWidth="1"/>
    <col min="5378" max="5378" width="38.5703125" style="7" customWidth="1"/>
    <col min="5379" max="5379" width="9.5703125" style="7"/>
    <col min="5380" max="5380" width="12.140625" style="7" customWidth="1"/>
    <col min="5381" max="5381" width="19.28515625" style="7" customWidth="1"/>
    <col min="5382" max="5382" width="17.85546875" style="7" customWidth="1"/>
    <col min="5383" max="5632" width="9.5703125" style="7"/>
    <col min="5633" max="5633" width="6.5703125" style="7" customWidth="1"/>
    <col min="5634" max="5634" width="38.5703125" style="7" customWidth="1"/>
    <col min="5635" max="5635" width="9.5703125" style="7"/>
    <col min="5636" max="5636" width="12.140625" style="7" customWidth="1"/>
    <col min="5637" max="5637" width="19.28515625" style="7" customWidth="1"/>
    <col min="5638" max="5638" width="17.85546875" style="7" customWidth="1"/>
    <col min="5639" max="5888" width="9.5703125" style="7"/>
    <col min="5889" max="5889" width="6.5703125" style="7" customWidth="1"/>
    <col min="5890" max="5890" width="38.5703125" style="7" customWidth="1"/>
    <col min="5891" max="5891" width="9.5703125" style="7"/>
    <col min="5892" max="5892" width="12.140625" style="7" customWidth="1"/>
    <col min="5893" max="5893" width="19.28515625" style="7" customWidth="1"/>
    <col min="5894" max="5894" width="17.85546875" style="7" customWidth="1"/>
    <col min="5895" max="6144" width="9.5703125" style="7"/>
    <col min="6145" max="6145" width="6.5703125" style="7" customWidth="1"/>
    <col min="6146" max="6146" width="38.5703125" style="7" customWidth="1"/>
    <col min="6147" max="6147" width="9.5703125" style="7"/>
    <col min="6148" max="6148" width="12.140625" style="7" customWidth="1"/>
    <col min="6149" max="6149" width="19.28515625" style="7" customWidth="1"/>
    <col min="6150" max="6150" width="17.85546875" style="7" customWidth="1"/>
    <col min="6151" max="6400" width="9.5703125" style="7"/>
    <col min="6401" max="6401" width="6.5703125" style="7" customWidth="1"/>
    <col min="6402" max="6402" width="38.5703125" style="7" customWidth="1"/>
    <col min="6403" max="6403" width="9.5703125" style="7"/>
    <col min="6404" max="6404" width="12.140625" style="7" customWidth="1"/>
    <col min="6405" max="6405" width="19.28515625" style="7" customWidth="1"/>
    <col min="6406" max="6406" width="17.85546875" style="7" customWidth="1"/>
    <col min="6407" max="6656" width="9.5703125" style="7"/>
    <col min="6657" max="6657" width="6.5703125" style="7" customWidth="1"/>
    <col min="6658" max="6658" width="38.5703125" style="7" customWidth="1"/>
    <col min="6659" max="6659" width="9.5703125" style="7"/>
    <col min="6660" max="6660" width="12.140625" style="7" customWidth="1"/>
    <col min="6661" max="6661" width="19.28515625" style="7" customWidth="1"/>
    <col min="6662" max="6662" width="17.85546875" style="7" customWidth="1"/>
    <col min="6663" max="6912" width="9.5703125" style="7"/>
    <col min="6913" max="6913" width="6.5703125" style="7" customWidth="1"/>
    <col min="6914" max="6914" width="38.5703125" style="7" customWidth="1"/>
    <col min="6915" max="6915" width="9.5703125" style="7"/>
    <col min="6916" max="6916" width="12.140625" style="7" customWidth="1"/>
    <col min="6917" max="6917" width="19.28515625" style="7" customWidth="1"/>
    <col min="6918" max="6918" width="17.85546875" style="7" customWidth="1"/>
    <col min="6919" max="7168" width="9.5703125" style="7"/>
    <col min="7169" max="7169" width="6.5703125" style="7" customWidth="1"/>
    <col min="7170" max="7170" width="38.5703125" style="7" customWidth="1"/>
    <col min="7171" max="7171" width="9.5703125" style="7"/>
    <col min="7172" max="7172" width="12.140625" style="7" customWidth="1"/>
    <col min="7173" max="7173" width="19.28515625" style="7" customWidth="1"/>
    <col min="7174" max="7174" width="17.85546875" style="7" customWidth="1"/>
    <col min="7175" max="7424" width="9.5703125" style="7"/>
    <col min="7425" max="7425" width="6.5703125" style="7" customWidth="1"/>
    <col min="7426" max="7426" width="38.5703125" style="7" customWidth="1"/>
    <col min="7427" max="7427" width="9.5703125" style="7"/>
    <col min="7428" max="7428" width="12.140625" style="7" customWidth="1"/>
    <col min="7429" max="7429" width="19.28515625" style="7" customWidth="1"/>
    <col min="7430" max="7430" width="17.85546875" style="7" customWidth="1"/>
    <col min="7431" max="7680" width="9.5703125" style="7"/>
    <col min="7681" max="7681" width="6.5703125" style="7" customWidth="1"/>
    <col min="7682" max="7682" width="38.5703125" style="7" customWidth="1"/>
    <col min="7683" max="7683" width="9.5703125" style="7"/>
    <col min="7684" max="7684" width="12.140625" style="7" customWidth="1"/>
    <col min="7685" max="7685" width="19.28515625" style="7" customWidth="1"/>
    <col min="7686" max="7686" width="17.85546875" style="7" customWidth="1"/>
    <col min="7687" max="7936" width="9.5703125" style="7"/>
    <col min="7937" max="7937" width="6.5703125" style="7" customWidth="1"/>
    <col min="7938" max="7938" width="38.5703125" style="7" customWidth="1"/>
    <col min="7939" max="7939" width="9.5703125" style="7"/>
    <col min="7940" max="7940" width="12.140625" style="7" customWidth="1"/>
    <col min="7941" max="7941" width="19.28515625" style="7" customWidth="1"/>
    <col min="7942" max="7942" width="17.85546875" style="7" customWidth="1"/>
    <col min="7943" max="8192" width="9.5703125" style="7"/>
    <col min="8193" max="8193" width="6.5703125" style="7" customWidth="1"/>
    <col min="8194" max="8194" width="38.5703125" style="7" customWidth="1"/>
    <col min="8195" max="8195" width="9.5703125" style="7"/>
    <col min="8196" max="8196" width="12.140625" style="7" customWidth="1"/>
    <col min="8197" max="8197" width="19.28515625" style="7" customWidth="1"/>
    <col min="8198" max="8198" width="17.85546875" style="7" customWidth="1"/>
    <col min="8199" max="8448" width="9.5703125" style="7"/>
    <col min="8449" max="8449" width="6.5703125" style="7" customWidth="1"/>
    <col min="8450" max="8450" width="38.5703125" style="7" customWidth="1"/>
    <col min="8451" max="8451" width="9.5703125" style="7"/>
    <col min="8452" max="8452" width="12.140625" style="7" customWidth="1"/>
    <col min="8453" max="8453" width="19.28515625" style="7" customWidth="1"/>
    <col min="8454" max="8454" width="17.85546875" style="7" customWidth="1"/>
    <col min="8455" max="8704" width="9.5703125" style="7"/>
    <col min="8705" max="8705" width="6.5703125" style="7" customWidth="1"/>
    <col min="8706" max="8706" width="38.5703125" style="7" customWidth="1"/>
    <col min="8707" max="8707" width="9.5703125" style="7"/>
    <col min="8708" max="8708" width="12.140625" style="7" customWidth="1"/>
    <col min="8709" max="8709" width="19.28515625" style="7" customWidth="1"/>
    <col min="8710" max="8710" width="17.85546875" style="7" customWidth="1"/>
    <col min="8711" max="8960" width="9.5703125" style="7"/>
    <col min="8961" max="8961" width="6.5703125" style="7" customWidth="1"/>
    <col min="8962" max="8962" width="38.5703125" style="7" customWidth="1"/>
    <col min="8963" max="8963" width="9.5703125" style="7"/>
    <col min="8964" max="8964" width="12.140625" style="7" customWidth="1"/>
    <col min="8965" max="8965" width="19.28515625" style="7" customWidth="1"/>
    <col min="8966" max="8966" width="17.85546875" style="7" customWidth="1"/>
    <col min="8967" max="9216" width="9.5703125" style="7"/>
    <col min="9217" max="9217" width="6.5703125" style="7" customWidth="1"/>
    <col min="9218" max="9218" width="38.5703125" style="7" customWidth="1"/>
    <col min="9219" max="9219" width="9.5703125" style="7"/>
    <col min="9220" max="9220" width="12.140625" style="7" customWidth="1"/>
    <col min="9221" max="9221" width="19.28515625" style="7" customWidth="1"/>
    <col min="9222" max="9222" width="17.85546875" style="7" customWidth="1"/>
    <col min="9223" max="9472" width="9.5703125" style="7"/>
    <col min="9473" max="9473" width="6.5703125" style="7" customWidth="1"/>
    <col min="9474" max="9474" width="38.5703125" style="7" customWidth="1"/>
    <col min="9475" max="9475" width="9.5703125" style="7"/>
    <col min="9476" max="9476" width="12.140625" style="7" customWidth="1"/>
    <col min="9477" max="9477" width="19.28515625" style="7" customWidth="1"/>
    <col min="9478" max="9478" width="17.85546875" style="7" customWidth="1"/>
    <col min="9479" max="9728" width="9.5703125" style="7"/>
    <col min="9729" max="9729" width="6.5703125" style="7" customWidth="1"/>
    <col min="9730" max="9730" width="38.5703125" style="7" customWidth="1"/>
    <col min="9731" max="9731" width="9.5703125" style="7"/>
    <col min="9732" max="9732" width="12.140625" style="7" customWidth="1"/>
    <col min="9733" max="9733" width="19.28515625" style="7" customWidth="1"/>
    <col min="9734" max="9734" width="17.85546875" style="7" customWidth="1"/>
    <col min="9735" max="9984" width="9.5703125" style="7"/>
    <col min="9985" max="9985" width="6.5703125" style="7" customWidth="1"/>
    <col min="9986" max="9986" width="38.5703125" style="7" customWidth="1"/>
    <col min="9987" max="9987" width="9.5703125" style="7"/>
    <col min="9988" max="9988" width="12.140625" style="7" customWidth="1"/>
    <col min="9989" max="9989" width="19.28515625" style="7" customWidth="1"/>
    <col min="9990" max="9990" width="17.85546875" style="7" customWidth="1"/>
    <col min="9991" max="10240" width="9.5703125" style="7"/>
    <col min="10241" max="10241" width="6.5703125" style="7" customWidth="1"/>
    <col min="10242" max="10242" width="38.5703125" style="7" customWidth="1"/>
    <col min="10243" max="10243" width="9.5703125" style="7"/>
    <col min="10244" max="10244" width="12.140625" style="7" customWidth="1"/>
    <col min="10245" max="10245" width="19.28515625" style="7" customWidth="1"/>
    <col min="10246" max="10246" width="17.85546875" style="7" customWidth="1"/>
    <col min="10247" max="10496" width="9.5703125" style="7"/>
    <col min="10497" max="10497" width="6.5703125" style="7" customWidth="1"/>
    <col min="10498" max="10498" width="38.5703125" style="7" customWidth="1"/>
    <col min="10499" max="10499" width="9.5703125" style="7"/>
    <col min="10500" max="10500" width="12.140625" style="7" customWidth="1"/>
    <col min="10501" max="10501" width="19.28515625" style="7" customWidth="1"/>
    <col min="10502" max="10502" width="17.85546875" style="7" customWidth="1"/>
    <col min="10503" max="10752" width="9.5703125" style="7"/>
    <col min="10753" max="10753" width="6.5703125" style="7" customWidth="1"/>
    <col min="10754" max="10754" width="38.5703125" style="7" customWidth="1"/>
    <col min="10755" max="10755" width="9.5703125" style="7"/>
    <col min="10756" max="10756" width="12.140625" style="7" customWidth="1"/>
    <col min="10757" max="10757" width="19.28515625" style="7" customWidth="1"/>
    <col min="10758" max="10758" width="17.85546875" style="7" customWidth="1"/>
    <col min="10759" max="11008" width="9.5703125" style="7"/>
    <col min="11009" max="11009" width="6.5703125" style="7" customWidth="1"/>
    <col min="11010" max="11010" width="38.5703125" style="7" customWidth="1"/>
    <col min="11011" max="11011" width="9.5703125" style="7"/>
    <col min="11012" max="11012" width="12.140625" style="7" customWidth="1"/>
    <col min="11013" max="11013" width="19.28515625" style="7" customWidth="1"/>
    <col min="11014" max="11014" width="17.85546875" style="7" customWidth="1"/>
    <col min="11015" max="11264" width="9.5703125" style="7"/>
    <col min="11265" max="11265" width="6.5703125" style="7" customWidth="1"/>
    <col min="11266" max="11266" width="38.5703125" style="7" customWidth="1"/>
    <col min="11267" max="11267" width="9.5703125" style="7"/>
    <col min="11268" max="11268" width="12.140625" style="7" customWidth="1"/>
    <col min="11269" max="11269" width="19.28515625" style="7" customWidth="1"/>
    <col min="11270" max="11270" width="17.85546875" style="7" customWidth="1"/>
    <col min="11271" max="11520" width="9.5703125" style="7"/>
    <col min="11521" max="11521" width="6.5703125" style="7" customWidth="1"/>
    <col min="11522" max="11522" width="38.5703125" style="7" customWidth="1"/>
    <col min="11523" max="11523" width="9.5703125" style="7"/>
    <col min="11524" max="11524" width="12.140625" style="7" customWidth="1"/>
    <col min="11525" max="11525" width="19.28515625" style="7" customWidth="1"/>
    <col min="11526" max="11526" width="17.85546875" style="7" customWidth="1"/>
    <col min="11527" max="11776" width="9.5703125" style="7"/>
    <col min="11777" max="11777" width="6.5703125" style="7" customWidth="1"/>
    <col min="11778" max="11778" width="38.5703125" style="7" customWidth="1"/>
    <col min="11779" max="11779" width="9.5703125" style="7"/>
    <col min="11780" max="11780" width="12.140625" style="7" customWidth="1"/>
    <col min="11781" max="11781" width="19.28515625" style="7" customWidth="1"/>
    <col min="11782" max="11782" width="17.85546875" style="7" customWidth="1"/>
    <col min="11783" max="12032" width="9.5703125" style="7"/>
    <col min="12033" max="12033" width="6.5703125" style="7" customWidth="1"/>
    <col min="12034" max="12034" width="38.5703125" style="7" customWidth="1"/>
    <col min="12035" max="12035" width="9.5703125" style="7"/>
    <col min="12036" max="12036" width="12.140625" style="7" customWidth="1"/>
    <col min="12037" max="12037" width="19.28515625" style="7" customWidth="1"/>
    <col min="12038" max="12038" width="17.85546875" style="7" customWidth="1"/>
    <col min="12039" max="12288" width="9.5703125" style="7"/>
    <col min="12289" max="12289" width="6.5703125" style="7" customWidth="1"/>
    <col min="12290" max="12290" width="38.5703125" style="7" customWidth="1"/>
    <col min="12291" max="12291" width="9.5703125" style="7"/>
    <col min="12292" max="12292" width="12.140625" style="7" customWidth="1"/>
    <col min="12293" max="12293" width="19.28515625" style="7" customWidth="1"/>
    <col min="12294" max="12294" width="17.85546875" style="7" customWidth="1"/>
    <col min="12295" max="12544" width="9.5703125" style="7"/>
    <col min="12545" max="12545" width="6.5703125" style="7" customWidth="1"/>
    <col min="12546" max="12546" width="38.5703125" style="7" customWidth="1"/>
    <col min="12547" max="12547" width="9.5703125" style="7"/>
    <col min="12548" max="12548" width="12.140625" style="7" customWidth="1"/>
    <col min="12549" max="12549" width="19.28515625" style="7" customWidth="1"/>
    <col min="12550" max="12550" width="17.85546875" style="7" customWidth="1"/>
    <col min="12551" max="12800" width="9.5703125" style="7"/>
    <col min="12801" max="12801" width="6.5703125" style="7" customWidth="1"/>
    <col min="12802" max="12802" width="38.5703125" style="7" customWidth="1"/>
    <col min="12803" max="12803" width="9.5703125" style="7"/>
    <col min="12804" max="12804" width="12.140625" style="7" customWidth="1"/>
    <col min="12805" max="12805" width="19.28515625" style="7" customWidth="1"/>
    <col min="12806" max="12806" width="17.85546875" style="7" customWidth="1"/>
    <col min="12807" max="13056" width="9.5703125" style="7"/>
    <col min="13057" max="13057" width="6.5703125" style="7" customWidth="1"/>
    <col min="13058" max="13058" width="38.5703125" style="7" customWidth="1"/>
    <col min="13059" max="13059" width="9.5703125" style="7"/>
    <col min="13060" max="13060" width="12.140625" style="7" customWidth="1"/>
    <col min="13061" max="13061" width="19.28515625" style="7" customWidth="1"/>
    <col min="13062" max="13062" width="17.85546875" style="7" customWidth="1"/>
    <col min="13063" max="13312" width="9.5703125" style="7"/>
    <col min="13313" max="13313" width="6.5703125" style="7" customWidth="1"/>
    <col min="13314" max="13314" width="38.5703125" style="7" customWidth="1"/>
    <col min="13315" max="13315" width="9.5703125" style="7"/>
    <col min="13316" max="13316" width="12.140625" style="7" customWidth="1"/>
    <col min="13317" max="13317" width="19.28515625" style="7" customWidth="1"/>
    <col min="13318" max="13318" width="17.85546875" style="7" customWidth="1"/>
    <col min="13319" max="13568" width="9.5703125" style="7"/>
    <col min="13569" max="13569" width="6.5703125" style="7" customWidth="1"/>
    <col min="13570" max="13570" width="38.5703125" style="7" customWidth="1"/>
    <col min="13571" max="13571" width="9.5703125" style="7"/>
    <col min="13572" max="13572" width="12.140625" style="7" customWidth="1"/>
    <col min="13573" max="13573" width="19.28515625" style="7" customWidth="1"/>
    <col min="13574" max="13574" width="17.85546875" style="7" customWidth="1"/>
    <col min="13575" max="13824" width="9.5703125" style="7"/>
    <col min="13825" max="13825" width="6.5703125" style="7" customWidth="1"/>
    <col min="13826" max="13826" width="38.5703125" style="7" customWidth="1"/>
    <col min="13827" max="13827" width="9.5703125" style="7"/>
    <col min="13828" max="13828" width="12.140625" style="7" customWidth="1"/>
    <col min="13829" max="13829" width="19.28515625" style="7" customWidth="1"/>
    <col min="13830" max="13830" width="17.85546875" style="7" customWidth="1"/>
    <col min="13831" max="14080" width="9.5703125" style="7"/>
    <col min="14081" max="14081" width="6.5703125" style="7" customWidth="1"/>
    <col min="14082" max="14082" width="38.5703125" style="7" customWidth="1"/>
    <col min="14083" max="14083" width="9.5703125" style="7"/>
    <col min="14084" max="14084" width="12.140625" style="7" customWidth="1"/>
    <col min="14085" max="14085" width="19.28515625" style="7" customWidth="1"/>
    <col min="14086" max="14086" width="17.85546875" style="7" customWidth="1"/>
    <col min="14087" max="14336" width="9.5703125" style="7"/>
    <col min="14337" max="14337" width="6.5703125" style="7" customWidth="1"/>
    <col min="14338" max="14338" width="38.5703125" style="7" customWidth="1"/>
    <col min="14339" max="14339" width="9.5703125" style="7"/>
    <col min="14340" max="14340" width="12.140625" style="7" customWidth="1"/>
    <col min="14341" max="14341" width="19.28515625" style="7" customWidth="1"/>
    <col min="14342" max="14342" width="17.85546875" style="7" customWidth="1"/>
    <col min="14343" max="14592" width="9.5703125" style="7"/>
    <col min="14593" max="14593" width="6.5703125" style="7" customWidth="1"/>
    <col min="14594" max="14594" width="38.5703125" style="7" customWidth="1"/>
    <col min="14595" max="14595" width="9.5703125" style="7"/>
    <col min="14596" max="14596" width="12.140625" style="7" customWidth="1"/>
    <col min="14597" max="14597" width="19.28515625" style="7" customWidth="1"/>
    <col min="14598" max="14598" width="17.85546875" style="7" customWidth="1"/>
    <col min="14599" max="14848" width="9.5703125" style="7"/>
    <col min="14849" max="14849" width="6.5703125" style="7" customWidth="1"/>
    <col min="14850" max="14850" width="38.5703125" style="7" customWidth="1"/>
    <col min="14851" max="14851" width="9.5703125" style="7"/>
    <col min="14852" max="14852" width="12.140625" style="7" customWidth="1"/>
    <col min="14853" max="14853" width="19.28515625" style="7" customWidth="1"/>
    <col min="14854" max="14854" width="17.85546875" style="7" customWidth="1"/>
    <col min="14855" max="15104" width="9.5703125" style="7"/>
    <col min="15105" max="15105" width="6.5703125" style="7" customWidth="1"/>
    <col min="15106" max="15106" width="38.5703125" style="7" customWidth="1"/>
    <col min="15107" max="15107" width="9.5703125" style="7"/>
    <col min="15108" max="15108" width="12.140625" style="7" customWidth="1"/>
    <col min="15109" max="15109" width="19.28515625" style="7" customWidth="1"/>
    <col min="15110" max="15110" width="17.85546875" style="7" customWidth="1"/>
    <col min="15111" max="15360" width="9.5703125" style="7"/>
    <col min="15361" max="15361" width="6.5703125" style="7" customWidth="1"/>
    <col min="15362" max="15362" width="38.5703125" style="7" customWidth="1"/>
    <col min="15363" max="15363" width="9.5703125" style="7"/>
    <col min="15364" max="15364" width="12.140625" style="7" customWidth="1"/>
    <col min="15365" max="15365" width="19.28515625" style="7" customWidth="1"/>
    <col min="15366" max="15366" width="17.85546875" style="7" customWidth="1"/>
    <col min="15367" max="15616" width="9.5703125" style="7"/>
    <col min="15617" max="15617" width="6.5703125" style="7" customWidth="1"/>
    <col min="15618" max="15618" width="38.5703125" style="7" customWidth="1"/>
    <col min="15619" max="15619" width="9.5703125" style="7"/>
    <col min="15620" max="15620" width="12.140625" style="7" customWidth="1"/>
    <col min="15621" max="15621" width="19.28515625" style="7" customWidth="1"/>
    <col min="15622" max="15622" width="17.85546875" style="7" customWidth="1"/>
    <col min="15623" max="15872" width="9.5703125" style="7"/>
    <col min="15873" max="15873" width="6.5703125" style="7" customWidth="1"/>
    <col min="15874" max="15874" width="38.5703125" style="7" customWidth="1"/>
    <col min="15875" max="15875" width="9.5703125" style="7"/>
    <col min="15876" max="15876" width="12.140625" style="7" customWidth="1"/>
    <col min="15877" max="15877" width="19.28515625" style="7" customWidth="1"/>
    <col min="15878" max="15878" width="17.85546875" style="7" customWidth="1"/>
    <col min="15879" max="16128" width="9.5703125" style="7"/>
    <col min="16129" max="16129" width="6.5703125" style="7" customWidth="1"/>
    <col min="16130" max="16130" width="38.5703125" style="7" customWidth="1"/>
    <col min="16131" max="16131" width="9.5703125" style="7"/>
    <col min="16132" max="16132" width="12.140625" style="7" customWidth="1"/>
    <col min="16133" max="16133" width="19.28515625" style="7" customWidth="1"/>
    <col min="16134" max="16134" width="17.85546875" style="7" customWidth="1"/>
    <col min="16135" max="16384" width="9.5703125" style="7"/>
  </cols>
  <sheetData>
    <row r="1" spans="1:6" ht="18.75" x14ac:dyDescent="0.2">
      <c r="A1" s="1"/>
      <c r="B1" s="2" t="s">
        <v>0</v>
      </c>
      <c r="C1" s="3"/>
      <c r="D1" s="4"/>
      <c r="E1" s="5"/>
      <c r="F1" s="6"/>
    </row>
    <row r="2" spans="1:6" ht="18.75" x14ac:dyDescent="0.2">
      <c r="A2" s="4"/>
      <c r="B2" s="8"/>
      <c r="C2" s="3"/>
      <c r="D2" s="4"/>
      <c r="E2" s="5"/>
      <c r="F2" s="6"/>
    </row>
    <row r="3" spans="1:6" ht="18.75" x14ac:dyDescent="0.2">
      <c r="A3" s="4"/>
      <c r="B3" s="9" t="s">
        <v>562</v>
      </c>
      <c r="C3" s="3"/>
      <c r="D3" s="4"/>
      <c r="E3" s="5"/>
      <c r="F3" s="6"/>
    </row>
    <row r="4" spans="1:6" ht="18.75" x14ac:dyDescent="0.2">
      <c r="A4" s="4"/>
      <c r="B4" s="9"/>
      <c r="C4" s="3"/>
      <c r="D4" s="4"/>
      <c r="E4" s="5"/>
      <c r="F4" s="6"/>
    </row>
    <row r="5" spans="1:6" ht="18" x14ac:dyDescent="0.2">
      <c r="A5" s="4"/>
      <c r="B5" s="10" t="s">
        <v>2</v>
      </c>
      <c r="C5" s="3"/>
      <c r="D5" s="4"/>
      <c r="E5" s="5"/>
      <c r="F5" s="11"/>
    </row>
    <row r="6" spans="1:6" ht="18" x14ac:dyDescent="0.2">
      <c r="A6" s="4"/>
      <c r="B6" s="10"/>
      <c r="C6" s="3"/>
      <c r="D6" s="4"/>
      <c r="E6" s="5"/>
      <c r="F6" s="11"/>
    </row>
    <row r="7" spans="1:6" ht="18" x14ac:dyDescent="0.2">
      <c r="A7" s="4"/>
      <c r="B7" s="10" t="s">
        <v>3</v>
      </c>
      <c r="C7" s="3"/>
      <c r="D7" s="4"/>
      <c r="E7" s="5"/>
      <c r="F7" s="11"/>
    </row>
    <row r="8" spans="1:6" ht="18.75" x14ac:dyDescent="0.2">
      <c r="A8" s="4"/>
      <c r="B8" s="3"/>
      <c r="C8" s="3"/>
      <c r="D8" s="4"/>
      <c r="E8" s="5"/>
      <c r="F8" s="6"/>
    </row>
    <row r="9" spans="1:6" ht="33" x14ac:dyDescent="0.2">
      <c r="A9" s="4" t="s">
        <v>4</v>
      </c>
      <c r="B9" s="346" t="s">
        <v>563</v>
      </c>
      <c r="C9" s="13">
        <v>1825</v>
      </c>
      <c r="D9" s="4" t="s">
        <v>506</v>
      </c>
      <c r="E9" s="5">
        <v>250</v>
      </c>
      <c r="F9" s="6">
        <f t="shared" ref="F9:F12" si="0">C9*E9</f>
        <v>456250</v>
      </c>
    </row>
    <row r="10" spans="1:6" ht="49.5" x14ac:dyDescent="0.2">
      <c r="A10" s="4" t="s">
        <v>6</v>
      </c>
      <c r="B10" s="346" t="s">
        <v>564</v>
      </c>
      <c r="C10" s="348">
        <f>C9</f>
        <v>1825</v>
      </c>
      <c r="D10" s="4" t="s">
        <v>508</v>
      </c>
      <c r="E10" s="5">
        <v>150</v>
      </c>
      <c r="F10" s="6">
        <f t="shared" si="0"/>
        <v>273750</v>
      </c>
    </row>
    <row r="11" spans="1:6" ht="99" x14ac:dyDescent="0.3">
      <c r="A11" s="4" t="s">
        <v>8</v>
      </c>
      <c r="B11" s="347" t="s">
        <v>565</v>
      </c>
      <c r="C11" s="3">
        <v>193</v>
      </c>
      <c r="D11" s="4" t="s">
        <v>508</v>
      </c>
      <c r="E11" s="5">
        <v>2000</v>
      </c>
      <c r="F11" s="6">
        <f t="shared" si="0"/>
        <v>386000</v>
      </c>
    </row>
    <row r="12" spans="1:6" ht="132" x14ac:dyDescent="0.2">
      <c r="A12" s="4" t="s">
        <v>10</v>
      </c>
      <c r="B12" s="346" t="s">
        <v>566</v>
      </c>
      <c r="C12" s="15">
        <v>580</v>
      </c>
      <c r="D12" s="4" t="s">
        <v>506</v>
      </c>
      <c r="E12" s="5">
        <v>2000</v>
      </c>
      <c r="F12" s="6">
        <f t="shared" si="0"/>
        <v>1160000</v>
      </c>
    </row>
    <row r="13" spans="1:6" ht="18.75" x14ac:dyDescent="0.2">
      <c r="A13" s="4"/>
      <c r="B13" s="10"/>
      <c r="C13" s="18"/>
      <c r="D13" s="8"/>
      <c r="E13" s="19"/>
      <c r="F13" s="23"/>
    </row>
    <row r="14" spans="1:6" ht="18.75" x14ac:dyDescent="0.2">
      <c r="A14" s="4"/>
      <c r="B14" s="24"/>
      <c r="C14" s="18"/>
      <c r="D14" s="8"/>
      <c r="E14" s="19"/>
      <c r="F14" s="23"/>
    </row>
    <row r="15" spans="1:6" ht="18.75" x14ac:dyDescent="0.2">
      <c r="A15" s="4"/>
      <c r="B15" s="22"/>
      <c r="C15" s="18"/>
      <c r="D15" s="8"/>
      <c r="E15" s="19"/>
      <c r="F15" s="23"/>
    </row>
    <row r="16" spans="1:6" ht="18.75" x14ac:dyDescent="0.2">
      <c r="A16" s="4"/>
      <c r="B16" s="22"/>
      <c r="C16" s="18"/>
      <c r="D16" s="8"/>
      <c r="E16" s="19"/>
      <c r="F16" s="23"/>
    </row>
    <row r="17" spans="1:6" ht="18.75" x14ac:dyDescent="0.2">
      <c r="A17" s="4"/>
      <c r="B17" s="16"/>
      <c r="C17" s="3"/>
      <c r="D17" s="4"/>
      <c r="E17" s="5"/>
      <c r="F17" s="6"/>
    </row>
    <row r="19" spans="1:6" ht="18.75" x14ac:dyDescent="0.2">
      <c r="A19" s="4"/>
      <c r="B19" s="16"/>
      <c r="C19" s="3"/>
      <c r="D19" s="4"/>
      <c r="E19" s="5"/>
      <c r="F19" s="6"/>
    </row>
    <row r="20" spans="1:6" ht="18.75" x14ac:dyDescent="0.2">
      <c r="A20" s="4"/>
      <c r="B20" s="12"/>
      <c r="C20" s="3"/>
      <c r="D20" s="4"/>
      <c r="E20" s="5"/>
      <c r="F20" s="25"/>
    </row>
    <row r="21" spans="1:6" ht="18.75" x14ac:dyDescent="0.2">
      <c r="A21" s="4"/>
      <c r="B21" s="30"/>
      <c r="C21" s="3"/>
      <c r="D21" s="4"/>
      <c r="E21" s="5"/>
      <c r="F21" s="27"/>
    </row>
    <row r="22" spans="1:6" ht="18.75" x14ac:dyDescent="0.2">
      <c r="A22" s="4"/>
      <c r="B22" s="30"/>
      <c r="C22" s="3"/>
      <c r="D22" s="4"/>
      <c r="E22" s="5"/>
      <c r="F22" s="27"/>
    </row>
    <row r="23" spans="1:6" ht="18.75" x14ac:dyDescent="0.2">
      <c r="A23" s="4"/>
      <c r="B23" s="9" t="s">
        <v>562</v>
      </c>
      <c r="C23" s="18"/>
      <c r="D23" s="8"/>
      <c r="E23" s="5"/>
      <c r="F23" s="32"/>
    </row>
    <row r="24" spans="1:6" ht="18.75" x14ac:dyDescent="0.2">
      <c r="A24" s="4"/>
      <c r="B24" s="18" t="s">
        <v>70</v>
      </c>
      <c r="C24" s="18"/>
      <c r="D24" s="8"/>
      <c r="E24" s="19" t="s">
        <v>31</v>
      </c>
      <c r="F24" s="23">
        <f>SUM(F3:F21)</f>
        <v>2276000</v>
      </c>
    </row>
    <row r="25" spans="1:6" ht="18.75" x14ac:dyDescent="0.2">
      <c r="A25" s="4"/>
      <c r="B25" s="2" t="s">
        <v>71</v>
      </c>
      <c r="C25" s="3"/>
      <c r="D25" s="4"/>
      <c r="E25" s="5"/>
      <c r="F25" s="6"/>
    </row>
    <row r="26" spans="1:6" ht="18.75" x14ac:dyDescent="0.2">
      <c r="A26" s="4"/>
      <c r="B26" s="3"/>
      <c r="C26" s="3"/>
      <c r="D26" s="4"/>
      <c r="E26" s="5"/>
      <c r="F26" s="6"/>
    </row>
    <row r="27" spans="1:6" ht="18.75" x14ac:dyDescent="0.2">
      <c r="A27" s="4"/>
      <c r="B27" s="302" t="s">
        <v>567</v>
      </c>
      <c r="C27" s="3"/>
      <c r="D27" s="4"/>
      <c r="E27" s="5"/>
      <c r="F27" s="27"/>
    </row>
    <row r="28" spans="1:6" ht="18.75" x14ac:dyDescent="0.2">
      <c r="A28" s="4"/>
      <c r="B28" s="3"/>
      <c r="C28" s="17"/>
      <c r="D28" s="4"/>
      <c r="E28" s="5"/>
      <c r="F28" s="35"/>
    </row>
    <row r="29" spans="1:6" ht="18.75" x14ac:dyDescent="0.2">
      <c r="A29" s="4"/>
      <c r="B29" s="10" t="s">
        <v>24</v>
      </c>
      <c r="C29" s="3"/>
      <c r="D29" s="4"/>
      <c r="E29" s="5"/>
      <c r="F29" s="27"/>
    </row>
    <row r="30" spans="1:6" ht="18.75" x14ac:dyDescent="0.2">
      <c r="A30" s="4"/>
      <c r="B30" s="3"/>
      <c r="C30" s="3"/>
      <c r="D30" s="4"/>
      <c r="E30" s="5"/>
      <c r="F30" s="27"/>
    </row>
    <row r="31" spans="1:6" ht="18.75" x14ac:dyDescent="0.2">
      <c r="A31" s="4"/>
      <c r="B31" s="333"/>
      <c r="C31" s="3"/>
      <c r="D31" s="4"/>
      <c r="E31" s="5"/>
      <c r="F31" s="27"/>
    </row>
    <row r="32" spans="1:6" ht="49.5" x14ac:dyDescent="0.2">
      <c r="A32" s="4" t="s">
        <v>4</v>
      </c>
      <c r="B32" s="16" t="s">
        <v>568</v>
      </c>
      <c r="C32" s="3">
        <v>2269</v>
      </c>
      <c r="D32" s="4" t="s">
        <v>508</v>
      </c>
      <c r="E32" s="5">
        <v>3200</v>
      </c>
      <c r="F32" s="27">
        <f>C32*E32</f>
        <v>7260800</v>
      </c>
    </row>
    <row r="33" spans="1:6" ht="18.75" x14ac:dyDescent="0.2">
      <c r="A33" s="4"/>
      <c r="B33" s="3"/>
      <c r="C33" s="3"/>
      <c r="D33" s="4"/>
      <c r="E33" s="5"/>
      <c r="F33" s="27"/>
    </row>
    <row r="34" spans="1:6" ht="49.5" x14ac:dyDescent="0.2">
      <c r="A34" s="4" t="s">
        <v>6</v>
      </c>
      <c r="B34" s="16" t="s">
        <v>569</v>
      </c>
      <c r="C34" s="3">
        <v>2269</v>
      </c>
      <c r="D34" s="4" t="s">
        <v>508</v>
      </c>
      <c r="E34" s="5">
        <v>1200</v>
      </c>
      <c r="F34" s="27">
        <f>C34*E34</f>
        <v>2722800</v>
      </c>
    </row>
    <row r="35" spans="1:6" ht="18.75" x14ac:dyDescent="0.2">
      <c r="A35" s="4"/>
      <c r="B35" s="3"/>
      <c r="C35" s="3"/>
      <c r="D35" s="4"/>
      <c r="E35" s="5"/>
      <c r="F35" s="27"/>
    </row>
    <row r="36" spans="1:6" ht="33" x14ac:dyDescent="0.2">
      <c r="A36" s="4" t="s">
        <v>8</v>
      </c>
      <c r="B36" s="16" t="s">
        <v>570</v>
      </c>
      <c r="C36" s="3">
        <v>2269</v>
      </c>
      <c r="D36" s="4" t="s">
        <v>508</v>
      </c>
      <c r="E36" s="5">
        <v>750</v>
      </c>
      <c r="F36" s="27">
        <f>C36*E36</f>
        <v>1701750</v>
      </c>
    </row>
    <row r="37" spans="1:6" ht="18.75" x14ac:dyDescent="0.2">
      <c r="A37" s="4"/>
      <c r="B37" s="3"/>
      <c r="C37" s="3"/>
      <c r="D37" s="4"/>
      <c r="E37" s="5"/>
      <c r="F37" s="27"/>
    </row>
    <row r="38" spans="1:6" ht="18.75" x14ac:dyDescent="0.2">
      <c r="A38" s="4"/>
      <c r="B38" s="10" t="s">
        <v>571</v>
      </c>
      <c r="C38" s="3"/>
      <c r="D38" s="4"/>
      <c r="E38" s="5"/>
      <c r="F38" s="27"/>
    </row>
    <row r="39" spans="1:6" ht="18.75" x14ac:dyDescent="0.2">
      <c r="A39" s="4"/>
      <c r="B39" s="3"/>
      <c r="C39" s="3"/>
      <c r="D39" s="4"/>
      <c r="E39" s="5"/>
      <c r="F39" s="27"/>
    </row>
    <row r="40" spans="1:6" ht="51.75" customHeight="1" x14ac:dyDescent="0.2">
      <c r="A40" s="4" t="s">
        <v>10</v>
      </c>
      <c r="B40" s="16" t="s">
        <v>572</v>
      </c>
      <c r="C40" s="3">
        <f>C36</f>
        <v>2269</v>
      </c>
      <c r="D40" s="4" t="s">
        <v>506</v>
      </c>
      <c r="E40" s="5">
        <v>17000</v>
      </c>
      <c r="F40" s="27">
        <f>C40*E40</f>
        <v>38573000</v>
      </c>
    </row>
    <row r="41" spans="1:6" ht="18.75" x14ac:dyDescent="0.2">
      <c r="A41" s="4"/>
      <c r="B41" s="17"/>
      <c r="C41" s="3"/>
      <c r="D41" s="4"/>
      <c r="E41" s="5"/>
      <c r="F41" s="25"/>
    </row>
    <row r="42" spans="1:6" ht="18.75" x14ac:dyDescent="0.2">
      <c r="A42" s="4"/>
      <c r="B42" s="3"/>
      <c r="C42" s="3"/>
      <c r="D42" s="4"/>
      <c r="E42" s="5"/>
      <c r="F42" s="25"/>
    </row>
    <row r="43" spans="1:6" ht="18.75" x14ac:dyDescent="0.2">
      <c r="A43" s="4"/>
      <c r="B43" s="3"/>
      <c r="C43" s="17"/>
      <c r="D43" s="4"/>
      <c r="E43" s="5"/>
      <c r="F43" s="35"/>
    </row>
    <row r="44" spans="1:6" ht="18.75" x14ac:dyDescent="0.2">
      <c r="A44" s="4"/>
      <c r="B44" s="3"/>
      <c r="C44" s="17"/>
      <c r="D44" s="4"/>
      <c r="E44" s="5"/>
      <c r="F44" s="35"/>
    </row>
    <row r="45" spans="1:6" ht="18.75" x14ac:dyDescent="0.2">
      <c r="A45" s="4"/>
      <c r="B45" s="3"/>
      <c r="C45" s="17"/>
      <c r="D45" s="4"/>
      <c r="E45" s="5"/>
      <c r="F45" s="35"/>
    </row>
    <row r="46" spans="1:6" ht="18.75" x14ac:dyDescent="0.2">
      <c r="A46" s="4"/>
      <c r="B46" s="3"/>
      <c r="C46" s="18"/>
      <c r="D46" s="8"/>
      <c r="E46" s="19"/>
      <c r="F46" s="32"/>
    </row>
    <row r="47" spans="1:6" ht="18.75" x14ac:dyDescent="0.2">
      <c r="A47" s="4"/>
      <c r="B47" s="3"/>
      <c r="C47" s="3"/>
      <c r="D47" s="4"/>
      <c r="E47" s="5"/>
      <c r="F47" s="6"/>
    </row>
    <row r="48" spans="1:6" ht="18.75" x14ac:dyDescent="0.2">
      <c r="A48" s="4"/>
      <c r="B48" s="9" t="s">
        <v>604</v>
      </c>
      <c r="C48" s="3"/>
      <c r="D48" s="4"/>
      <c r="E48" s="5"/>
      <c r="F48" s="6"/>
    </row>
    <row r="49" spans="1:6" ht="18.75" x14ac:dyDescent="0.2">
      <c r="A49" s="4"/>
      <c r="B49" s="18" t="s">
        <v>70</v>
      </c>
      <c r="C49" s="3"/>
      <c r="D49" s="4"/>
      <c r="E49" s="19" t="s">
        <v>31</v>
      </c>
      <c r="F49" s="20">
        <f>SUM(F31:F47)</f>
        <v>50258350</v>
      </c>
    </row>
    <row r="50" spans="1:6" customFormat="1" ht="18.75" x14ac:dyDescent="0.25">
      <c r="A50" s="4"/>
      <c r="B50" s="18"/>
      <c r="C50" s="18"/>
      <c r="D50" s="8"/>
      <c r="E50" s="19"/>
      <c r="F50" s="23"/>
    </row>
    <row r="51" spans="1:6" customFormat="1" ht="18.75" x14ac:dyDescent="0.25">
      <c r="A51" s="4"/>
      <c r="B51" s="2" t="s">
        <v>82</v>
      </c>
      <c r="C51" s="3"/>
      <c r="D51" s="4"/>
      <c r="E51" s="5"/>
      <c r="F51" s="27"/>
    </row>
    <row r="52" spans="1:6" customFormat="1" ht="18.75" x14ac:dyDescent="0.25">
      <c r="A52" s="4"/>
      <c r="B52" s="3"/>
      <c r="C52" s="3"/>
      <c r="D52" s="4"/>
      <c r="E52" s="5"/>
      <c r="F52" s="27"/>
    </row>
    <row r="53" spans="1:6" customFormat="1" ht="18.75" x14ac:dyDescent="0.25">
      <c r="A53" s="4"/>
      <c r="B53" s="9" t="s">
        <v>573</v>
      </c>
      <c r="C53" s="3"/>
      <c r="D53" s="4"/>
      <c r="E53" s="5"/>
      <c r="F53" s="6"/>
    </row>
    <row r="54" spans="1:6" customFormat="1" ht="18.75" x14ac:dyDescent="0.25">
      <c r="A54" s="4"/>
      <c r="B54" s="9"/>
      <c r="C54" s="3"/>
      <c r="D54" s="4"/>
      <c r="E54" s="5"/>
      <c r="F54" s="6"/>
    </row>
    <row r="55" spans="1:6" customFormat="1" ht="18.75" x14ac:dyDescent="0.25">
      <c r="A55" s="4"/>
      <c r="B55" s="10" t="s">
        <v>198</v>
      </c>
      <c r="C55" s="3"/>
      <c r="D55" s="4"/>
      <c r="E55" s="5"/>
      <c r="F55" s="27"/>
    </row>
    <row r="56" spans="1:6" customFormat="1" ht="18.75" x14ac:dyDescent="0.25">
      <c r="A56" s="4"/>
      <c r="B56" s="46"/>
      <c r="C56" s="3"/>
      <c r="D56" s="4"/>
      <c r="E56" s="5"/>
      <c r="F56" s="27"/>
    </row>
    <row r="57" spans="1:6" customFormat="1" ht="49.5" x14ac:dyDescent="0.3">
      <c r="A57" s="4" t="s">
        <v>4</v>
      </c>
      <c r="B57" s="289" t="s">
        <v>574</v>
      </c>
      <c r="C57" s="3">
        <v>220</v>
      </c>
      <c r="D57" s="4" t="s">
        <v>157</v>
      </c>
      <c r="E57" s="5">
        <v>4200</v>
      </c>
      <c r="F57" s="6">
        <f>C57*E57</f>
        <v>924000</v>
      </c>
    </row>
    <row r="58" spans="1:6" customFormat="1" ht="18.75" x14ac:dyDescent="0.25">
      <c r="A58" s="4"/>
      <c r="B58" s="46"/>
      <c r="C58" s="3"/>
      <c r="D58" s="4"/>
      <c r="E58" s="5"/>
      <c r="F58" s="6"/>
    </row>
    <row r="59" spans="1:6" customFormat="1" ht="18.75" x14ac:dyDescent="0.25">
      <c r="A59" s="4"/>
      <c r="B59" s="46"/>
      <c r="C59" s="3"/>
      <c r="D59" s="4"/>
      <c r="E59" s="5"/>
      <c r="F59" s="6"/>
    </row>
    <row r="60" spans="1:6" customFormat="1" ht="18.75" x14ac:dyDescent="0.25">
      <c r="A60" s="4"/>
      <c r="B60" s="46"/>
      <c r="C60" s="3"/>
      <c r="D60" s="4"/>
      <c r="E60" s="5"/>
      <c r="F60" s="6"/>
    </row>
    <row r="61" spans="1:6" customFormat="1" ht="18.75" x14ac:dyDescent="0.25">
      <c r="A61" s="4"/>
      <c r="B61" s="46"/>
      <c r="C61" s="3"/>
      <c r="D61" s="4"/>
      <c r="E61" s="5"/>
      <c r="F61" s="6"/>
    </row>
    <row r="62" spans="1:6" customFormat="1" ht="18.75" x14ac:dyDescent="0.25">
      <c r="A62" s="4"/>
      <c r="B62" s="46"/>
      <c r="C62" s="3"/>
      <c r="D62" s="4"/>
      <c r="E62" s="5"/>
      <c r="F62" s="6"/>
    </row>
    <row r="63" spans="1:6" customFormat="1" ht="18.75" x14ac:dyDescent="0.25">
      <c r="A63" s="4"/>
      <c r="B63" s="46"/>
      <c r="C63" s="3"/>
      <c r="D63" s="4"/>
      <c r="E63" s="5"/>
      <c r="F63" s="6"/>
    </row>
    <row r="64" spans="1:6" customFormat="1" ht="18.75" x14ac:dyDescent="0.25">
      <c r="A64" s="4"/>
      <c r="B64" s="46"/>
      <c r="C64" s="3"/>
      <c r="D64" s="4"/>
      <c r="E64" s="5"/>
      <c r="F64" s="6"/>
    </row>
    <row r="65" spans="1:6" customFormat="1" ht="18.75" x14ac:dyDescent="0.25">
      <c r="A65" s="4"/>
      <c r="B65" s="46"/>
      <c r="C65" s="3"/>
      <c r="D65" s="4"/>
      <c r="E65" s="5"/>
      <c r="F65" s="6"/>
    </row>
    <row r="66" spans="1:6" customFormat="1" ht="18.75" x14ac:dyDescent="0.25">
      <c r="A66" s="4"/>
      <c r="B66" s="9" t="s">
        <v>193</v>
      </c>
      <c r="C66" s="3"/>
      <c r="D66" s="4"/>
      <c r="E66" s="5"/>
      <c r="F66" s="6"/>
    </row>
    <row r="67" spans="1:6" customFormat="1" ht="18.75" x14ac:dyDescent="0.25">
      <c r="A67" s="4"/>
      <c r="B67" s="18" t="s">
        <v>70</v>
      </c>
      <c r="C67" s="3"/>
      <c r="D67" s="4"/>
      <c r="E67" s="19" t="s">
        <v>31</v>
      </c>
      <c r="F67" s="20">
        <f>SUM(F55:F66)</f>
        <v>924000</v>
      </c>
    </row>
    <row r="68" spans="1:6" ht="18.75" x14ac:dyDescent="0.2">
      <c r="A68" s="4"/>
      <c r="B68" s="18"/>
      <c r="C68" s="18"/>
      <c r="D68" s="8"/>
      <c r="E68" s="19"/>
      <c r="F68" s="32"/>
    </row>
    <row r="69" spans="1:6" ht="18.75" x14ac:dyDescent="0.2">
      <c r="A69" s="4"/>
      <c r="B69" s="9"/>
      <c r="C69" s="3"/>
      <c r="D69" s="4"/>
      <c r="E69" s="5"/>
      <c r="F69" s="27"/>
    </row>
    <row r="70" spans="1:6" ht="18.75" x14ac:dyDescent="0.2">
      <c r="A70" s="4"/>
      <c r="B70" s="10" t="s">
        <v>296</v>
      </c>
      <c r="C70" s="3"/>
      <c r="D70" s="4"/>
      <c r="E70" s="5"/>
      <c r="F70" s="6"/>
    </row>
    <row r="71" spans="1:6" ht="18.75" x14ac:dyDescent="0.2">
      <c r="A71" s="4"/>
      <c r="B71" s="3"/>
      <c r="C71" s="3"/>
      <c r="D71" s="4"/>
      <c r="E71" s="5"/>
      <c r="F71" s="63"/>
    </row>
    <row r="72" spans="1:6" ht="18.75" x14ac:dyDescent="0.2">
      <c r="A72" s="4"/>
      <c r="B72" s="16" t="s">
        <v>595</v>
      </c>
      <c r="C72" s="3"/>
      <c r="D72" s="4"/>
      <c r="E72" s="5">
        <f>F24</f>
        <v>2276000</v>
      </c>
      <c r="F72" s="64"/>
    </row>
    <row r="73" spans="1:6" ht="18.75" x14ac:dyDescent="0.2">
      <c r="A73" s="4"/>
      <c r="B73" s="3"/>
      <c r="C73" s="3"/>
      <c r="D73" s="4"/>
      <c r="E73" s="5"/>
      <c r="F73" s="64"/>
    </row>
    <row r="74" spans="1:6" ht="18.75" x14ac:dyDescent="0.2">
      <c r="A74" s="4"/>
      <c r="B74" s="3" t="s">
        <v>567</v>
      </c>
      <c r="C74" s="3"/>
      <c r="D74" s="4"/>
      <c r="E74" s="5">
        <f>F49</f>
        <v>50258350</v>
      </c>
      <c r="F74" s="64"/>
    </row>
    <row r="75" spans="1:6" ht="18.75" x14ac:dyDescent="0.2">
      <c r="A75" s="4"/>
      <c r="B75" s="3"/>
      <c r="C75" s="3"/>
      <c r="D75" s="4"/>
      <c r="E75" s="5"/>
      <c r="F75" s="6"/>
    </row>
    <row r="76" spans="1:6" ht="18.75" x14ac:dyDescent="0.2">
      <c r="A76" s="4"/>
      <c r="B76" s="3" t="s">
        <v>573</v>
      </c>
      <c r="C76" s="3"/>
      <c r="D76" s="4"/>
      <c r="E76" s="5">
        <f>F67</f>
        <v>924000</v>
      </c>
      <c r="F76" s="64"/>
    </row>
    <row r="77" spans="1:6" ht="18.75" x14ac:dyDescent="0.2">
      <c r="A77" s="4"/>
      <c r="B77" s="3"/>
      <c r="C77" s="3"/>
      <c r="D77" s="4"/>
      <c r="E77" s="5"/>
      <c r="F77" s="6"/>
    </row>
    <row r="78" spans="1:6" ht="18.75" x14ac:dyDescent="0.2">
      <c r="A78" s="4"/>
      <c r="B78" s="3"/>
      <c r="C78" s="3"/>
      <c r="D78" s="4"/>
      <c r="E78" s="5"/>
      <c r="F78" s="6"/>
    </row>
    <row r="79" spans="1:6" ht="18.75" x14ac:dyDescent="0.2">
      <c r="A79" s="4"/>
      <c r="B79" s="3"/>
      <c r="C79" s="3"/>
      <c r="D79" s="4"/>
      <c r="E79" s="5"/>
      <c r="F79" s="6"/>
    </row>
    <row r="80" spans="1:6" ht="18.75" x14ac:dyDescent="0.2">
      <c r="A80" s="4"/>
      <c r="B80" s="3"/>
      <c r="C80" s="3"/>
      <c r="D80" s="4"/>
      <c r="E80" s="5"/>
      <c r="F80" s="6"/>
    </row>
    <row r="81" spans="1:6" ht="18.75" x14ac:dyDescent="0.2">
      <c r="A81" s="4"/>
      <c r="B81" s="3"/>
      <c r="C81" s="3"/>
      <c r="D81" s="4"/>
      <c r="E81" s="5"/>
      <c r="F81" s="6"/>
    </row>
    <row r="82" spans="1:6" ht="18.75" x14ac:dyDescent="0.2">
      <c r="A82" s="4"/>
      <c r="B82" s="3"/>
      <c r="C82" s="3"/>
      <c r="D82" s="4"/>
      <c r="E82" s="5"/>
      <c r="F82" s="6"/>
    </row>
    <row r="83" spans="1:6" ht="18.75" x14ac:dyDescent="0.2">
      <c r="A83" s="4"/>
      <c r="B83" s="3"/>
      <c r="C83" s="3"/>
      <c r="D83" s="4"/>
      <c r="E83" s="5"/>
      <c r="F83" s="6"/>
    </row>
    <row r="84" spans="1:6" ht="18.75" x14ac:dyDescent="0.2">
      <c r="A84" s="4"/>
      <c r="B84" s="3"/>
      <c r="C84" s="3"/>
      <c r="D84" s="4"/>
      <c r="E84" s="5"/>
      <c r="F84" s="6"/>
    </row>
    <row r="85" spans="1:6" ht="18.75" x14ac:dyDescent="0.2">
      <c r="A85" s="4"/>
      <c r="B85" s="3"/>
      <c r="C85" s="3"/>
      <c r="D85" s="4"/>
      <c r="E85" s="5"/>
      <c r="F85" s="6"/>
    </row>
    <row r="86" spans="1:6" ht="18.75" x14ac:dyDescent="0.2">
      <c r="A86" s="4"/>
      <c r="B86" s="3"/>
      <c r="C86" s="3"/>
      <c r="D86" s="4"/>
      <c r="E86" s="5"/>
      <c r="F86" s="6"/>
    </row>
    <row r="87" spans="1:6" ht="18.75" x14ac:dyDescent="0.2">
      <c r="A87" s="4"/>
      <c r="B87" s="3"/>
      <c r="C87" s="3"/>
      <c r="D87" s="4"/>
      <c r="E87" s="5"/>
      <c r="F87" s="6"/>
    </row>
    <row r="88" spans="1:6" ht="18.75" x14ac:dyDescent="0.2">
      <c r="A88" s="4"/>
      <c r="B88" s="3"/>
      <c r="C88" s="3"/>
      <c r="D88" s="4"/>
      <c r="E88" s="5"/>
      <c r="F88" s="6"/>
    </row>
    <row r="89" spans="1:6" ht="18.75" x14ac:dyDescent="0.2">
      <c r="A89" s="4"/>
      <c r="B89" s="3"/>
      <c r="C89" s="3"/>
      <c r="D89" s="4"/>
      <c r="E89" s="5"/>
      <c r="F89" s="6"/>
    </row>
    <row r="90" spans="1:6" ht="18.75" x14ac:dyDescent="0.2">
      <c r="A90" s="4"/>
      <c r="B90" s="3"/>
      <c r="C90" s="3"/>
      <c r="D90" s="4"/>
      <c r="E90" s="5"/>
      <c r="F90" s="6"/>
    </row>
    <row r="91" spans="1:6" ht="18.75" x14ac:dyDescent="0.2">
      <c r="A91" s="4"/>
      <c r="B91" s="31" t="s">
        <v>602</v>
      </c>
      <c r="C91" s="18"/>
      <c r="D91" s="8"/>
      <c r="E91" s="19"/>
      <c r="F91" s="21"/>
    </row>
    <row r="92" spans="1:6" ht="19.5" thickBot="1" x14ac:dyDescent="0.25">
      <c r="A92" s="4"/>
      <c r="B92" s="18" t="s">
        <v>302</v>
      </c>
      <c r="C92" s="18"/>
      <c r="D92" s="8"/>
      <c r="E92" s="19" t="s">
        <v>31</v>
      </c>
      <c r="F92" s="65">
        <f>SUM(E72:E77)</f>
        <v>53458350</v>
      </c>
    </row>
    <row r="93" spans="1:6" ht="19.5" thickTop="1" x14ac:dyDescent="0.2">
      <c r="A93" s="4"/>
      <c r="B93" s="3"/>
      <c r="C93" s="3"/>
      <c r="D93" s="4"/>
      <c r="E93" s="5"/>
      <c r="F93" s="6"/>
    </row>
    <row r="94" spans="1:6" ht="18.75" x14ac:dyDescent="0.2">
      <c r="A94" s="4"/>
      <c r="B94" s="3"/>
      <c r="C94" s="3"/>
      <c r="D94" s="4"/>
      <c r="E94" s="5"/>
      <c r="F94" s="6"/>
    </row>
    <row r="95" spans="1:6" ht="18.75" x14ac:dyDescent="0.2">
      <c r="A95" s="4"/>
      <c r="B95" s="18"/>
      <c r="C95" s="66"/>
      <c r="D95" s="8" t="s">
        <v>304</v>
      </c>
      <c r="E95" s="5"/>
      <c r="F95" s="20"/>
    </row>
    <row r="96" spans="1:6" ht="18.75" x14ac:dyDescent="0.2">
      <c r="A96" s="4"/>
      <c r="B96" s="18" t="s">
        <v>303</v>
      </c>
      <c r="C96" s="18"/>
      <c r="D96" s="8"/>
      <c r="E96" s="19"/>
      <c r="F96" s="20"/>
    </row>
    <row r="97" spans="1:6" ht="18.75" x14ac:dyDescent="0.2">
      <c r="A97" s="4"/>
      <c r="B97" s="18"/>
      <c r="C97" s="18"/>
      <c r="D97" s="8"/>
      <c r="E97" s="19"/>
      <c r="F97" s="20"/>
    </row>
    <row r="98" spans="1:6" ht="18.75" x14ac:dyDescent="0.2">
      <c r="A98" s="4"/>
      <c r="B98" s="18"/>
      <c r="C98" s="18"/>
      <c r="D98" s="8"/>
      <c r="E98" s="19"/>
      <c r="F98" s="20"/>
    </row>
    <row r="99" spans="1:6" ht="18.75" x14ac:dyDescent="0.2">
      <c r="A99" s="4"/>
      <c r="B99" s="18" t="s">
        <v>544</v>
      </c>
      <c r="C99" s="18"/>
      <c r="D99" s="8"/>
      <c r="E99" s="19"/>
      <c r="F99" s="20"/>
    </row>
    <row r="100" spans="1:6" ht="18.75" x14ac:dyDescent="0.2">
      <c r="A100" s="4"/>
      <c r="B100" s="18" t="s">
        <v>306</v>
      </c>
      <c r="C100" s="18"/>
      <c r="D100" s="8"/>
      <c r="E100" s="19"/>
      <c r="F100" s="20">
        <f>F92</f>
        <v>53458350</v>
      </c>
    </row>
    <row r="101" spans="1:6" ht="18.75" x14ac:dyDescent="0.2">
      <c r="A101" s="4"/>
      <c r="B101" s="18"/>
      <c r="C101" s="18"/>
      <c r="D101" s="8"/>
      <c r="E101" s="19"/>
      <c r="F101" s="20"/>
    </row>
    <row r="102" spans="1:6" ht="18.75" x14ac:dyDescent="0.2">
      <c r="A102" s="4"/>
      <c r="B102" s="18"/>
      <c r="C102" s="18"/>
      <c r="D102" s="8"/>
      <c r="E102" s="19"/>
      <c r="F102" s="20" t="s">
        <v>93</v>
      </c>
    </row>
    <row r="103" spans="1:6" ht="18.75" x14ac:dyDescent="0.2">
      <c r="A103" s="4"/>
      <c r="B103" s="18"/>
      <c r="C103" s="18"/>
      <c r="D103" s="8"/>
      <c r="E103" s="19"/>
      <c r="F103" s="20"/>
    </row>
    <row r="104" spans="1:6" ht="18.75" x14ac:dyDescent="0.2">
      <c r="A104" s="4"/>
      <c r="B104" s="18"/>
      <c r="C104" s="18"/>
      <c r="D104" s="8"/>
      <c r="E104" s="19"/>
      <c r="F104" s="20"/>
    </row>
    <row r="105" spans="1:6" ht="18.75" x14ac:dyDescent="0.2">
      <c r="A105" s="4"/>
      <c r="B105" s="18"/>
      <c r="C105" s="18"/>
      <c r="D105" s="8"/>
      <c r="E105" s="19"/>
      <c r="F105" s="20"/>
    </row>
    <row r="106" spans="1:6" ht="18.75" x14ac:dyDescent="0.2">
      <c r="A106" s="4"/>
      <c r="B106" s="18"/>
      <c r="C106" s="18"/>
      <c r="D106" s="8"/>
      <c r="E106" s="19"/>
      <c r="F106" s="20"/>
    </row>
    <row r="107" spans="1:6" ht="18.75" x14ac:dyDescent="0.2">
      <c r="A107" s="4"/>
      <c r="B107" s="18"/>
      <c r="C107" s="18"/>
      <c r="D107" s="8"/>
      <c r="E107" s="19"/>
      <c r="F107" s="20"/>
    </row>
    <row r="108" spans="1:6" ht="18.75" x14ac:dyDescent="0.2">
      <c r="A108" s="4"/>
      <c r="B108" s="18"/>
      <c r="C108" s="18"/>
      <c r="D108" s="8"/>
      <c r="E108" s="19"/>
      <c r="F108" s="20"/>
    </row>
    <row r="109" spans="1:6" ht="18.75" x14ac:dyDescent="0.2">
      <c r="A109" s="4"/>
      <c r="B109" s="18"/>
      <c r="C109" s="18"/>
      <c r="D109" s="8"/>
      <c r="E109" s="19"/>
      <c r="F109" s="20"/>
    </row>
    <row r="110" spans="1:6" ht="18.75" x14ac:dyDescent="0.2">
      <c r="A110" s="4"/>
      <c r="B110" s="18" t="s">
        <v>545</v>
      </c>
      <c r="C110" s="67"/>
      <c r="D110" s="8"/>
      <c r="E110" s="19">
        <f>F92</f>
        <v>53458350</v>
      </c>
      <c r="F110" s="20"/>
    </row>
    <row r="111" spans="1:6" ht="18.75" x14ac:dyDescent="0.2">
      <c r="A111" s="4"/>
      <c r="B111" s="9" t="s">
        <v>299</v>
      </c>
      <c r="C111" s="18"/>
      <c r="D111" s="8"/>
      <c r="E111" s="19"/>
      <c r="F111" s="20"/>
    </row>
    <row r="112" spans="1:6" ht="18.75" x14ac:dyDescent="0.2">
      <c r="A112" s="4"/>
      <c r="B112" s="18" t="s">
        <v>546</v>
      </c>
      <c r="C112" s="18"/>
      <c r="D112" s="8"/>
      <c r="E112" s="19">
        <f>E110*5%</f>
        <v>2672917.5</v>
      </c>
      <c r="F112" s="20"/>
    </row>
    <row r="113" spans="1:6" ht="18.75" x14ac:dyDescent="0.2">
      <c r="A113" s="4"/>
      <c r="B113" s="18"/>
      <c r="C113" s="18"/>
      <c r="D113" s="8"/>
      <c r="E113" s="19"/>
      <c r="F113" s="20"/>
    </row>
    <row r="114" spans="1:6" ht="18.75" x14ac:dyDescent="0.2">
      <c r="A114" s="4"/>
      <c r="B114" s="68" t="s">
        <v>547</v>
      </c>
      <c r="C114" s="68"/>
      <c r="D114" s="69" t="s">
        <v>31</v>
      </c>
      <c r="E114" s="70">
        <f>SUM(E110:E113)</f>
        <v>56131267.5</v>
      </c>
      <c r="F114" s="20"/>
    </row>
    <row r="115" spans="1:6" ht="18.75" x14ac:dyDescent="0.2">
      <c r="A115" s="4"/>
      <c r="B115" s="9" t="s">
        <v>299</v>
      </c>
      <c r="C115" s="68"/>
      <c r="D115" s="69"/>
      <c r="E115" s="71"/>
      <c r="F115" s="20"/>
    </row>
    <row r="116" spans="1:6" ht="18.75" x14ac:dyDescent="0.2">
      <c r="A116" s="4"/>
      <c r="B116" s="18" t="s">
        <v>300</v>
      </c>
      <c r="C116" s="18"/>
      <c r="D116" s="8"/>
      <c r="E116" s="19">
        <f>E114*7.5%</f>
        <v>4209845.0625</v>
      </c>
      <c r="F116" s="20"/>
    </row>
    <row r="117" spans="1:6" ht="19.5" thickBot="1" x14ac:dyDescent="0.25">
      <c r="A117" s="4"/>
      <c r="B117" s="18"/>
      <c r="C117" s="18"/>
      <c r="D117" s="8"/>
      <c r="E117" s="72">
        <f>SUM(E114:E116)</f>
        <v>60341112.5625</v>
      </c>
      <c r="F117" s="20"/>
    </row>
    <row r="118" spans="1:6" ht="19.5" thickTop="1" x14ac:dyDescent="0.2">
      <c r="A118" s="4"/>
      <c r="B118" s="18"/>
      <c r="C118" s="18"/>
      <c r="D118" s="8"/>
      <c r="E118" s="19"/>
      <c r="F118" s="20"/>
    </row>
    <row r="119" spans="1:6" ht="18.75" hidden="1" x14ac:dyDescent="0.2">
      <c r="A119" s="4"/>
      <c r="B119" s="18" t="s">
        <v>548</v>
      </c>
      <c r="C119" s="18"/>
      <c r="D119" s="8"/>
      <c r="E119" s="19">
        <f>E117/2</f>
        <v>30170556.28125</v>
      </c>
      <c r="F119" s="20"/>
    </row>
    <row r="120" spans="1:6" ht="18.75" hidden="1" x14ac:dyDescent="0.2">
      <c r="A120" s="4"/>
      <c r="B120" s="18"/>
      <c r="C120" s="18"/>
      <c r="D120" s="8"/>
      <c r="E120" s="19"/>
      <c r="F120" s="20"/>
    </row>
    <row r="121" spans="1:6" ht="18.75" hidden="1" x14ac:dyDescent="0.2">
      <c r="A121" s="4"/>
      <c r="B121" s="18" t="s">
        <v>549</v>
      </c>
      <c r="C121" s="18"/>
      <c r="D121" s="8"/>
      <c r="E121" s="19" t="e">
        <f>E117/F96</f>
        <v>#DIV/0!</v>
      </c>
      <c r="F121" s="20"/>
    </row>
    <row r="122" spans="1:6" ht="18.75" x14ac:dyDescent="0.2">
      <c r="A122" s="4"/>
      <c r="B122" s="18"/>
      <c r="C122" s="3"/>
      <c r="D122" s="4"/>
      <c r="E122" s="5"/>
      <c r="F122" s="6"/>
    </row>
  </sheetData>
  <printOptions gridLines="1"/>
  <pageMargins left="0.70866141732283505" right="0.70866141732283505" top="0.74803149606299202" bottom="0.74803149606299202" header="0.31496062992126" footer="0.31496062992126"/>
  <pageSetup paperSize="9" scale="70" orientation="portrait" r:id="rId1"/>
  <headerFooter>
    <oddHeader>&amp;L&amp;"-,Bold"&amp;18CIVIL WORKS</oddHeader>
    <oddFooter>Page &amp;P</oddFooter>
  </headerFooter>
  <rowBreaks count="4" manualBreakCount="4">
    <brk id="24" max="16383" man="1"/>
    <brk id="49" max="5" man="1"/>
    <brk id="67" max="16383" man="1"/>
    <brk id="9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view="pageBreakPreview" topLeftCell="A37" zoomScale="98" zoomScaleNormal="136" zoomScaleSheetLayoutView="98" workbookViewId="0">
      <selection activeCell="C24" sqref="C24"/>
    </sheetView>
  </sheetViews>
  <sheetFormatPr defaultColWidth="8.85546875" defaultRowHeight="12.75" x14ac:dyDescent="0.2"/>
  <cols>
    <col min="1" max="1" width="7.140625" style="84" customWidth="1"/>
    <col min="2" max="2" width="34.7109375" style="87" customWidth="1"/>
    <col min="3" max="3" width="13.5703125" style="86" customWidth="1"/>
    <col min="4" max="4" width="18.42578125" style="87" customWidth="1"/>
    <col min="5" max="5" width="24.42578125" style="84" customWidth="1"/>
    <col min="6" max="6" width="16.42578125" style="124" hidden="1" customWidth="1"/>
    <col min="7" max="7" width="19.140625" style="89" hidden="1" customWidth="1"/>
    <col min="8" max="16384" width="8.85546875" style="89"/>
  </cols>
  <sheetData>
    <row r="1" spans="1:6" s="78" customFormat="1" ht="27.75" customHeight="1" thickBot="1" x14ac:dyDescent="0.25">
      <c r="A1" s="73" t="s">
        <v>430</v>
      </c>
      <c r="B1" s="74" t="s">
        <v>431</v>
      </c>
      <c r="C1" s="75" t="s">
        <v>432</v>
      </c>
      <c r="D1" s="74" t="s">
        <v>433</v>
      </c>
      <c r="E1" s="76" t="s">
        <v>557</v>
      </c>
      <c r="F1" s="77"/>
    </row>
    <row r="2" spans="1:6" s="83" customFormat="1" ht="9.75" customHeight="1" x14ac:dyDescent="0.2">
      <c r="A2" s="79"/>
      <c r="B2" s="80"/>
      <c r="C2" s="81"/>
      <c r="D2" s="80"/>
      <c r="E2" s="82"/>
      <c r="F2" s="80"/>
    </row>
    <row r="3" spans="1:6" s="83" customFormat="1" ht="12" customHeight="1" x14ac:dyDescent="0.2">
      <c r="A3" s="79"/>
      <c r="B3" s="80"/>
      <c r="C3" s="81"/>
      <c r="D3" s="80"/>
      <c r="E3" s="82"/>
      <c r="F3" s="80"/>
    </row>
    <row r="4" spans="1:6" x14ac:dyDescent="0.2">
      <c r="B4" s="85" t="s">
        <v>554</v>
      </c>
      <c r="E4" s="88"/>
      <c r="F4" s="87"/>
    </row>
    <row r="5" spans="1:6" x14ac:dyDescent="0.2">
      <c r="B5" s="85"/>
      <c r="E5" s="88"/>
      <c r="F5" s="87"/>
    </row>
    <row r="6" spans="1:6" x14ac:dyDescent="0.2">
      <c r="B6" s="85"/>
      <c r="E6" s="88"/>
      <c r="F6" s="87"/>
    </row>
    <row r="7" spans="1:6" ht="9.75" customHeight="1" x14ac:dyDescent="0.2">
      <c r="B7" s="85"/>
      <c r="E7" s="88"/>
      <c r="F7" s="87"/>
    </row>
    <row r="8" spans="1:6" ht="12" customHeight="1" x14ac:dyDescent="0.2">
      <c r="B8" s="85"/>
      <c r="E8" s="90"/>
      <c r="F8" s="87"/>
    </row>
    <row r="9" spans="1:6" x14ac:dyDescent="0.2">
      <c r="A9" s="91"/>
      <c r="B9" s="92" t="s">
        <v>555</v>
      </c>
      <c r="E9" s="90"/>
      <c r="F9" s="93"/>
    </row>
    <row r="10" spans="1:6" x14ac:dyDescent="0.2">
      <c r="A10" s="91"/>
      <c r="B10" s="92"/>
      <c r="E10" s="90"/>
      <c r="F10" s="93"/>
    </row>
    <row r="11" spans="1:6" s="100" customFormat="1" ht="15" x14ac:dyDescent="0.35">
      <c r="A11" s="94"/>
      <c r="B11" s="95"/>
      <c r="C11" s="96"/>
      <c r="D11" s="97"/>
      <c r="E11" s="98"/>
      <c r="F11" s="99"/>
    </row>
    <row r="12" spans="1:6" s="100" customFormat="1" ht="15" x14ac:dyDescent="0.35">
      <c r="A12" s="94"/>
      <c r="B12" s="95" t="s">
        <v>560</v>
      </c>
      <c r="C12" s="101">
        <v>23</v>
      </c>
      <c r="D12" s="97">
        <f>'6 BEDROOM duplex'!F1201</f>
        <v>89260488.744519994</v>
      </c>
      <c r="E12" s="98">
        <f>D12*C12</f>
        <v>2052991241.1239598</v>
      </c>
      <c r="F12" s="102"/>
    </row>
    <row r="13" spans="1:6" s="100" customFormat="1" ht="15" x14ac:dyDescent="0.35">
      <c r="A13" s="94"/>
      <c r="B13" s="95"/>
      <c r="C13" s="96"/>
      <c r="D13" s="97"/>
      <c r="E13" s="98"/>
      <c r="F13" s="99"/>
    </row>
    <row r="14" spans="1:6" s="100" customFormat="1" x14ac:dyDescent="0.2">
      <c r="A14" s="94"/>
      <c r="B14" s="103"/>
      <c r="C14" s="81"/>
      <c r="D14" s="80"/>
      <c r="E14" s="104"/>
      <c r="F14" s="105"/>
    </row>
    <row r="15" spans="1:6" s="100" customFormat="1" x14ac:dyDescent="0.2">
      <c r="A15" s="94"/>
      <c r="B15" s="95" t="s">
        <v>543</v>
      </c>
      <c r="C15" s="81"/>
      <c r="D15" s="80"/>
      <c r="E15" s="104">
        <f>'BOQ GATE HOUSE'!E543</f>
        <v>3645029.4824999999</v>
      </c>
      <c r="F15" s="106"/>
    </row>
    <row r="16" spans="1:6" s="100" customFormat="1" x14ac:dyDescent="0.2">
      <c r="A16" s="94"/>
      <c r="B16" s="107"/>
      <c r="C16" s="108"/>
      <c r="D16" s="109"/>
      <c r="E16" s="110"/>
      <c r="F16" s="111"/>
    </row>
    <row r="17" spans="1:7" s="100" customFormat="1" x14ac:dyDescent="0.2">
      <c r="A17" s="94"/>
      <c r="B17" s="103"/>
      <c r="C17" s="108"/>
      <c r="D17" s="109"/>
      <c r="E17" s="98"/>
      <c r="F17" s="105"/>
    </row>
    <row r="18" spans="1:7" s="100" customFormat="1" x14ac:dyDescent="0.2">
      <c r="A18" s="94"/>
      <c r="B18" s="95" t="s">
        <v>558</v>
      </c>
      <c r="C18" s="108"/>
      <c r="D18" s="109"/>
      <c r="E18" s="98">
        <f>'Fence work '!E165</f>
        <v>24649100.699999999</v>
      </c>
      <c r="F18" s="105"/>
    </row>
    <row r="19" spans="1:7" s="100" customFormat="1" x14ac:dyDescent="0.2">
      <c r="A19" s="94"/>
      <c r="B19" s="103"/>
      <c r="C19" s="108"/>
      <c r="D19" s="109"/>
      <c r="E19" s="98"/>
      <c r="F19" s="105">
        <f>SUM(E12:E18)</f>
        <v>2081285371.3064599</v>
      </c>
      <c r="G19" s="112">
        <v>747620000</v>
      </c>
    </row>
    <row r="20" spans="1:7" s="100" customFormat="1" x14ac:dyDescent="0.2">
      <c r="A20" s="94"/>
      <c r="B20" s="103"/>
      <c r="C20" s="108"/>
      <c r="D20" s="109"/>
      <c r="E20" s="98"/>
      <c r="F20" s="105"/>
    </row>
    <row r="21" spans="1:7" s="100" customFormat="1" x14ac:dyDescent="0.2">
      <c r="A21" s="94"/>
      <c r="B21" s="95" t="s">
        <v>581</v>
      </c>
      <c r="C21" s="108"/>
      <c r="D21" s="109"/>
      <c r="E21" s="98">
        <f>'External work'!E84</f>
        <v>23487030</v>
      </c>
      <c r="F21" s="105"/>
    </row>
    <row r="22" spans="1:7" s="100" customFormat="1" ht="14.25" customHeight="1" x14ac:dyDescent="0.2">
      <c r="A22" s="94"/>
      <c r="B22" s="107"/>
      <c r="C22" s="108"/>
      <c r="D22" s="109"/>
      <c r="E22" s="110"/>
      <c r="F22" s="106"/>
    </row>
    <row r="23" spans="1:7" s="100" customFormat="1" ht="12" customHeight="1" x14ac:dyDescent="0.2">
      <c r="A23" s="94"/>
      <c r="B23" s="95"/>
      <c r="C23" s="81"/>
      <c r="D23" s="109"/>
      <c r="E23" s="104"/>
      <c r="F23" s="106"/>
    </row>
    <row r="24" spans="1:7" s="100" customFormat="1" x14ac:dyDescent="0.2">
      <c r="A24" s="94"/>
      <c r="B24" s="95" t="s">
        <v>605</v>
      </c>
      <c r="C24" s="108"/>
      <c r="D24" s="109"/>
      <c r="E24" s="98">
        <f>' civil works'!E117</f>
        <v>60341112.5625</v>
      </c>
      <c r="F24" s="105"/>
    </row>
    <row r="25" spans="1:7" s="100" customFormat="1" ht="12" customHeight="1" x14ac:dyDescent="0.2">
      <c r="A25" s="94"/>
      <c r="B25" s="107"/>
      <c r="C25" s="108"/>
      <c r="D25" s="109"/>
      <c r="E25" s="110"/>
      <c r="F25" s="106"/>
    </row>
    <row r="26" spans="1:7" s="100" customFormat="1" ht="12" customHeight="1" x14ac:dyDescent="0.2">
      <c r="A26" s="94"/>
      <c r="B26" s="107"/>
      <c r="C26" s="108"/>
      <c r="D26" s="109"/>
      <c r="E26" s="110"/>
      <c r="F26" s="106"/>
    </row>
    <row r="27" spans="1:7" s="100" customFormat="1" ht="12" customHeight="1" x14ac:dyDescent="0.2">
      <c r="A27" s="94"/>
      <c r="B27" s="95"/>
      <c r="C27" s="108"/>
      <c r="D27" s="109"/>
      <c r="E27" s="104"/>
      <c r="F27" s="106"/>
    </row>
    <row r="28" spans="1:7" s="100" customFormat="1" ht="12" customHeight="1" x14ac:dyDescent="0.2">
      <c r="A28" s="94"/>
      <c r="B28" s="107"/>
      <c r="C28" s="108"/>
      <c r="D28" s="109"/>
      <c r="E28" s="110"/>
      <c r="F28" s="106"/>
    </row>
    <row r="29" spans="1:7" s="100" customFormat="1" ht="12" customHeight="1" x14ac:dyDescent="0.2">
      <c r="A29" s="94"/>
      <c r="B29" s="107"/>
      <c r="C29" s="108"/>
      <c r="D29" s="109"/>
      <c r="E29" s="110"/>
      <c r="F29" s="106"/>
    </row>
    <row r="30" spans="1:7" s="100" customFormat="1" ht="12" customHeight="1" x14ac:dyDescent="0.2">
      <c r="A30" s="94"/>
      <c r="B30" s="107"/>
      <c r="C30" s="108"/>
      <c r="D30" s="109"/>
      <c r="E30" s="110"/>
      <c r="F30" s="106"/>
    </row>
    <row r="31" spans="1:7" s="100" customFormat="1" ht="12" customHeight="1" x14ac:dyDescent="0.2">
      <c r="A31" s="94"/>
      <c r="B31" s="107"/>
      <c r="C31" s="108"/>
      <c r="D31" s="109"/>
      <c r="E31" s="110"/>
      <c r="F31" s="106"/>
    </row>
    <row r="32" spans="1:7" s="100" customFormat="1" ht="12" customHeight="1" x14ac:dyDescent="0.2">
      <c r="A32" s="94"/>
      <c r="B32" s="107"/>
      <c r="C32" s="108"/>
      <c r="D32" s="109"/>
      <c r="E32" s="110"/>
      <c r="F32" s="106"/>
    </row>
    <row r="33" spans="1:6" s="100" customFormat="1" ht="12" customHeight="1" x14ac:dyDescent="0.2">
      <c r="A33" s="94"/>
      <c r="B33" s="107"/>
      <c r="C33" s="108"/>
      <c r="D33" s="109"/>
      <c r="E33" s="110"/>
      <c r="F33" s="106"/>
    </row>
    <row r="34" spans="1:6" s="100" customFormat="1" ht="12" customHeight="1" x14ac:dyDescent="0.2">
      <c r="A34" s="94"/>
      <c r="B34" s="107"/>
      <c r="C34" s="108"/>
      <c r="D34" s="109"/>
      <c r="E34" s="110"/>
      <c r="F34" s="106"/>
    </row>
    <row r="35" spans="1:6" s="100" customFormat="1" ht="12" customHeight="1" x14ac:dyDescent="0.2">
      <c r="A35" s="94"/>
      <c r="B35" s="107"/>
      <c r="C35" s="113"/>
      <c r="D35" s="114"/>
      <c r="E35" s="104"/>
      <c r="F35" s="106"/>
    </row>
    <row r="36" spans="1:6" s="100" customFormat="1" ht="21" customHeight="1" thickBot="1" x14ac:dyDescent="0.25">
      <c r="A36" s="115"/>
      <c r="B36" s="116" t="s">
        <v>559</v>
      </c>
      <c r="C36" s="117"/>
      <c r="D36" s="118"/>
      <c r="E36" s="119">
        <f>SUM(E9:E35)</f>
        <v>2165113513.8689599</v>
      </c>
      <c r="F36" s="106"/>
    </row>
    <row r="37" spans="1:6" s="100" customFormat="1" ht="12" customHeight="1" thickTop="1" x14ac:dyDescent="0.2">
      <c r="A37" s="120"/>
      <c r="B37" s="121"/>
      <c r="C37" s="122"/>
      <c r="D37" s="122"/>
      <c r="E37" s="123"/>
      <c r="F37" s="106"/>
    </row>
    <row r="38" spans="1:6" s="100" customFormat="1" ht="12" customHeight="1" x14ac:dyDescent="0.2">
      <c r="A38" s="87"/>
      <c r="B38" s="87"/>
      <c r="C38" s="87"/>
      <c r="D38" s="87"/>
      <c r="E38" s="87"/>
      <c r="F38" s="106"/>
    </row>
  </sheetData>
  <printOptions gridLines="1"/>
  <pageMargins left="0.7" right="0.7" top="0.75" bottom="0.75" header="0.3" footer="0.3"/>
  <pageSetup paperSize="9" scale="89" orientation="portrait" r:id="rId1"/>
  <headerFooter>
    <oddHeader>&amp;R&amp;"Times New Roman,Bold Italic"&amp;8&amp;UGENERAL SUMMARY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F2AA-89D8-4BE6-8DEC-A6E81DB88730}">
  <dimension ref="A1:J29"/>
  <sheetViews>
    <sheetView view="pageBreakPreview" zoomScaleNormal="96" zoomScaleSheetLayoutView="100" workbookViewId="0">
      <selection activeCell="A5" sqref="A5:J10"/>
    </sheetView>
  </sheetViews>
  <sheetFormatPr defaultColWidth="11.42578125" defaultRowHeight="26.25" x14ac:dyDescent="0.4"/>
  <cols>
    <col min="1" max="1" width="8.5703125" style="336" customWidth="1"/>
    <col min="2" max="2" width="14.42578125" style="336" customWidth="1"/>
    <col min="3" max="7" width="11.42578125" style="336"/>
    <col min="8" max="8" width="14.85546875" style="336" customWidth="1"/>
    <col min="9" max="16384" width="11.42578125" style="336"/>
  </cols>
  <sheetData>
    <row r="1" spans="1:10" ht="31.5" x14ac:dyDescent="0.4">
      <c r="A1" s="383"/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7.25" customHeight="1" x14ac:dyDescent="0.5">
      <c r="A2" s="342"/>
      <c r="B2" s="342"/>
      <c r="C2" s="342"/>
      <c r="D2" s="342"/>
      <c r="E2" s="342"/>
      <c r="F2" s="342"/>
      <c r="G2" s="342"/>
      <c r="H2" s="342"/>
      <c r="I2" s="343"/>
      <c r="J2" s="343"/>
    </row>
    <row r="3" spans="1:10" ht="31.5" x14ac:dyDescent="0.4">
      <c r="A3" s="383"/>
      <c r="B3" s="383"/>
      <c r="C3" s="383"/>
      <c r="D3" s="383"/>
      <c r="E3" s="383"/>
      <c r="F3" s="383"/>
      <c r="G3" s="383"/>
      <c r="H3" s="383"/>
      <c r="I3" s="383"/>
      <c r="J3" s="383"/>
    </row>
    <row r="4" spans="1:10" ht="13.5" customHeight="1" x14ac:dyDescent="0.5">
      <c r="A4" s="342"/>
      <c r="B4" s="342"/>
      <c r="C4" s="342"/>
      <c r="D4" s="342"/>
      <c r="E4" s="342"/>
      <c r="F4" s="342"/>
      <c r="G4" s="342"/>
      <c r="H4" s="342"/>
      <c r="I4" s="343"/>
      <c r="J4" s="343"/>
    </row>
    <row r="5" spans="1:10" ht="21" customHeight="1" x14ac:dyDescent="0.4">
      <c r="A5" s="384" t="s">
        <v>607</v>
      </c>
      <c r="B5" s="384"/>
      <c r="C5" s="384"/>
      <c r="D5" s="384"/>
      <c r="E5" s="384"/>
      <c r="F5" s="384"/>
      <c r="G5" s="384"/>
      <c r="H5" s="384"/>
      <c r="I5" s="384"/>
      <c r="J5" s="384"/>
    </row>
    <row r="6" spans="1:10" ht="17.25" customHeight="1" x14ac:dyDescent="0.4">
      <c r="A6" s="384"/>
      <c r="B6" s="384"/>
      <c r="C6" s="384"/>
      <c r="D6" s="384"/>
      <c r="E6" s="384"/>
      <c r="F6" s="384"/>
      <c r="G6" s="384"/>
      <c r="H6" s="384"/>
      <c r="I6" s="384"/>
      <c r="J6" s="384"/>
    </row>
    <row r="7" spans="1:10" x14ac:dyDescent="0.4">
      <c r="A7" s="384"/>
      <c r="B7" s="384"/>
      <c r="C7" s="384"/>
      <c r="D7" s="384"/>
      <c r="E7" s="384"/>
      <c r="F7" s="384"/>
      <c r="G7" s="384"/>
      <c r="H7" s="384"/>
      <c r="I7" s="384"/>
      <c r="J7" s="384"/>
    </row>
    <row r="8" spans="1:10" ht="8.25" customHeight="1" x14ac:dyDescent="0.4">
      <c r="A8" s="384"/>
      <c r="B8" s="384"/>
      <c r="C8" s="384"/>
      <c r="D8" s="384"/>
      <c r="E8" s="384"/>
      <c r="F8" s="384"/>
      <c r="G8" s="384"/>
      <c r="H8" s="384"/>
      <c r="I8" s="384"/>
      <c r="J8" s="384"/>
    </row>
    <row r="9" spans="1:10" hidden="1" x14ac:dyDescent="0.4">
      <c r="A9" s="384"/>
      <c r="B9" s="384"/>
      <c r="C9" s="384"/>
      <c r="D9" s="384"/>
      <c r="E9" s="384"/>
      <c r="F9" s="384"/>
      <c r="G9" s="384"/>
      <c r="H9" s="384"/>
      <c r="I9" s="384"/>
      <c r="J9" s="384"/>
    </row>
    <row r="10" spans="1:10" ht="5.25" hidden="1" customHeight="1" x14ac:dyDescent="0.4">
      <c r="A10" s="384"/>
      <c r="B10" s="384"/>
      <c r="C10" s="384"/>
      <c r="D10" s="384"/>
      <c r="E10" s="384"/>
      <c r="F10" s="384"/>
      <c r="G10" s="384"/>
      <c r="H10" s="384"/>
      <c r="I10" s="384"/>
      <c r="J10" s="384"/>
    </row>
    <row r="12" spans="1:10" ht="17.25" customHeight="1" x14ac:dyDescent="0.4"/>
    <row r="22" spans="1:10" x14ac:dyDescent="0.4">
      <c r="F22" s="336" t="s">
        <v>93</v>
      </c>
    </row>
    <row r="24" spans="1:10" s="337" customFormat="1" ht="18.75" x14ac:dyDescent="0.3">
      <c r="A24" s="340"/>
      <c r="G24" s="340"/>
    </row>
    <row r="25" spans="1:10" s="339" customFormat="1" ht="16.5" x14ac:dyDescent="0.3">
      <c r="A25" s="341"/>
      <c r="G25" s="338"/>
    </row>
    <row r="26" spans="1:10" s="339" customFormat="1" ht="15.75" x14ac:dyDescent="0.25"/>
    <row r="27" spans="1:10" s="339" customFormat="1" ht="15.75" x14ac:dyDescent="0.25"/>
    <row r="28" spans="1:10" s="337" customFormat="1" ht="15.75" x14ac:dyDescent="0.25"/>
    <row r="29" spans="1:10" s="337" customFormat="1" ht="15.75" x14ac:dyDescent="0.25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</sheetData>
  <mergeCells count="4">
    <mergeCell ref="A1:J1"/>
    <mergeCell ref="A3:J3"/>
    <mergeCell ref="A5:J10"/>
    <mergeCell ref="A29:J29"/>
  </mergeCells>
  <pageMargins left="0.7" right="0.7" top="0.75" bottom="0.75" header="0.3" footer="0.3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24"/>
  <sheetViews>
    <sheetView view="pageBreakPreview" topLeftCell="A604" zoomScale="96" zoomScaleNormal="100" zoomScaleSheetLayoutView="96" workbookViewId="0">
      <selection activeCell="C610" sqref="C610"/>
    </sheetView>
  </sheetViews>
  <sheetFormatPr defaultColWidth="9.140625" defaultRowHeight="18.75" x14ac:dyDescent="0.25"/>
  <cols>
    <col min="1" max="1" width="3.42578125" style="133" customWidth="1"/>
    <col min="2" max="2" width="42" style="138" customWidth="1"/>
    <col min="3" max="3" width="9" style="135" customWidth="1"/>
    <col min="4" max="4" width="6.85546875" style="133" bestFit="1" customWidth="1"/>
    <col min="5" max="5" width="16.28515625" style="136" bestFit="1" customWidth="1"/>
    <col min="6" max="6" width="19.140625" style="137" customWidth="1"/>
    <col min="7" max="7" width="16.42578125" style="137" customWidth="1"/>
    <col min="8" max="8" width="12.5703125" style="138" bestFit="1" customWidth="1"/>
    <col min="9" max="9" width="35.5703125" style="138" customWidth="1"/>
    <col min="10" max="10" width="9.28515625" style="138" bestFit="1" customWidth="1"/>
    <col min="11" max="11" width="22.42578125" style="138" customWidth="1"/>
    <col min="12" max="12" width="5.42578125" style="138" customWidth="1"/>
    <col min="13" max="13" width="9.5703125" style="138" customWidth="1"/>
    <col min="14" max="14" width="9.28515625" style="138" bestFit="1" customWidth="1"/>
    <col min="15" max="15" width="9.140625" style="138"/>
    <col min="16" max="16" width="9.28515625" style="138" bestFit="1" customWidth="1"/>
    <col min="17" max="17" width="12.5703125" style="138" bestFit="1" customWidth="1"/>
    <col min="18" max="18" width="9.140625" style="138"/>
    <col min="19" max="19" width="12.42578125" style="138" bestFit="1" customWidth="1"/>
    <col min="20" max="16384" width="9.140625" style="138"/>
  </cols>
  <sheetData>
    <row r="1" spans="1:10" x14ac:dyDescent="0.25">
      <c r="A1" s="1"/>
      <c r="B1" s="2" t="s">
        <v>0</v>
      </c>
    </row>
    <row r="2" spans="1:10" x14ac:dyDescent="0.25">
      <c r="B2" s="143"/>
    </row>
    <row r="3" spans="1:10" x14ac:dyDescent="0.25">
      <c r="B3" s="144" t="s">
        <v>1</v>
      </c>
    </row>
    <row r="4" spans="1:10" x14ac:dyDescent="0.25">
      <c r="B4" s="144"/>
    </row>
    <row r="5" spans="1:10" s="147" customFormat="1" ht="18" x14ac:dyDescent="0.25">
      <c r="A5" s="133"/>
      <c r="B5" s="134" t="s">
        <v>2</v>
      </c>
      <c r="C5" s="135"/>
      <c r="D5" s="133"/>
      <c r="E5" s="145"/>
      <c r="F5" s="146"/>
      <c r="G5" s="146"/>
      <c r="H5" s="138"/>
    </row>
    <row r="6" spans="1:10" s="147" customFormat="1" ht="18" x14ac:dyDescent="0.25">
      <c r="A6" s="133"/>
      <c r="B6" s="134"/>
      <c r="C6" s="135"/>
      <c r="D6" s="133"/>
      <c r="E6" s="145"/>
      <c r="F6" s="146"/>
      <c r="G6" s="146"/>
      <c r="H6" s="138"/>
    </row>
    <row r="7" spans="1:10" s="147" customFormat="1" ht="18" x14ac:dyDescent="0.25">
      <c r="A7" s="133"/>
      <c r="B7" s="134" t="s">
        <v>3</v>
      </c>
      <c r="C7" s="135"/>
      <c r="D7" s="133"/>
      <c r="E7" s="145"/>
      <c r="F7" s="146"/>
      <c r="G7" s="146"/>
      <c r="H7" s="138"/>
    </row>
    <row r="8" spans="1:10" ht="17.25" customHeight="1" x14ac:dyDescent="0.25">
      <c r="C8" s="155" t="s">
        <v>616</v>
      </c>
      <c r="D8" s="143" t="s">
        <v>432</v>
      </c>
      <c r="E8" s="158" t="s">
        <v>617</v>
      </c>
      <c r="F8" s="174" t="s">
        <v>433</v>
      </c>
    </row>
    <row r="9" spans="1:10" ht="40.5" customHeight="1" x14ac:dyDescent="0.25">
      <c r="A9" s="133" t="s">
        <v>4</v>
      </c>
      <c r="B9" s="148" t="s">
        <v>5</v>
      </c>
      <c r="C9" s="135">
        <v>238</v>
      </c>
      <c r="D9" s="133" t="s">
        <v>582</v>
      </c>
      <c r="E9" s="141">
        <f>'[19]AJIWE STRIP MALL '!E46</f>
        <v>150</v>
      </c>
      <c r="F9" s="137">
        <f>C9*E9</f>
        <v>35700</v>
      </c>
      <c r="G9" s="149"/>
      <c r="H9" s="150"/>
    </row>
    <row r="10" spans="1:10" ht="51.75" customHeight="1" x14ac:dyDescent="0.25">
      <c r="A10" s="133" t="s">
        <v>6</v>
      </c>
      <c r="B10" s="148" t="s">
        <v>7</v>
      </c>
      <c r="C10" s="135">
        <v>52</v>
      </c>
      <c r="D10" s="133" t="s">
        <v>583</v>
      </c>
      <c r="E10" s="141">
        <f>'[19]AJIWE STRIP MALL '!E47</f>
        <v>1500</v>
      </c>
      <c r="F10" s="137">
        <f>C10*E10</f>
        <v>78000</v>
      </c>
      <c r="G10" s="149"/>
      <c r="H10" s="150"/>
    </row>
    <row r="11" spans="1:10" ht="45" customHeight="1" x14ac:dyDescent="0.25">
      <c r="A11" s="133" t="s">
        <v>8</v>
      </c>
      <c r="B11" s="148" t="s">
        <v>9</v>
      </c>
      <c r="C11" s="135">
        <v>80</v>
      </c>
      <c r="D11" s="133" t="s">
        <v>583</v>
      </c>
      <c r="E11" s="141">
        <f>'[19]AJIWE STRIP MALL '!E48</f>
        <v>1500</v>
      </c>
      <c r="F11" s="137">
        <f t="shared" ref="F11:F18" si="0">C11*E11</f>
        <v>120000</v>
      </c>
      <c r="G11" s="149"/>
      <c r="H11" s="150"/>
    </row>
    <row r="12" spans="1:10" ht="55.5" customHeight="1" x14ac:dyDescent="0.25">
      <c r="A12" s="133" t="s">
        <v>10</v>
      </c>
      <c r="B12" s="148" t="s">
        <v>11</v>
      </c>
      <c r="D12" s="133" t="s">
        <v>583</v>
      </c>
      <c r="E12" s="141">
        <f>'[19]AJIWE STRIP MALL '!E48</f>
        <v>1500</v>
      </c>
      <c r="F12" s="137">
        <f t="shared" si="0"/>
        <v>0</v>
      </c>
      <c r="G12" s="149"/>
    </row>
    <row r="13" spans="1:10" ht="30.75" customHeight="1" x14ac:dyDescent="0.25">
      <c r="A13" s="133" t="s">
        <v>12</v>
      </c>
      <c r="B13" s="148" t="s">
        <v>13</v>
      </c>
      <c r="C13" s="135">
        <v>74</v>
      </c>
      <c r="D13" s="133" t="s">
        <v>582</v>
      </c>
      <c r="E13" s="141">
        <f>'[19]AJIWE STRIP MALL '!E49</f>
        <v>250</v>
      </c>
      <c r="F13" s="137">
        <f t="shared" si="0"/>
        <v>18500</v>
      </c>
      <c r="G13" s="149"/>
      <c r="H13" s="150"/>
      <c r="I13" s="151"/>
    </row>
    <row r="14" spans="1:10" ht="30.75" customHeight="1" x14ac:dyDescent="0.25">
      <c r="A14" s="133" t="s">
        <v>14</v>
      </c>
      <c r="B14" s="148" t="s">
        <v>15</v>
      </c>
      <c r="C14" s="135">
        <v>59</v>
      </c>
      <c r="D14" s="133" t="s">
        <v>583</v>
      </c>
      <c r="E14" s="141">
        <f>'[19]AJIWE STRIP MALL '!E50</f>
        <v>650</v>
      </c>
      <c r="F14" s="137">
        <f t="shared" si="0"/>
        <v>38350</v>
      </c>
      <c r="G14" s="149"/>
      <c r="H14" s="150"/>
      <c r="J14" s="151"/>
    </row>
    <row r="15" spans="1:10" ht="44.25" customHeight="1" x14ac:dyDescent="0.25">
      <c r="A15" s="133" t="s">
        <v>16</v>
      </c>
      <c r="B15" s="148" t="s">
        <v>17</v>
      </c>
      <c r="C15" s="135">
        <v>73</v>
      </c>
      <c r="D15" s="133" t="s">
        <v>583</v>
      </c>
      <c r="E15" s="141">
        <f>'[19]AJIWE STRIP MALL '!E51</f>
        <v>500</v>
      </c>
      <c r="F15" s="137">
        <f t="shared" si="0"/>
        <v>36500</v>
      </c>
      <c r="G15" s="149"/>
      <c r="H15" s="150"/>
    </row>
    <row r="16" spans="1:10" ht="44.25" customHeight="1" x14ac:dyDescent="0.25">
      <c r="A16" s="133" t="s">
        <v>18</v>
      </c>
      <c r="B16" s="152" t="s">
        <v>19</v>
      </c>
      <c r="C16" s="135">
        <v>41</v>
      </c>
      <c r="D16" s="133" t="s">
        <v>583</v>
      </c>
      <c r="E16" s="141">
        <f>'[19]AJIWE STRIP MALL '!E52</f>
        <v>7187</v>
      </c>
      <c r="F16" s="137">
        <f t="shared" si="0"/>
        <v>294667</v>
      </c>
      <c r="G16" s="149"/>
      <c r="H16" s="150"/>
    </row>
    <row r="17" spans="1:8" ht="36" customHeight="1" x14ac:dyDescent="0.25">
      <c r="A17" s="133" t="s">
        <v>20</v>
      </c>
      <c r="B17" s="148" t="s">
        <v>21</v>
      </c>
      <c r="C17" s="135">
        <v>118</v>
      </c>
      <c r="D17" s="133" t="s">
        <v>582</v>
      </c>
      <c r="E17" s="141">
        <v>6500</v>
      </c>
      <c r="F17" s="137">
        <f t="shared" si="0"/>
        <v>767000</v>
      </c>
      <c r="G17" s="149"/>
      <c r="H17" s="150"/>
    </row>
    <row r="18" spans="1:8" ht="36" customHeight="1" x14ac:dyDescent="0.25">
      <c r="A18" s="133" t="s">
        <v>22</v>
      </c>
      <c r="B18" s="148" t="s">
        <v>23</v>
      </c>
      <c r="D18" s="133" t="s">
        <v>582</v>
      </c>
      <c r="E18" s="141">
        <f>'[19]AJIWE STRIP MALL '!E54</f>
        <v>150</v>
      </c>
      <c r="F18" s="137">
        <f t="shared" si="0"/>
        <v>0</v>
      </c>
      <c r="G18" s="149"/>
      <c r="H18" s="150"/>
    </row>
    <row r="19" spans="1:8" x14ac:dyDescent="0.25">
      <c r="B19" s="134" t="s">
        <v>24</v>
      </c>
      <c r="E19" s="141"/>
      <c r="G19" s="149"/>
    </row>
    <row r="20" spans="1:8" ht="17.25" customHeight="1" x14ac:dyDescent="0.25">
      <c r="B20" s="153" t="s">
        <v>25</v>
      </c>
      <c r="E20" s="141"/>
      <c r="G20" s="149"/>
    </row>
    <row r="21" spans="1:8" ht="17.25" customHeight="1" x14ac:dyDescent="0.25">
      <c r="A21" s="133" t="s">
        <v>26</v>
      </c>
      <c r="B21" s="138" t="s">
        <v>27</v>
      </c>
      <c r="C21" s="135">
        <v>74</v>
      </c>
      <c r="D21" s="133" t="s">
        <v>582</v>
      </c>
      <c r="E21" s="141">
        <f>'[19]AJIWE STRIP MALL '!E57</f>
        <v>2200</v>
      </c>
      <c r="F21" s="137">
        <f>C21*E21</f>
        <v>162800</v>
      </c>
      <c r="G21" s="149"/>
      <c r="H21" s="150"/>
    </row>
    <row r="22" spans="1:8" ht="17.25" customHeight="1" x14ac:dyDescent="0.25">
      <c r="B22" s="153" t="s">
        <v>28</v>
      </c>
      <c r="E22" s="141"/>
      <c r="G22" s="149"/>
    </row>
    <row r="23" spans="1:8" ht="17.25" customHeight="1" x14ac:dyDescent="0.25">
      <c r="A23" s="133" t="s">
        <v>29</v>
      </c>
      <c r="B23" s="138" t="s">
        <v>30</v>
      </c>
      <c r="C23" s="135">
        <v>13</v>
      </c>
      <c r="D23" s="133" t="s">
        <v>583</v>
      </c>
      <c r="E23" s="141">
        <v>62000</v>
      </c>
      <c r="F23" s="137">
        <f>C23*E23</f>
        <v>806000</v>
      </c>
      <c r="G23" s="149"/>
      <c r="H23" s="150"/>
    </row>
    <row r="24" spans="1:8" ht="17.25" customHeight="1" x14ac:dyDescent="0.25">
      <c r="A24" s="133" t="s">
        <v>31</v>
      </c>
      <c r="B24" s="138" t="s">
        <v>32</v>
      </c>
      <c r="C24" s="135">
        <v>21</v>
      </c>
      <c r="D24" s="133" t="s">
        <v>583</v>
      </c>
      <c r="E24" s="141">
        <f>E23</f>
        <v>62000</v>
      </c>
      <c r="F24" s="137">
        <f>C24*E24</f>
        <v>1302000</v>
      </c>
      <c r="G24" s="149"/>
      <c r="H24" s="150"/>
    </row>
    <row r="25" spans="1:8" ht="17.25" customHeight="1" x14ac:dyDescent="0.25">
      <c r="E25" s="141"/>
      <c r="G25" s="149"/>
      <c r="H25" s="150"/>
    </row>
    <row r="26" spans="1:8" ht="17.25" customHeight="1" x14ac:dyDescent="0.25">
      <c r="E26" s="141"/>
      <c r="G26" s="149"/>
      <c r="H26" s="150"/>
    </row>
    <row r="27" spans="1:8" ht="17.25" customHeight="1" x14ac:dyDescent="0.25">
      <c r="E27" s="141"/>
      <c r="G27" s="149"/>
      <c r="H27" s="150"/>
    </row>
    <row r="28" spans="1:8" ht="17.25" customHeight="1" x14ac:dyDescent="0.25">
      <c r="E28" s="141"/>
      <c r="G28" s="149"/>
      <c r="H28" s="150"/>
    </row>
    <row r="29" spans="1:8" ht="17.25" customHeight="1" x14ac:dyDescent="0.25">
      <c r="E29" s="141"/>
      <c r="G29" s="149"/>
      <c r="H29" s="150"/>
    </row>
    <row r="30" spans="1:8" ht="17.25" customHeight="1" x14ac:dyDescent="0.25">
      <c r="B30" s="154" t="s">
        <v>33</v>
      </c>
      <c r="C30" s="155"/>
      <c r="D30" s="143"/>
      <c r="E30" s="156" t="s">
        <v>31</v>
      </c>
      <c r="F30" s="157">
        <f>SUM(F2:F29)</f>
        <v>3659517</v>
      </c>
      <c r="G30" s="149"/>
    </row>
    <row r="31" spans="1:8" s="154" customFormat="1" ht="17.25" customHeight="1" x14ac:dyDescent="0.25">
      <c r="A31" s="143"/>
      <c r="B31" s="144" t="s">
        <v>34</v>
      </c>
      <c r="C31" s="155"/>
      <c r="D31" s="143"/>
      <c r="E31" s="158"/>
      <c r="F31" s="159"/>
      <c r="G31" s="149"/>
    </row>
    <row r="32" spans="1:8" ht="30.75" customHeight="1" x14ac:dyDescent="0.25">
      <c r="B32" s="153" t="s">
        <v>35</v>
      </c>
      <c r="G32" s="149"/>
    </row>
    <row r="33" spans="1:8" ht="17.25" customHeight="1" x14ac:dyDescent="0.25">
      <c r="B33" s="153" t="s">
        <v>36</v>
      </c>
      <c r="G33" s="149"/>
    </row>
    <row r="34" spans="1:8" ht="22.5" customHeight="1" x14ac:dyDescent="0.25">
      <c r="A34" s="133" t="s">
        <v>4</v>
      </c>
      <c r="B34" s="138" t="s">
        <v>37</v>
      </c>
      <c r="C34" s="135">
        <v>18</v>
      </c>
      <c r="D34" s="133" t="s">
        <v>583</v>
      </c>
      <c r="E34" s="141">
        <v>62000</v>
      </c>
      <c r="F34" s="137">
        <f>C34*E34</f>
        <v>1116000</v>
      </c>
      <c r="G34" s="149"/>
      <c r="H34" s="150"/>
    </row>
    <row r="35" spans="1:8" ht="21.75" customHeight="1" x14ac:dyDescent="0.25">
      <c r="A35" s="133" t="s">
        <v>6</v>
      </c>
      <c r="B35" s="138" t="s">
        <v>38</v>
      </c>
      <c r="C35" s="135">
        <v>1</v>
      </c>
      <c r="D35" s="133" t="s">
        <v>583</v>
      </c>
      <c r="E35" s="141">
        <f>E34</f>
        <v>62000</v>
      </c>
      <c r="F35" s="137">
        <f>C35*E35</f>
        <v>62000</v>
      </c>
      <c r="G35" s="149"/>
      <c r="H35" s="150"/>
    </row>
    <row r="36" spans="1:8" x14ac:dyDescent="0.25">
      <c r="E36" s="141"/>
      <c r="G36" s="149"/>
    </row>
    <row r="37" spans="1:8" ht="21" customHeight="1" x14ac:dyDescent="0.25">
      <c r="B37" s="134" t="s">
        <v>39</v>
      </c>
      <c r="G37" s="149"/>
    </row>
    <row r="38" spans="1:8" ht="38.25" customHeight="1" x14ac:dyDescent="0.25">
      <c r="B38" s="160" t="s">
        <v>310</v>
      </c>
      <c r="G38" s="149"/>
    </row>
    <row r="39" spans="1:8" ht="18" customHeight="1" x14ac:dyDescent="0.25">
      <c r="A39" s="133" t="s">
        <v>8</v>
      </c>
      <c r="B39" s="138" t="s">
        <v>41</v>
      </c>
      <c r="C39" s="135">
        <v>495</v>
      </c>
      <c r="D39" s="133" t="s">
        <v>40</v>
      </c>
      <c r="E39" s="141">
        <v>600</v>
      </c>
      <c r="F39" s="137">
        <f>C39*E39</f>
        <v>297000</v>
      </c>
      <c r="G39" s="149"/>
      <c r="H39" s="150"/>
    </row>
    <row r="40" spans="1:8" ht="18" customHeight="1" x14ac:dyDescent="0.25">
      <c r="A40" s="133" t="s">
        <v>10</v>
      </c>
      <c r="B40" s="138" t="s">
        <v>309</v>
      </c>
      <c r="C40" s="135">
        <v>418</v>
      </c>
      <c r="D40" s="133" t="s">
        <v>40</v>
      </c>
      <c r="E40" s="141">
        <f t="shared" ref="E40:E41" si="1">E39</f>
        <v>600</v>
      </c>
      <c r="F40" s="137">
        <f>C40*E40</f>
        <v>250800</v>
      </c>
      <c r="G40" s="149"/>
      <c r="H40" s="150"/>
    </row>
    <row r="41" spans="1:8" ht="19.5" customHeight="1" x14ac:dyDescent="0.25">
      <c r="B41" s="138" t="s">
        <v>42</v>
      </c>
      <c r="C41" s="135">
        <v>86</v>
      </c>
      <c r="D41" s="133" t="s">
        <v>40</v>
      </c>
      <c r="E41" s="141">
        <f t="shared" si="1"/>
        <v>600</v>
      </c>
      <c r="F41" s="137">
        <f>C41*E41</f>
        <v>51600</v>
      </c>
      <c r="G41" s="149"/>
      <c r="H41" s="150"/>
    </row>
    <row r="42" spans="1:8" x14ac:dyDescent="0.25">
      <c r="E42" s="141"/>
      <c r="G42" s="149"/>
      <c r="H42" s="150"/>
    </row>
    <row r="43" spans="1:8" ht="49.5" customHeight="1" x14ac:dyDescent="0.25">
      <c r="B43" s="160" t="s">
        <v>43</v>
      </c>
      <c r="G43" s="149"/>
    </row>
    <row r="44" spans="1:8" ht="20.25" customHeight="1" x14ac:dyDescent="0.25">
      <c r="A44" s="133" t="s">
        <v>12</v>
      </c>
      <c r="B44" s="152" t="s">
        <v>44</v>
      </c>
      <c r="C44" s="135">
        <v>125</v>
      </c>
      <c r="D44" s="133" t="s">
        <v>582</v>
      </c>
      <c r="E44" s="136">
        <f>'[19]AJIWE STRIP MALL '!E92</f>
        <v>1500</v>
      </c>
      <c r="F44" s="137">
        <f>C44*E44</f>
        <v>187500</v>
      </c>
      <c r="G44" s="149"/>
      <c r="H44" s="150"/>
    </row>
    <row r="45" spans="1:8" x14ac:dyDescent="0.25">
      <c r="B45" s="152"/>
      <c r="G45" s="149"/>
      <c r="H45" s="150"/>
    </row>
    <row r="46" spans="1:8" ht="21" customHeight="1" x14ac:dyDescent="0.25">
      <c r="B46" s="134" t="s">
        <v>45</v>
      </c>
      <c r="G46" s="149"/>
    </row>
    <row r="47" spans="1:8" ht="24.75" customHeight="1" x14ac:dyDescent="0.25">
      <c r="B47" s="153" t="s">
        <v>46</v>
      </c>
      <c r="G47" s="149"/>
    </row>
    <row r="48" spans="1:8" ht="21.75" customHeight="1" x14ac:dyDescent="0.25">
      <c r="A48" s="133" t="s">
        <v>29</v>
      </c>
      <c r="B48" s="138" t="s">
        <v>47</v>
      </c>
      <c r="C48" s="135">
        <v>22</v>
      </c>
      <c r="D48" s="133" t="s">
        <v>582</v>
      </c>
      <c r="E48" s="141">
        <v>7500</v>
      </c>
      <c r="F48" s="137">
        <f>C48*E48</f>
        <v>165000</v>
      </c>
      <c r="G48" s="149"/>
      <c r="H48" s="150"/>
    </row>
    <row r="49" spans="1:7" ht="23.25" customHeight="1" x14ac:dyDescent="0.25">
      <c r="A49" s="133" t="s">
        <v>49</v>
      </c>
      <c r="B49" s="138" t="s">
        <v>50</v>
      </c>
      <c r="C49" s="135">
        <v>5</v>
      </c>
      <c r="D49" s="133" t="s">
        <v>582</v>
      </c>
      <c r="E49" s="141">
        <f>E48</f>
        <v>7500</v>
      </c>
      <c r="F49" s="137">
        <f>C49*E49</f>
        <v>37500</v>
      </c>
      <c r="G49" s="149"/>
    </row>
    <row r="50" spans="1:7" ht="23.25" customHeight="1" x14ac:dyDescent="0.25">
      <c r="E50" s="141"/>
      <c r="G50" s="149"/>
    </row>
    <row r="51" spans="1:7" x14ac:dyDescent="0.25">
      <c r="B51" s="154" t="s">
        <v>51</v>
      </c>
      <c r="G51" s="149"/>
    </row>
    <row r="52" spans="1:7" x14ac:dyDescent="0.25">
      <c r="A52" s="133" t="s">
        <v>52</v>
      </c>
      <c r="B52" s="138" t="s">
        <v>53</v>
      </c>
      <c r="D52" s="133" t="s">
        <v>582</v>
      </c>
      <c r="E52" s="141">
        <f>'[19]AJIWE STRIP MALL '!E120</f>
        <v>4500</v>
      </c>
      <c r="F52" s="137">
        <f>C52*E52</f>
        <v>0</v>
      </c>
      <c r="G52" s="149"/>
    </row>
    <row r="53" spans="1:7" x14ac:dyDescent="0.25">
      <c r="G53" s="149"/>
    </row>
    <row r="54" spans="1:7" x14ac:dyDescent="0.25">
      <c r="A54" s="133" t="s">
        <v>54</v>
      </c>
      <c r="B54" s="138" t="s">
        <v>55</v>
      </c>
      <c r="D54" s="133" t="s">
        <v>582</v>
      </c>
      <c r="E54" s="141">
        <f>E52</f>
        <v>4500</v>
      </c>
      <c r="F54" s="137">
        <f>C54*E54</f>
        <v>0</v>
      </c>
      <c r="G54" s="149"/>
    </row>
    <row r="55" spans="1:7" x14ac:dyDescent="0.25">
      <c r="G55" s="149"/>
    </row>
    <row r="56" spans="1:7" x14ac:dyDescent="0.25">
      <c r="G56" s="149"/>
    </row>
    <row r="57" spans="1:7" x14ac:dyDescent="0.25">
      <c r="G57" s="149"/>
    </row>
    <row r="58" spans="1:7" x14ac:dyDescent="0.25">
      <c r="G58" s="149"/>
    </row>
    <row r="59" spans="1:7" x14ac:dyDescent="0.25">
      <c r="G59" s="149"/>
    </row>
    <row r="60" spans="1:7" x14ac:dyDescent="0.25">
      <c r="B60" s="161" t="s">
        <v>56</v>
      </c>
      <c r="E60" s="156" t="s">
        <v>31</v>
      </c>
      <c r="F60" s="159">
        <f>SUM(F33:F59)</f>
        <v>2167400</v>
      </c>
      <c r="G60" s="149"/>
    </row>
    <row r="61" spans="1:7" x14ac:dyDescent="0.25">
      <c r="B61" s="144" t="s">
        <v>34</v>
      </c>
      <c r="G61" s="149"/>
    </row>
    <row r="62" spans="1:7" x14ac:dyDescent="0.25">
      <c r="B62" s="144"/>
      <c r="G62" s="149"/>
    </row>
    <row r="63" spans="1:7" x14ac:dyDescent="0.25">
      <c r="B63" s="153" t="s">
        <v>46</v>
      </c>
      <c r="G63" s="149"/>
    </row>
    <row r="64" spans="1:7" x14ac:dyDescent="0.25">
      <c r="B64" s="153"/>
      <c r="G64" s="149"/>
    </row>
    <row r="65" spans="1:8" x14ac:dyDescent="0.25">
      <c r="A65" s="133" t="s">
        <v>4</v>
      </c>
      <c r="B65" s="138" t="s">
        <v>57</v>
      </c>
      <c r="C65" s="135">
        <v>49</v>
      </c>
      <c r="D65" s="133" t="s">
        <v>58</v>
      </c>
      <c r="E65" s="141">
        <v>1500</v>
      </c>
      <c r="F65" s="137">
        <f>C65*E65</f>
        <v>73500</v>
      </c>
      <c r="G65" s="149"/>
      <c r="H65" s="150"/>
    </row>
    <row r="66" spans="1:8" x14ac:dyDescent="0.25">
      <c r="E66" s="141"/>
      <c r="G66" s="149"/>
      <c r="H66" s="150"/>
    </row>
    <row r="67" spans="1:8" x14ac:dyDescent="0.25">
      <c r="B67" s="134" t="s">
        <v>59</v>
      </c>
      <c r="C67" s="155"/>
      <c r="D67" s="143"/>
      <c r="E67" s="162"/>
      <c r="F67" s="163"/>
      <c r="G67" s="149"/>
    </row>
    <row r="68" spans="1:8" x14ac:dyDescent="0.25">
      <c r="B68" s="164"/>
      <c r="C68" s="155"/>
      <c r="D68" s="143"/>
      <c r="E68" s="162"/>
      <c r="F68" s="163"/>
      <c r="G68" s="149"/>
    </row>
    <row r="69" spans="1:8" ht="57.75" customHeight="1" x14ac:dyDescent="0.25">
      <c r="B69" s="160" t="s">
        <v>60</v>
      </c>
      <c r="C69" s="155"/>
      <c r="D69" s="143"/>
      <c r="E69" s="162"/>
      <c r="F69" s="163"/>
      <c r="G69" s="149"/>
    </row>
    <row r="70" spans="1:8" x14ac:dyDescent="0.25">
      <c r="B70" s="160"/>
      <c r="C70" s="155"/>
      <c r="D70" s="143"/>
      <c r="E70" s="162"/>
      <c r="F70" s="163"/>
      <c r="G70" s="149"/>
    </row>
    <row r="71" spans="1:8" x14ac:dyDescent="0.25">
      <c r="A71" s="133" t="s">
        <v>6</v>
      </c>
      <c r="B71" s="152" t="s">
        <v>61</v>
      </c>
      <c r="C71" s="135">
        <v>119</v>
      </c>
      <c r="D71" s="133" t="s">
        <v>582</v>
      </c>
      <c r="E71" s="141">
        <f>'[19]AJIWE STRIP MALL '!E111</f>
        <v>7500</v>
      </c>
      <c r="F71" s="137">
        <f>C71*E71</f>
        <v>892500</v>
      </c>
      <c r="G71" s="149"/>
      <c r="H71" s="150"/>
    </row>
    <row r="72" spans="1:8" x14ac:dyDescent="0.25">
      <c r="B72" s="152"/>
      <c r="E72" s="141"/>
      <c r="G72" s="149"/>
      <c r="H72" s="150"/>
    </row>
    <row r="73" spans="1:8" x14ac:dyDescent="0.25">
      <c r="B73" s="153" t="s">
        <v>62</v>
      </c>
      <c r="F73" s="165"/>
      <c r="G73" s="149"/>
    </row>
    <row r="74" spans="1:8" x14ac:dyDescent="0.25">
      <c r="B74" s="153" t="s">
        <v>63</v>
      </c>
      <c r="F74" s="165"/>
      <c r="G74" s="149"/>
    </row>
    <row r="75" spans="1:8" x14ac:dyDescent="0.25">
      <c r="F75" s="165"/>
      <c r="G75" s="149"/>
    </row>
    <row r="76" spans="1:8" ht="29.25" customHeight="1" x14ac:dyDescent="0.25">
      <c r="A76" s="133" t="s">
        <v>8</v>
      </c>
      <c r="B76" s="148" t="s">
        <v>64</v>
      </c>
      <c r="C76" s="135">
        <v>137</v>
      </c>
      <c r="D76" s="133" t="s">
        <v>582</v>
      </c>
      <c r="E76" s="145">
        <f>'[19]AJIWE STRIP MALL '!E117</f>
        <v>350</v>
      </c>
      <c r="F76" s="137">
        <f>C76*E76</f>
        <v>47950</v>
      </c>
      <c r="G76" s="149"/>
    </row>
    <row r="77" spans="1:8" x14ac:dyDescent="0.25">
      <c r="B77" s="148"/>
      <c r="F77" s="165"/>
      <c r="G77" s="149"/>
    </row>
    <row r="78" spans="1:8" x14ac:dyDescent="0.25">
      <c r="B78" s="134" t="s">
        <v>216</v>
      </c>
    </row>
    <row r="79" spans="1:8" ht="10.5" customHeight="1" x14ac:dyDescent="0.25">
      <c r="B79" s="160" t="s">
        <v>217</v>
      </c>
    </row>
    <row r="81" spans="1:8" x14ac:dyDescent="0.25">
      <c r="A81" s="133" t="s">
        <v>10</v>
      </c>
      <c r="B81" s="138" t="s">
        <v>218</v>
      </c>
      <c r="C81" s="135">
        <v>30</v>
      </c>
      <c r="D81" s="133" t="s">
        <v>160</v>
      </c>
      <c r="E81" s="136">
        <v>1600</v>
      </c>
      <c r="F81" s="137">
        <f>E81*C81</f>
        <v>48000</v>
      </c>
      <c r="H81" s="166"/>
    </row>
    <row r="82" spans="1:8" x14ac:dyDescent="0.25">
      <c r="B82" s="167"/>
      <c r="F82" s="165"/>
      <c r="G82" s="149"/>
    </row>
    <row r="83" spans="1:8" ht="27" customHeight="1" x14ac:dyDescent="0.25">
      <c r="B83" s="144" t="s">
        <v>122</v>
      </c>
    </row>
    <row r="84" spans="1:8" ht="49.5" x14ac:dyDescent="0.25">
      <c r="B84" s="164" t="s">
        <v>243</v>
      </c>
    </row>
    <row r="85" spans="1:8" x14ac:dyDescent="0.25">
      <c r="A85" s="133" t="s">
        <v>12</v>
      </c>
      <c r="B85" s="168" t="s">
        <v>218</v>
      </c>
      <c r="C85" s="135">
        <f>C81</f>
        <v>30</v>
      </c>
      <c r="D85" s="133" t="s">
        <v>160</v>
      </c>
      <c r="E85" s="136">
        <v>1000</v>
      </c>
      <c r="F85" s="137">
        <f>E85*C85</f>
        <v>30000</v>
      </c>
    </row>
    <row r="86" spans="1:8" ht="35.25" customHeight="1" x14ac:dyDescent="0.25">
      <c r="B86" s="148"/>
      <c r="F86" s="169"/>
      <c r="G86" s="149"/>
    </row>
    <row r="87" spans="1:8" x14ac:dyDescent="0.25">
      <c r="B87" s="148"/>
      <c r="F87" s="165"/>
      <c r="G87" s="149"/>
    </row>
    <row r="88" spans="1:8" ht="18.75" customHeight="1" x14ac:dyDescent="0.25">
      <c r="B88" s="161" t="s">
        <v>56</v>
      </c>
      <c r="E88" s="156" t="s">
        <v>31</v>
      </c>
      <c r="F88" s="159">
        <f>SUM(F63:F87)</f>
        <v>1091950</v>
      </c>
      <c r="G88" s="149"/>
    </row>
    <row r="89" spans="1:8" x14ac:dyDescent="0.25">
      <c r="B89" s="148"/>
      <c r="F89" s="165"/>
      <c r="G89" s="149"/>
    </row>
    <row r="90" spans="1:8" x14ac:dyDescent="0.25">
      <c r="B90" s="161"/>
      <c r="E90" s="156"/>
      <c r="F90" s="157"/>
      <c r="G90" s="149"/>
    </row>
    <row r="91" spans="1:8" x14ac:dyDescent="0.25">
      <c r="B91" s="134" t="s">
        <v>65</v>
      </c>
      <c r="E91" s="156"/>
      <c r="F91" s="157"/>
      <c r="G91" s="149"/>
    </row>
    <row r="92" spans="1:8" x14ac:dyDescent="0.25">
      <c r="F92" s="170"/>
      <c r="G92" s="149"/>
    </row>
    <row r="93" spans="1:8" x14ac:dyDescent="0.25">
      <c r="F93" s="170"/>
      <c r="G93" s="149"/>
    </row>
    <row r="94" spans="1:8" x14ac:dyDescent="0.25">
      <c r="B94" s="171" t="s">
        <v>66</v>
      </c>
      <c r="E94" s="136">
        <f>F30</f>
        <v>3659517</v>
      </c>
      <c r="F94" s="170"/>
      <c r="G94" s="149"/>
    </row>
    <row r="95" spans="1:8" x14ac:dyDescent="0.25">
      <c r="B95" s="172"/>
      <c r="F95" s="170"/>
      <c r="G95" s="149"/>
    </row>
    <row r="96" spans="1:8" x14ac:dyDescent="0.25">
      <c r="B96" s="171" t="s">
        <v>67</v>
      </c>
      <c r="E96" s="136">
        <f>F60</f>
        <v>2167400</v>
      </c>
      <c r="F96" s="170"/>
      <c r="G96" s="149"/>
    </row>
    <row r="97" spans="2:8" x14ac:dyDescent="0.25">
      <c r="B97" s="171"/>
      <c r="F97" s="170"/>
      <c r="G97" s="149"/>
    </row>
    <row r="98" spans="2:8" x14ac:dyDescent="0.25">
      <c r="B98" s="171" t="s">
        <v>68</v>
      </c>
      <c r="E98" s="136">
        <f>F88</f>
        <v>1091950</v>
      </c>
      <c r="F98" s="170"/>
      <c r="G98" s="149"/>
    </row>
    <row r="99" spans="2:8" x14ac:dyDescent="0.25">
      <c r="B99" s="168"/>
      <c r="F99" s="170"/>
      <c r="G99" s="149"/>
    </row>
    <row r="100" spans="2:8" x14ac:dyDescent="0.25">
      <c r="B100" s="168"/>
      <c r="F100" s="170"/>
      <c r="G100" s="149"/>
    </row>
    <row r="101" spans="2:8" x14ac:dyDescent="0.25">
      <c r="B101" s="168"/>
      <c r="F101" s="170"/>
      <c r="G101" s="149"/>
    </row>
    <row r="102" spans="2:8" x14ac:dyDescent="0.25">
      <c r="B102" s="168"/>
      <c r="F102" s="170"/>
      <c r="G102" s="149"/>
    </row>
    <row r="103" spans="2:8" x14ac:dyDescent="0.25">
      <c r="B103" s="168"/>
      <c r="F103" s="170"/>
      <c r="G103" s="149"/>
    </row>
    <row r="104" spans="2:8" x14ac:dyDescent="0.25">
      <c r="B104" s="168"/>
      <c r="F104" s="170"/>
      <c r="G104" s="149"/>
    </row>
    <row r="105" spans="2:8" x14ac:dyDescent="0.25">
      <c r="B105" s="168"/>
      <c r="F105" s="170"/>
      <c r="G105" s="149"/>
    </row>
    <row r="106" spans="2:8" x14ac:dyDescent="0.25">
      <c r="B106" s="168"/>
      <c r="F106" s="170"/>
      <c r="G106" s="149"/>
    </row>
    <row r="107" spans="2:8" x14ac:dyDescent="0.25">
      <c r="B107" s="168"/>
      <c r="F107" s="170"/>
      <c r="G107" s="149"/>
    </row>
    <row r="108" spans="2:8" x14ac:dyDescent="0.25">
      <c r="B108" s="168"/>
      <c r="F108" s="170"/>
      <c r="G108" s="149"/>
    </row>
    <row r="109" spans="2:8" x14ac:dyDescent="0.25">
      <c r="B109" s="173" t="s">
        <v>69</v>
      </c>
      <c r="C109" s="155"/>
      <c r="D109" s="143"/>
      <c r="F109" s="174"/>
      <c r="G109" s="149"/>
    </row>
    <row r="110" spans="2:8" x14ac:dyDescent="0.25">
      <c r="B110" s="154" t="s">
        <v>70</v>
      </c>
      <c r="C110" s="155"/>
      <c r="D110" s="143"/>
      <c r="E110" s="156" t="s">
        <v>31</v>
      </c>
      <c r="F110" s="163">
        <f>SUM(E94:E99)</f>
        <v>6918867</v>
      </c>
      <c r="G110" s="149"/>
      <c r="H110" s="206">
        <f>F110/179.8</f>
        <v>38480.906562847609</v>
      </c>
    </row>
    <row r="111" spans="2:8" x14ac:dyDescent="0.25">
      <c r="B111" s="2" t="s">
        <v>71</v>
      </c>
    </row>
    <row r="113" spans="1:8" x14ac:dyDescent="0.25">
      <c r="B113" s="144" t="s">
        <v>72</v>
      </c>
    </row>
    <row r="114" spans="1:8" x14ac:dyDescent="0.25">
      <c r="B114" s="144"/>
    </row>
    <row r="115" spans="1:8" x14ac:dyDescent="0.25">
      <c r="B115" s="134" t="s">
        <v>24</v>
      </c>
    </row>
    <row r="116" spans="1:8" x14ac:dyDescent="0.25">
      <c r="E116" s="138"/>
    </row>
    <row r="117" spans="1:8" x14ac:dyDescent="0.25">
      <c r="B117" s="153" t="s">
        <v>73</v>
      </c>
    </row>
    <row r="118" spans="1:8" x14ac:dyDescent="0.25">
      <c r="B118" s="153"/>
    </row>
    <row r="119" spans="1:8" x14ac:dyDescent="0.25">
      <c r="B119" s="153" t="s">
        <v>74</v>
      </c>
    </row>
    <row r="121" spans="1:8" x14ac:dyDescent="0.25">
      <c r="A121" s="133" t="s">
        <v>4</v>
      </c>
      <c r="B121" s="138" t="s">
        <v>38</v>
      </c>
      <c r="C121" s="135">
        <v>6</v>
      </c>
      <c r="D121" s="133" t="s">
        <v>583</v>
      </c>
      <c r="E121" s="141">
        <f>E35</f>
        <v>62000</v>
      </c>
      <c r="F121" s="137">
        <f>C121*E121</f>
        <v>372000</v>
      </c>
      <c r="H121" s="150"/>
    </row>
    <row r="123" spans="1:8" x14ac:dyDescent="0.25">
      <c r="A123" s="133" t="s">
        <v>6</v>
      </c>
      <c r="B123" s="138" t="s">
        <v>75</v>
      </c>
      <c r="C123" s="135">
        <v>16</v>
      </c>
      <c r="D123" s="133" t="s">
        <v>583</v>
      </c>
      <c r="E123" s="141">
        <f>E121</f>
        <v>62000</v>
      </c>
      <c r="F123" s="137">
        <f>C123*E123</f>
        <v>992000</v>
      </c>
      <c r="H123" s="150"/>
    </row>
    <row r="125" spans="1:8" x14ac:dyDescent="0.25">
      <c r="B125" s="134" t="s">
        <v>39</v>
      </c>
    </row>
    <row r="127" spans="1:8" ht="33" x14ac:dyDescent="0.25">
      <c r="B127" s="160" t="s">
        <v>76</v>
      </c>
    </row>
    <row r="128" spans="1:8" x14ac:dyDescent="0.25">
      <c r="B128" s="160"/>
    </row>
    <row r="129" spans="1:8" x14ac:dyDescent="0.25">
      <c r="A129" s="133" t="s">
        <v>10</v>
      </c>
      <c r="B129" s="138" t="s">
        <v>77</v>
      </c>
      <c r="C129" s="135">
        <f>658+1643</f>
        <v>2301</v>
      </c>
      <c r="D129" s="133" t="s">
        <v>40</v>
      </c>
      <c r="E129" s="141">
        <f>E39</f>
        <v>600</v>
      </c>
      <c r="F129" s="137">
        <f>C129*E129</f>
        <v>1380600</v>
      </c>
      <c r="H129" s="150"/>
    </row>
    <row r="130" spans="1:8" x14ac:dyDescent="0.25">
      <c r="E130" s="141"/>
      <c r="H130" s="150"/>
    </row>
    <row r="131" spans="1:8" x14ac:dyDescent="0.25">
      <c r="A131" s="133" t="s">
        <v>12</v>
      </c>
      <c r="B131" s="138" t="s">
        <v>78</v>
      </c>
      <c r="C131" s="135">
        <f>560+1816</f>
        <v>2376</v>
      </c>
      <c r="D131" s="133" t="s">
        <v>40</v>
      </c>
      <c r="E131" s="141">
        <f>E129</f>
        <v>600</v>
      </c>
      <c r="F131" s="137">
        <f>C131*E131</f>
        <v>1425600</v>
      </c>
      <c r="H131" s="150"/>
    </row>
    <row r="132" spans="1:8" x14ac:dyDescent="0.25">
      <c r="E132" s="141"/>
    </row>
    <row r="133" spans="1:8" x14ac:dyDescent="0.25">
      <c r="A133" s="133" t="s">
        <v>14</v>
      </c>
      <c r="B133" s="138" t="s">
        <v>42</v>
      </c>
      <c r="C133" s="135">
        <f>'[20]TAKING-OFF SHEET'!$G$258+664</f>
        <v>1042.0391999999999</v>
      </c>
      <c r="D133" s="133" t="s">
        <v>40</v>
      </c>
      <c r="E133" s="141">
        <f>E131</f>
        <v>600</v>
      </c>
      <c r="F133" s="137">
        <f>C133*E133</f>
        <v>625223.52</v>
      </c>
      <c r="H133" s="150"/>
    </row>
    <row r="135" spans="1:8" x14ac:dyDescent="0.25">
      <c r="B135" s="134" t="s">
        <v>45</v>
      </c>
    </row>
    <row r="137" spans="1:8" x14ac:dyDescent="0.25">
      <c r="B137" s="153" t="s">
        <v>46</v>
      </c>
    </row>
    <row r="139" spans="1:8" x14ac:dyDescent="0.25">
      <c r="A139" s="133" t="s">
        <v>16</v>
      </c>
      <c r="B139" s="138" t="s">
        <v>79</v>
      </c>
      <c r="C139" s="135">
        <v>73</v>
      </c>
      <c r="D139" s="133" t="s">
        <v>582</v>
      </c>
      <c r="E139" s="141">
        <f>E48</f>
        <v>7500</v>
      </c>
      <c r="F139" s="137">
        <f>C139*E139</f>
        <v>547500</v>
      </c>
      <c r="H139" s="150"/>
    </row>
    <row r="141" spans="1:8" x14ac:dyDescent="0.25">
      <c r="A141" s="133" t="s">
        <v>18</v>
      </c>
      <c r="B141" s="138" t="s">
        <v>80</v>
      </c>
      <c r="C141" s="135">
        <v>194</v>
      </c>
      <c r="D141" s="133" t="s">
        <v>582</v>
      </c>
      <c r="E141" s="141">
        <f>E139</f>
        <v>7500</v>
      </c>
      <c r="F141" s="137">
        <f>C141*E141</f>
        <v>1455000</v>
      </c>
      <c r="H141" s="150"/>
    </row>
    <row r="153" spans="1:7" x14ac:dyDescent="0.25">
      <c r="B153" s="144" t="s">
        <v>72</v>
      </c>
    </row>
    <row r="154" spans="1:7" x14ac:dyDescent="0.25">
      <c r="B154" s="154" t="s">
        <v>81</v>
      </c>
      <c r="E154" s="156" t="s">
        <v>31</v>
      </c>
      <c r="F154" s="157">
        <f>SUM(F113:F153)</f>
        <v>6797923.5199999996</v>
      </c>
      <c r="G154" s="137">
        <f>F154/179.8</f>
        <v>37808.25094549499</v>
      </c>
    </row>
    <row r="155" spans="1:7" x14ac:dyDescent="0.25">
      <c r="B155" s="2" t="s">
        <v>82</v>
      </c>
    </row>
    <row r="157" spans="1:7" x14ac:dyDescent="0.25">
      <c r="B157" s="144" t="s">
        <v>83</v>
      </c>
      <c r="F157" s="165"/>
    </row>
    <row r="158" spans="1:7" s="152" customFormat="1" x14ac:dyDescent="0.25">
      <c r="A158" s="133"/>
      <c r="B158" s="138"/>
      <c r="C158" s="135"/>
      <c r="D158" s="133"/>
      <c r="E158" s="136"/>
      <c r="F158" s="165"/>
      <c r="G158" s="137"/>
    </row>
    <row r="159" spans="1:7" x14ac:dyDescent="0.25">
      <c r="B159" s="134" t="s">
        <v>24</v>
      </c>
    </row>
    <row r="160" spans="1:7" s="152" customFormat="1" x14ac:dyDescent="0.25">
      <c r="A160" s="133"/>
      <c r="B160" s="138"/>
      <c r="C160" s="135"/>
      <c r="D160" s="133"/>
      <c r="E160" s="136"/>
      <c r="F160" s="137"/>
      <c r="G160" s="137"/>
    </row>
    <row r="161" spans="1:9" s="152" customFormat="1" x14ac:dyDescent="0.25">
      <c r="A161" s="133"/>
      <c r="B161" s="153" t="s">
        <v>73</v>
      </c>
      <c r="C161" s="135"/>
      <c r="D161" s="133"/>
      <c r="E161" s="136"/>
      <c r="F161" s="137"/>
      <c r="G161" s="137"/>
    </row>
    <row r="162" spans="1:9" s="152" customFormat="1" x14ac:dyDescent="0.25">
      <c r="A162" s="133"/>
      <c r="B162" s="153"/>
      <c r="C162" s="135"/>
      <c r="D162" s="133"/>
      <c r="E162" s="136"/>
      <c r="F162" s="137"/>
      <c r="G162" s="137"/>
    </row>
    <row r="163" spans="1:9" x14ac:dyDescent="0.25">
      <c r="B163" s="153" t="s">
        <v>74</v>
      </c>
    </row>
    <row r="164" spans="1:9" x14ac:dyDescent="0.25">
      <c r="I164" s="138">
        <f>354*0.15</f>
        <v>53.1</v>
      </c>
    </row>
    <row r="165" spans="1:9" x14ac:dyDescent="0.25">
      <c r="A165" s="133" t="s">
        <v>4</v>
      </c>
      <c r="B165" s="138" t="s">
        <v>84</v>
      </c>
      <c r="C165" s="135">
        <v>47</v>
      </c>
      <c r="D165" s="133" t="s">
        <v>583</v>
      </c>
      <c r="E165" s="141">
        <f>E121</f>
        <v>62000</v>
      </c>
      <c r="F165" s="137">
        <f>C165*E165</f>
        <v>2914000</v>
      </c>
      <c r="H165" s="138">
        <f>C165/0.15</f>
        <v>313.33333333333337</v>
      </c>
    </row>
    <row r="167" spans="1:9" x14ac:dyDescent="0.25">
      <c r="F167" s="170"/>
      <c r="H167" s="150"/>
    </row>
    <row r="168" spans="1:9" x14ac:dyDescent="0.25">
      <c r="B168" s="134" t="s">
        <v>39</v>
      </c>
      <c r="I168" s="138">
        <f>C165*88.32</f>
        <v>4151.04</v>
      </c>
    </row>
    <row r="170" spans="1:9" ht="33" x14ac:dyDescent="0.25">
      <c r="B170" s="160" t="s">
        <v>85</v>
      </c>
    </row>
    <row r="171" spans="1:9" x14ac:dyDescent="0.25">
      <c r="B171" s="160"/>
    </row>
    <row r="172" spans="1:9" x14ac:dyDescent="0.25">
      <c r="A172" s="133" t="s">
        <v>6</v>
      </c>
      <c r="B172" s="138" t="s">
        <v>311</v>
      </c>
      <c r="C172" s="135">
        <v>5658</v>
      </c>
      <c r="D172" s="133" t="s">
        <v>40</v>
      </c>
      <c r="E172" s="141">
        <f>E129</f>
        <v>600</v>
      </c>
      <c r="F172" s="137">
        <f>C172*E172</f>
        <v>3394800</v>
      </c>
      <c r="H172" s="150"/>
    </row>
    <row r="173" spans="1:9" x14ac:dyDescent="0.25">
      <c r="E173" s="141"/>
      <c r="H173" s="150"/>
    </row>
    <row r="174" spans="1:9" x14ac:dyDescent="0.25">
      <c r="B174" s="134" t="s">
        <v>45</v>
      </c>
      <c r="E174" s="141"/>
      <c r="H174" s="150"/>
    </row>
    <row r="175" spans="1:9" x14ac:dyDescent="0.25">
      <c r="E175" s="141"/>
      <c r="H175" s="150"/>
    </row>
    <row r="176" spans="1:9" x14ac:dyDescent="0.25">
      <c r="B176" s="153" t="s">
        <v>46</v>
      </c>
      <c r="E176" s="162"/>
      <c r="F176" s="157"/>
    </row>
    <row r="177" spans="1:7" x14ac:dyDescent="0.25">
      <c r="E177" s="162"/>
      <c r="F177" s="157"/>
    </row>
    <row r="178" spans="1:7" x14ac:dyDescent="0.25">
      <c r="A178" s="133" t="s">
        <v>10</v>
      </c>
      <c r="B178" s="138" t="s">
        <v>88</v>
      </c>
      <c r="C178" s="135">
        <v>252</v>
      </c>
      <c r="D178" s="133" t="s">
        <v>582</v>
      </c>
      <c r="E178" s="141">
        <f>E139</f>
        <v>7500</v>
      </c>
      <c r="F178" s="137">
        <f>C178*E178</f>
        <v>1890000</v>
      </c>
    </row>
    <row r="180" spans="1:7" x14ac:dyDescent="0.25">
      <c r="A180" s="133" t="s">
        <v>12</v>
      </c>
      <c r="B180" s="138" t="s">
        <v>89</v>
      </c>
      <c r="C180" s="135">
        <v>114</v>
      </c>
      <c r="D180" s="133" t="s">
        <v>58</v>
      </c>
      <c r="E180" s="141">
        <f>E178*0.15</f>
        <v>1125</v>
      </c>
      <c r="F180" s="137">
        <f>C180*E180</f>
        <v>128250</v>
      </c>
    </row>
    <row r="181" spans="1:7" x14ac:dyDescent="0.25">
      <c r="A181" s="143"/>
      <c r="C181" s="155"/>
      <c r="D181" s="143"/>
      <c r="E181" s="162"/>
      <c r="F181" s="157"/>
    </row>
    <row r="182" spans="1:7" x14ac:dyDescent="0.25">
      <c r="A182" s="143"/>
      <c r="D182" s="143"/>
      <c r="E182" s="162"/>
      <c r="F182" s="157"/>
      <c r="G182" s="157"/>
    </row>
    <row r="183" spans="1:7" x14ac:dyDescent="0.25">
      <c r="A183" s="143"/>
      <c r="C183" s="155"/>
      <c r="D183" s="143"/>
      <c r="E183" s="162"/>
      <c r="F183" s="157"/>
      <c r="G183" s="157"/>
    </row>
    <row r="184" spans="1:7" x14ac:dyDescent="0.25">
      <c r="A184" s="143"/>
      <c r="D184" s="143"/>
      <c r="E184" s="162"/>
      <c r="F184" s="157"/>
      <c r="G184" s="157"/>
    </row>
    <row r="185" spans="1:7" x14ac:dyDescent="0.25">
      <c r="A185" s="143"/>
      <c r="C185" s="155"/>
      <c r="D185" s="143"/>
      <c r="E185" s="162"/>
      <c r="F185" s="157"/>
      <c r="G185" s="157"/>
    </row>
    <row r="186" spans="1:7" x14ac:dyDescent="0.25">
      <c r="A186" s="143"/>
      <c r="C186" s="155"/>
      <c r="D186" s="143"/>
      <c r="E186" s="162"/>
      <c r="F186" s="157"/>
      <c r="G186" s="157"/>
    </row>
    <row r="187" spans="1:7" x14ac:dyDescent="0.25">
      <c r="A187" s="143"/>
      <c r="C187" s="155"/>
      <c r="D187" s="143"/>
      <c r="E187" s="162"/>
      <c r="F187" s="157"/>
      <c r="G187" s="157"/>
    </row>
    <row r="188" spans="1:7" x14ac:dyDescent="0.25">
      <c r="A188" s="143"/>
      <c r="C188" s="155"/>
      <c r="D188" s="143"/>
      <c r="E188" s="162"/>
      <c r="F188" s="157"/>
      <c r="G188" s="157"/>
    </row>
    <row r="189" spans="1:7" x14ac:dyDescent="0.25">
      <c r="A189" s="143"/>
      <c r="C189" s="155"/>
      <c r="D189" s="143"/>
      <c r="E189" s="162"/>
      <c r="F189" s="157"/>
      <c r="G189" s="157"/>
    </row>
    <row r="190" spans="1:7" x14ac:dyDescent="0.25">
      <c r="A190" s="143"/>
      <c r="C190" s="155"/>
      <c r="D190" s="143"/>
      <c r="E190" s="162"/>
      <c r="F190" s="157"/>
      <c r="G190" s="157"/>
    </row>
    <row r="191" spans="1:7" x14ac:dyDescent="0.25">
      <c r="A191" s="143"/>
      <c r="C191" s="155"/>
      <c r="D191" s="143"/>
      <c r="E191" s="162"/>
      <c r="F191" s="157"/>
      <c r="G191" s="157"/>
    </row>
    <row r="192" spans="1:7" x14ac:dyDescent="0.25">
      <c r="A192" s="143"/>
      <c r="C192" s="155"/>
      <c r="D192" s="143"/>
      <c r="E192" s="162"/>
      <c r="F192" s="157"/>
      <c r="G192" s="157"/>
    </row>
    <row r="193" spans="1:7" x14ac:dyDescent="0.25">
      <c r="A193" s="143"/>
      <c r="C193" s="155"/>
      <c r="D193" s="143"/>
      <c r="E193" s="162"/>
      <c r="F193" s="157"/>
      <c r="G193" s="157"/>
    </row>
    <row r="194" spans="1:7" x14ac:dyDescent="0.25">
      <c r="A194" s="143"/>
      <c r="C194" s="155"/>
      <c r="D194" s="143"/>
      <c r="E194" s="162"/>
      <c r="F194" s="157"/>
      <c r="G194" s="157"/>
    </row>
    <row r="195" spans="1:7" x14ac:dyDescent="0.25">
      <c r="A195" s="143"/>
      <c r="C195" s="155"/>
      <c r="D195" s="143"/>
      <c r="E195" s="162"/>
      <c r="F195" s="157"/>
      <c r="G195" s="157"/>
    </row>
    <row r="196" spans="1:7" x14ac:dyDescent="0.25">
      <c r="A196" s="143"/>
      <c r="C196" s="155"/>
      <c r="D196" s="143"/>
      <c r="E196" s="162"/>
      <c r="F196" s="157"/>
      <c r="G196" s="157"/>
    </row>
    <row r="197" spans="1:7" x14ac:dyDescent="0.25">
      <c r="B197" s="144" t="s">
        <v>90</v>
      </c>
    </row>
    <row r="198" spans="1:7" x14ac:dyDescent="0.25">
      <c r="B198" s="154" t="s">
        <v>70</v>
      </c>
      <c r="E198" s="156" t="s">
        <v>31</v>
      </c>
      <c r="F198" s="157">
        <f>SUM(F157:F197)</f>
        <v>8327050</v>
      </c>
      <c r="G198" s="157">
        <f>F198/179.8</f>
        <v>46312.847608453834</v>
      </c>
    </row>
    <row r="199" spans="1:7" x14ac:dyDescent="0.25">
      <c r="B199" s="2" t="s">
        <v>91</v>
      </c>
      <c r="F199" s="170"/>
      <c r="G199" s="170"/>
    </row>
    <row r="200" spans="1:7" x14ac:dyDescent="0.25">
      <c r="B200" s="133"/>
      <c r="E200" s="175"/>
      <c r="F200" s="170"/>
      <c r="G200" s="170"/>
    </row>
    <row r="201" spans="1:7" x14ac:dyDescent="0.25">
      <c r="B201" s="144" t="s">
        <v>92</v>
      </c>
      <c r="F201" s="170"/>
      <c r="G201" s="170"/>
    </row>
    <row r="202" spans="1:7" ht="10.5" customHeight="1" x14ac:dyDescent="0.25">
      <c r="A202" s="176"/>
      <c r="B202" s="144"/>
      <c r="F202" s="170"/>
      <c r="G202" s="170"/>
    </row>
    <row r="203" spans="1:7" x14ac:dyDescent="0.25">
      <c r="A203" s="176"/>
      <c r="B203" s="134" t="s">
        <v>24</v>
      </c>
      <c r="F203" s="170"/>
      <c r="G203" s="170"/>
    </row>
    <row r="204" spans="1:7" x14ac:dyDescent="0.25">
      <c r="A204" s="176"/>
      <c r="F204" s="170"/>
      <c r="G204" s="170"/>
    </row>
    <row r="205" spans="1:7" x14ac:dyDescent="0.25">
      <c r="B205" s="153" t="s">
        <v>73</v>
      </c>
      <c r="E205" s="136" t="s">
        <v>93</v>
      </c>
      <c r="F205" s="170"/>
      <c r="G205" s="170"/>
    </row>
    <row r="206" spans="1:7" ht="11.25" customHeight="1" x14ac:dyDescent="0.25">
      <c r="A206" s="176"/>
      <c r="B206" s="153"/>
      <c r="F206" s="170"/>
      <c r="G206" s="133"/>
    </row>
    <row r="207" spans="1:7" x14ac:dyDescent="0.25">
      <c r="A207" s="176"/>
      <c r="B207" s="153" t="s">
        <v>74</v>
      </c>
      <c r="F207" s="170"/>
      <c r="G207" s="133"/>
    </row>
    <row r="208" spans="1:7" ht="9" customHeight="1" x14ac:dyDescent="0.25">
      <c r="A208" s="176"/>
      <c r="F208" s="170"/>
      <c r="G208" s="133"/>
    </row>
    <row r="209" spans="1:8" x14ac:dyDescent="0.25">
      <c r="A209" s="133" t="s">
        <v>4</v>
      </c>
      <c r="B209" s="138" t="s">
        <v>94</v>
      </c>
      <c r="C209" s="135">
        <v>5</v>
      </c>
      <c r="D209" s="133" t="s">
        <v>583</v>
      </c>
      <c r="E209" s="141">
        <f>E121</f>
        <v>62000</v>
      </c>
      <c r="F209" s="177">
        <f>C209*E209</f>
        <v>310000</v>
      </c>
      <c r="G209" s="133"/>
      <c r="H209" s="150"/>
    </row>
    <row r="210" spans="1:8" ht="10.5" customHeight="1" x14ac:dyDescent="0.25">
      <c r="E210" s="141"/>
      <c r="F210" s="177"/>
      <c r="G210" s="133"/>
      <c r="H210" s="150"/>
    </row>
    <row r="211" spans="1:8" ht="12.75" customHeight="1" x14ac:dyDescent="0.25">
      <c r="A211" s="176"/>
      <c r="B211" s="134" t="s">
        <v>39</v>
      </c>
      <c r="F211" s="170"/>
      <c r="G211" s="133"/>
    </row>
    <row r="212" spans="1:8" ht="9.75" customHeight="1" x14ac:dyDescent="0.25">
      <c r="F212" s="170"/>
      <c r="G212" s="133"/>
    </row>
    <row r="213" spans="1:8" ht="33" x14ac:dyDescent="0.25">
      <c r="B213" s="160" t="s">
        <v>95</v>
      </c>
      <c r="G213" s="133"/>
    </row>
    <row r="214" spans="1:8" ht="15.75" customHeight="1" x14ac:dyDescent="0.25">
      <c r="B214" s="160"/>
      <c r="G214" s="133"/>
    </row>
    <row r="215" spans="1:8" ht="17.25" customHeight="1" x14ac:dyDescent="0.25">
      <c r="A215" s="133" t="s">
        <v>6</v>
      </c>
      <c r="B215" s="138" t="s">
        <v>96</v>
      </c>
      <c r="C215" s="135">
        <v>325</v>
      </c>
      <c r="D215" s="133" t="s">
        <v>40</v>
      </c>
      <c r="E215" s="141">
        <f>E172</f>
        <v>600</v>
      </c>
      <c r="F215" s="137">
        <f>C215*E215</f>
        <v>195000</v>
      </c>
      <c r="G215" s="133"/>
      <c r="H215" s="150"/>
    </row>
    <row r="216" spans="1:8" s="152" customFormat="1" x14ac:dyDescent="0.25">
      <c r="A216" s="178"/>
      <c r="C216" s="179"/>
      <c r="D216" s="180"/>
      <c r="E216" s="181"/>
      <c r="F216" s="182"/>
      <c r="G216" s="133"/>
    </row>
    <row r="217" spans="1:8" x14ac:dyDescent="0.25">
      <c r="A217" s="176"/>
      <c r="B217" s="134" t="s">
        <v>45</v>
      </c>
      <c r="F217" s="170"/>
      <c r="G217" s="133"/>
    </row>
    <row r="218" spans="1:8" x14ac:dyDescent="0.25">
      <c r="F218" s="170"/>
      <c r="G218" s="133"/>
    </row>
    <row r="219" spans="1:8" x14ac:dyDescent="0.25">
      <c r="B219" s="153" t="s">
        <v>46</v>
      </c>
      <c r="F219" s="170"/>
      <c r="G219" s="133"/>
    </row>
    <row r="220" spans="1:8" x14ac:dyDescent="0.25">
      <c r="F220" s="170"/>
      <c r="G220" s="133"/>
    </row>
    <row r="221" spans="1:8" x14ac:dyDescent="0.25">
      <c r="A221" s="133" t="s">
        <v>8</v>
      </c>
      <c r="B221" s="138" t="s">
        <v>97</v>
      </c>
      <c r="C221" s="135">
        <v>12</v>
      </c>
      <c r="D221" s="133" t="s">
        <v>582</v>
      </c>
      <c r="E221" s="141">
        <f>E48</f>
        <v>7500</v>
      </c>
      <c r="F221" s="137">
        <f>C221*E221</f>
        <v>90000</v>
      </c>
      <c r="G221" s="133"/>
      <c r="H221" s="150"/>
    </row>
    <row r="222" spans="1:8" x14ac:dyDescent="0.25">
      <c r="E222" s="141"/>
      <c r="F222" s="170"/>
      <c r="G222" s="133"/>
    </row>
    <row r="223" spans="1:8" x14ac:dyDescent="0.25">
      <c r="A223" s="133" t="s">
        <v>10</v>
      </c>
      <c r="B223" s="138" t="s">
        <v>98</v>
      </c>
      <c r="C223" s="135">
        <v>7</v>
      </c>
      <c r="D223" s="133" t="s">
        <v>582</v>
      </c>
      <c r="E223" s="141">
        <f>E221</f>
        <v>7500</v>
      </c>
      <c r="F223" s="137">
        <f>C223*E223</f>
        <v>52500</v>
      </c>
      <c r="G223" s="133"/>
      <c r="H223" s="150"/>
    </row>
    <row r="224" spans="1:8" x14ac:dyDescent="0.25">
      <c r="E224" s="141"/>
      <c r="G224" s="133"/>
      <c r="H224" s="150"/>
    </row>
    <row r="225" spans="1:8" x14ac:dyDescent="0.25">
      <c r="A225" s="133" t="s">
        <v>12</v>
      </c>
      <c r="B225" s="138" t="s">
        <v>99</v>
      </c>
      <c r="C225" s="135">
        <v>3</v>
      </c>
      <c r="D225" s="133" t="s">
        <v>582</v>
      </c>
      <c r="E225" s="141">
        <f>E223</f>
        <v>7500</v>
      </c>
      <c r="F225" s="137">
        <f>C225*E225</f>
        <v>22500</v>
      </c>
      <c r="G225" s="133"/>
      <c r="H225" s="150"/>
    </row>
    <row r="226" spans="1:8" x14ac:dyDescent="0.25">
      <c r="E226" s="141"/>
      <c r="F226" s="170"/>
      <c r="G226" s="133"/>
    </row>
    <row r="227" spans="1:8" ht="33" x14ac:dyDescent="0.25">
      <c r="A227" s="133" t="s">
        <v>14</v>
      </c>
      <c r="B227" s="148" t="s">
        <v>100</v>
      </c>
      <c r="C227" s="135">
        <v>4</v>
      </c>
      <c r="D227" s="133" t="s">
        <v>582</v>
      </c>
      <c r="E227" s="141">
        <f>E223</f>
        <v>7500</v>
      </c>
      <c r="F227" s="137">
        <f>C227*E227</f>
        <v>30000</v>
      </c>
      <c r="G227" s="133"/>
      <c r="H227" s="150"/>
    </row>
    <row r="228" spans="1:8" x14ac:dyDescent="0.25">
      <c r="B228" s="148"/>
      <c r="F228" s="170"/>
      <c r="G228" s="133"/>
    </row>
    <row r="229" spans="1:8" x14ac:dyDescent="0.25">
      <c r="A229" s="133" t="s">
        <v>16</v>
      </c>
      <c r="B229" s="138" t="s">
        <v>101</v>
      </c>
      <c r="C229" s="135">
        <v>38</v>
      </c>
      <c r="D229" s="133" t="s">
        <v>58</v>
      </c>
      <c r="E229" s="141">
        <f>E180</f>
        <v>1125</v>
      </c>
      <c r="F229" s="137">
        <f>C229*E229</f>
        <v>42750</v>
      </c>
      <c r="G229" s="133"/>
      <c r="H229" s="150"/>
    </row>
    <row r="230" spans="1:8" x14ac:dyDescent="0.25">
      <c r="E230" s="141"/>
      <c r="G230" s="133"/>
    </row>
    <row r="231" spans="1:8" x14ac:dyDescent="0.25">
      <c r="A231" s="133" t="s">
        <v>18</v>
      </c>
      <c r="B231" s="138" t="s">
        <v>102</v>
      </c>
      <c r="C231" s="135">
        <v>6</v>
      </c>
      <c r="D231" s="133" t="s">
        <v>58</v>
      </c>
      <c r="E231" s="141">
        <f>E229</f>
        <v>1125</v>
      </c>
      <c r="F231" s="137">
        <f>C231*E231</f>
        <v>6750</v>
      </c>
      <c r="G231" s="133"/>
      <c r="H231" s="150"/>
    </row>
    <row r="232" spans="1:8" x14ac:dyDescent="0.25">
      <c r="E232" s="141"/>
      <c r="G232" s="133"/>
    </row>
    <row r="233" spans="1:8" x14ac:dyDescent="0.25">
      <c r="E233" s="141"/>
      <c r="G233" s="133"/>
    </row>
    <row r="234" spans="1:8" x14ac:dyDescent="0.25">
      <c r="E234" s="141"/>
      <c r="G234" s="133"/>
    </row>
    <row r="235" spans="1:8" x14ac:dyDescent="0.25">
      <c r="E235" s="141"/>
      <c r="G235" s="133"/>
    </row>
    <row r="236" spans="1:8" x14ac:dyDescent="0.25">
      <c r="E236" s="141"/>
      <c r="G236" s="133"/>
    </row>
    <row r="237" spans="1:8" x14ac:dyDescent="0.25">
      <c r="E237" s="141"/>
      <c r="G237" s="133"/>
    </row>
    <row r="238" spans="1:8" x14ac:dyDescent="0.25">
      <c r="E238" s="141"/>
      <c r="G238" s="133"/>
    </row>
    <row r="239" spans="1:8" x14ac:dyDescent="0.25">
      <c r="E239" s="141"/>
      <c r="G239" s="133"/>
    </row>
    <row r="240" spans="1:8" x14ac:dyDescent="0.25">
      <c r="E240" s="141"/>
      <c r="G240" s="133"/>
    </row>
    <row r="241" spans="1:8" x14ac:dyDescent="0.25">
      <c r="E241" s="141"/>
      <c r="G241" s="133"/>
    </row>
    <row r="242" spans="1:8" x14ac:dyDescent="0.25">
      <c r="B242" s="154" t="s">
        <v>33</v>
      </c>
      <c r="C242" s="155"/>
      <c r="D242" s="143"/>
      <c r="E242" s="156" t="s">
        <v>31</v>
      </c>
      <c r="F242" s="137">
        <f>SUM(F201:F241)</f>
        <v>749500</v>
      </c>
      <c r="G242" s="349">
        <f>F242/179.8</f>
        <v>4168.5205784204672</v>
      </c>
    </row>
    <row r="243" spans="1:8" x14ac:dyDescent="0.25">
      <c r="B243" s="144" t="s">
        <v>103</v>
      </c>
      <c r="E243" s="141"/>
      <c r="G243" s="133"/>
    </row>
    <row r="244" spans="1:8" x14ac:dyDescent="0.25">
      <c r="B244" s="144"/>
      <c r="E244" s="141"/>
      <c r="G244" s="133"/>
    </row>
    <row r="245" spans="1:8" x14ac:dyDescent="0.25">
      <c r="B245" s="134" t="s">
        <v>104</v>
      </c>
      <c r="E245" s="141"/>
      <c r="F245" s="183"/>
      <c r="G245" s="133"/>
    </row>
    <row r="246" spans="1:8" x14ac:dyDescent="0.25">
      <c r="E246" s="141"/>
      <c r="F246" s="183"/>
      <c r="G246" s="133"/>
    </row>
    <row r="247" spans="1:8" x14ac:dyDescent="0.25">
      <c r="B247" s="184" t="s">
        <v>505</v>
      </c>
      <c r="F247" s="170"/>
      <c r="G247" s="133"/>
    </row>
    <row r="248" spans="1:8" x14ac:dyDescent="0.25">
      <c r="B248" s="134"/>
      <c r="F248" s="170"/>
      <c r="G248" s="133"/>
    </row>
    <row r="249" spans="1:8" x14ac:dyDescent="0.25">
      <c r="A249" s="133" t="s">
        <v>4</v>
      </c>
      <c r="B249" s="168" t="s">
        <v>105</v>
      </c>
      <c r="C249" s="135">
        <v>7</v>
      </c>
      <c r="D249" s="133" t="s">
        <v>582</v>
      </c>
      <c r="E249" s="185">
        <v>9000</v>
      </c>
      <c r="F249" s="137">
        <f>C249*E249</f>
        <v>63000</v>
      </c>
      <c r="G249" s="133"/>
      <c r="H249" s="150"/>
    </row>
    <row r="250" spans="1:8" x14ac:dyDescent="0.25">
      <c r="B250" s="168"/>
      <c r="F250" s="170"/>
      <c r="G250" s="133"/>
    </row>
    <row r="251" spans="1:8" x14ac:dyDescent="0.25">
      <c r="A251" s="133" t="s">
        <v>6</v>
      </c>
      <c r="B251" s="138" t="s">
        <v>106</v>
      </c>
      <c r="C251" s="135">
        <v>37</v>
      </c>
      <c r="D251" s="133" t="s">
        <v>58</v>
      </c>
      <c r="E251" s="185">
        <v>9000</v>
      </c>
      <c r="F251" s="137">
        <f>C251*E251</f>
        <v>333000</v>
      </c>
      <c r="G251" s="133"/>
      <c r="H251" s="150"/>
    </row>
    <row r="252" spans="1:8" x14ac:dyDescent="0.25">
      <c r="E252" s="185"/>
      <c r="G252" s="133"/>
      <c r="H252" s="150"/>
    </row>
    <row r="253" spans="1:8" x14ac:dyDescent="0.25">
      <c r="A253" s="133" t="s">
        <v>8</v>
      </c>
      <c r="B253" s="138" t="s">
        <v>107</v>
      </c>
      <c r="C253" s="135">
        <v>38</v>
      </c>
      <c r="D253" s="133" t="s">
        <v>58</v>
      </c>
      <c r="E253" s="185">
        <v>4500</v>
      </c>
      <c r="F253" s="137">
        <f>C253*E253</f>
        <v>171000</v>
      </c>
      <c r="G253" s="133"/>
      <c r="H253" s="150"/>
    </row>
    <row r="254" spans="1:8" x14ac:dyDescent="0.25">
      <c r="F254" s="170"/>
      <c r="G254" s="133"/>
      <c r="H254" s="150"/>
    </row>
    <row r="255" spans="1:8" s="154" customFormat="1" ht="15" customHeight="1" x14ac:dyDescent="0.25">
      <c r="A255" s="133" t="s">
        <v>10</v>
      </c>
      <c r="B255" s="152" t="s">
        <v>108</v>
      </c>
      <c r="C255" s="135">
        <v>14</v>
      </c>
      <c r="D255" s="133" t="s">
        <v>58</v>
      </c>
      <c r="E255" s="185">
        <v>2500</v>
      </c>
      <c r="F255" s="137">
        <f>C255*E255</f>
        <v>35000</v>
      </c>
      <c r="G255" s="133"/>
      <c r="H255" s="150"/>
    </row>
    <row r="256" spans="1:8" s="154" customFormat="1" ht="15" customHeight="1" x14ac:dyDescent="0.25">
      <c r="A256" s="133"/>
      <c r="B256" s="152"/>
      <c r="C256" s="135"/>
      <c r="D256" s="133"/>
      <c r="E256" s="141"/>
      <c r="F256" s="137"/>
      <c r="G256" s="133"/>
      <c r="H256" s="150"/>
    </row>
    <row r="257" spans="1:8" ht="35.25" customHeight="1" x14ac:dyDescent="0.25">
      <c r="B257" s="184" t="s">
        <v>109</v>
      </c>
      <c r="C257" s="155"/>
      <c r="D257" s="143"/>
      <c r="E257" s="162"/>
      <c r="F257" s="163"/>
      <c r="G257" s="133"/>
    </row>
    <row r="258" spans="1:8" x14ac:dyDescent="0.25">
      <c r="B258" s="154"/>
      <c r="C258" s="155"/>
      <c r="D258" s="143"/>
      <c r="E258" s="162"/>
      <c r="F258" s="163"/>
      <c r="G258" s="133"/>
    </row>
    <row r="259" spans="1:8" x14ac:dyDescent="0.25">
      <c r="B259" s="153" t="s">
        <v>110</v>
      </c>
      <c r="F259" s="170"/>
      <c r="G259" s="133"/>
    </row>
    <row r="260" spans="1:8" x14ac:dyDescent="0.25">
      <c r="B260" s="153"/>
      <c r="F260" s="170"/>
      <c r="G260" s="133"/>
    </row>
    <row r="261" spans="1:8" x14ac:dyDescent="0.25">
      <c r="A261" s="133" t="s">
        <v>12</v>
      </c>
      <c r="B261" s="168" t="s">
        <v>111</v>
      </c>
      <c r="C261" s="135">
        <f>C249</f>
        <v>7</v>
      </c>
      <c r="D261" s="133" t="s">
        <v>582</v>
      </c>
      <c r="E261" s="141">
        <f>'[19]AJIWE STRIP MALL '!E309</f>
        <v>1500</v>
      </c>
      <c r="F261" s="137">
        <f>C261*E261</f>
        <v>10500</v>
      </c>
      <c r="G261" s="133"/>
      <c r="H261" s="150"/>
    </row>
    <row r="262" spans="1:8" x14ac:dyDescent="0.25">
      <c r="B262" s="153"/>
      <c r="F262" s="170"/>
      <c r="G262" s="133"/>
    </row>
    <row r="263" spans="1:8" x14ac:dyDescent="0.25">
      <c r="A263" s="133" t="s">
        <v>14</v>
      </c>
      <c r="B263" s="168" t="s">
        <v>112</v>
      </c>
      <c r="C263" s="135">
        <f>C253</f>
        <v>38</v>
      </c>
      <c r="D263" s="133" t="s">
        <v>58</v>
      </c>
      <c r="E263" s="141">
        <f>'[19]AJIWE STRIP MALL '!E311</f>
        <v>1000</v>
      </c>
      <c r="F263" s="146">
        <f>C263*E263</f>
        <v>38000</v>
      </c>
      <c r="G263" s="133"/>
      <c r="H263" s="150"/>
    </row>
    <row r="264" spans="1:8" x14ac:dyDescent="0.25">
      <c r="B264" s="168"/>
      <c r="E264" s="141"/>
      <c r="G264" s="133"/>
      <c r="H264" s="150"/>
    </row>
    <row r="265" spans="1:8" x14ac:dyDescent="0.25">
      <c r="A265" s="133" t="s">
        <v>16</v>
      </c>
      <c r="B265" s="168" t="s">
        <v>113</v>
      </c>
      <c r="C265" s="135">
        <f>C251</f>
        <v>37</v>
      </c>
      <c r="D265" s="133" t="s">
        <v>58</v>
      </c>
      <c r="E265" s="141">
        <f>'[19]AJIWE STRIP MALL '!E313</f>
        <v>1000</v>
      </c>
      <c r="F265" s="146">
        <f>C265*E265</f>
        <v>37000</v>
      </c>
      <c r="G265" s="133"/>
      <c r="H265" s="150"/>
    </row>
    <row r="266" spans="1:8" x14ac:dyDescent="0.25">
      <c r="B266" s="168"/>
      <c r="E266" s="145"/>
      <c r="F266" s="146"/>
      <c r="G266" s="133"/>
      <c r="H266" s="150"/>
    </row>
    <row r="267" spans="1:8" x14ac:dyDescent="0.25">
      <c r="A267" s="133" t="s">
        <v>18</v>
      </c>
      <c r="B267" s="168" t="s">
        <v>114</v>
      </c>
      <c r="C267" s="135">
        <f>C255</f>
        <v>14</v>
      </c>
      <c r="D267" s="133" t="s">
        <v>58</v>
      </c>
      <c r="E267" s="141">
        <f>'[19]AJIWE STRIP MALL '!E315</f>
        <v>1000</v>
      </c>
      <c r="F267" s="146">
        <f>C267*E267</f>
        <v>14000</v>
      </c>
      <c r="G267" s="133"/>
      <c r="H267" s="150"/>
    </row>
    <row r="268" spans="1:8" x14ac:dyDescent="0.25">
      <c r="F268" s="170"/>
      <c r="G268" s="133"/>
    </row>
    <row r="269" spans="1:8" x14ac:dyDescent="0.25">
      <c r="B269" s="134" t="s">
        <v>115</v>
      </c>
      <c r="F269" s="170"/>
      <c r="G269" s="133"/>
    </row>
    <row r="270" spans="1:8" x14ac:dyDescent="0.25">
      <c r="F270" s="170"/>
      <c r="G270" s="133"/>
    </row>
    <row r="271" spans="1:8" ht="33" x14ac:dyDescent="0.25">
      <c r="B271" s="160" t="s">
        <v>116</v>
      </c>
      <c r="F271" s="170"/>
      <c r="G271" s="133"/>
    </row>
    <row r="272" spans="1:8" x14ac:dyDescent="0.25">
      <c r="B272" s="160"/>
      <c r="F272" s="170"/>
      <c r="G272" s="133"/>
    </row>
    <row r="273" spans="1:8" x14ac:dyDescent="0.25">
      <c r="A273" s="133" t="s">
        <v>20</v>
      </c>
      <c r="B273" s="168" t="s">
        <v>117</v>
      </c>
      <c r="C273" s="135">
        <f>C221</f>
        <v>12</v>
      </c>
      <c r="D273" s="133" t="s">
        <v>582</v>
      </c>
      <c r="E273" s="141">
        <v>2500</v>
      </c>
      <c r="F273" s="137">
        <f>C273*E273</f>
        <v>30000</v>
      </c>
      <c r="G273" s="133"/>
      <c r="H273" s="150"/>
    </row>
    <row r="274" spans="1:8" x14ac:dyDescent="0.25">
      <c r="B274" s="168"/>
      <c r="E274" s="141"/>
      <c r="G274" s="133"/>
    </row>
    <row r="275" spans="1:8" x14ac:dyDescent="0.25">
      <c r="A275" s="133" t="s">
        <v>22</v>
      </c>
      <c r="B275" s="138" t="s">
        <v>118</v>
      </c>
      <c r="C275" s="135">
        <f>C223</f>
        <v>7</v>
      </c>
      <c r="D275" s="133" t="s">
        <v>582</v>
      </c>
      <c r="E275" s="141">
        <f>E273</f>
        <v>2500</v>
      </c>
      <c r="F275" s="137">
        <f>C275*E275</f>
        <v>17500</v>
      </c>
      <c r="G275" s="133"/>
      <c r="H275" s="150"/>
    </row>
    <row r="276" spans="1:8" x14ac:dyDescent="0.25">
      <c r="E276" s="141"/>
      <c r="G276" s="133"/>
    </row>
    <row r="277" spans="1:8" x14ac:dyDescent="0.25">
      <c r="A277" s="133" t="s">
        <v>26</v>
      </c>
      <c r="B277" s="138" t="s">
        <v>119</v>
      </c>
      <c r="C277" s="135">
        <f>C227</f>
        <v>4</v>
      </c>
      <c r="D277" s="133" t="s">
        <v>582</v>
      </c>
      <c r="E277" s="141">
        <f>E275</f>
        <v>2500</v>
      </c>
      <c r="F277" s="137">
        <f>C277*E277</f>
        <v>10000</v>
      </c>
      <c r="G277" s="133"/>
      <c r="H277" s="150"/>
    </row>
    <row r="278" spans="1:8" x14ac:dyDescent="0.25">
      <c r="F278" s="170"/>
      <c r="G278" s="133"/>
    </row>
    <row r="279" spans="1:8" x14ac:dyDescent="0.25">
      <c r="F279" s="170"/>
      <c r="G279" s="133"/>
    </row>
    <row r="280" spans="1:8" x14ac:dyDescent="0.25">
      <c r="F280" s="170"/>
      <c r="G280" s="133"/>
    </row>
    <row r="281" spans="1:8" x14ac:dyDescent="0.25">
      <c r="F281" s="170"/>
      <c r="G281" s="133"/>
    </row>
    <row r="282" spans="1:8" x14ac:dyDescent="0.25">
      <c r="F282" s="170"/>
      <c r="G282" s="133"/>
    </row>
    <row r="283" spans="1:8" x14ac:dyDescent="0.25">
      <c r="F283" s="170"/>
      <c r="G283" s="133"/>
    </row>
    <row r="284" spans="1:8" x14ac:dyDescent="0.25">
      <c r="F284" s="170"/>
      <c r="G284" s="133"/>
    </row>
    <row r="285" spans="1:8" x14ac:dyDescent="0.25">
      <c r="F285" s="170"/>
      <c r="G285" s="133"/>
    </row>
    <row r="286" spans="1:8" x14ac:dyDescent="0.25">
      <c r="F286" s="170"/>
      <c r="G286" s="133"/>
    </row>
    <row r="287" spans="1:8" x14ac:dyDescent="0.25">
      <c r="F287" s="170"/>
      <c r="G287" s="133"/>
    </row>
    <row r="288" spans="1:8" x14ac:dyDescent="0.25">
      <c r="B288" s="154" t="s">
        <v>33</v>
      </c>
      <c r="C288" s="155"/>
      <c r="D288" s="143"/>
      <c r="E288" s="156" t="s">
        <v>31</v>
      </c>
      <c r="F288" s="170">
        <f>SUM(F245:F287)</f>
        <v>759000</v>
      </c>
      <c r="G288" s="143"/>
    </row>
    <row r="289" spans="1:8" x14ac:dyDescent="0.25">
      <c r="B289" s="144" t="s">
        <v>103</v>
      </c>
      <c r="F289" s="170"/>
      <c r="G289" s="170"/>
    </row>
    <row r="290" spans="1:8" x14ac:dyDescent="0.25">
      <c r="F290" s="170"/>
      <c r="G290" s="170"/>
    </row>
    <row r="291" spans="1:8" x14ac:dyDescent="0.25">
      <c r="B291" s="144" t="s">
        <v>120</v>
      </c>
      <c r="F291" s="170"/>
      <c r="G291" s="170"/>
    </row>
    <row r="292" spans="1:8" x14ac:dyDescent="0.25">
      <c r="F292" s="170"/>
      <c r="G292" s="170"/>
    </row>
    <row r="293" spans="1:8" ht="49.5" x14ac:dyDescent="0.25">
      <c r="B293" s="160" t="s">
        <v>121</v>
      </c>
      <c r="F293" s="170"/>
      <c r="G293" s="170"/>
    </row>
    <row r="294" spans="1:8" x14ac:dyDescent="0.25">
      <c r="F294" s="170"/>
      <c r="G294" s="170"/>
    </row>
    <row r="295" spans="1:8" x14ac:dyDescent="0.25">
      <c r="A295" s="133" t="s">
        <v>4</v>
      </c>
      <c r="B295" s="168" t="s">
        <v>117</v>
      </c>
      <c r="C295" s="135">
        <f>C273</f>
        <v>12</v>
      </c>
      <c r="D295" s="133" t="s">
        <v>582</v>
      </c>
      <c r="E295" s="141">
        <f>'[19]AJIWE STRIP MALL '!E336</f>
        <v>1100</v>
      </c>
      <c r="F295" s="137">
        <f>C295*E295</f>
        <v>13200</v>
      </c>
      <c r="H295" s="150"/>
    </row>
    <row r="296" spans="1:8" x14ac:dyDescent="0.25">
      <c r="B296" s="168"/>
      <c r="E296" s="141"/>
    </row>
    <row r="297" spans="1:8" x14ac:dyDescent="0.25">
      <c r="A297" s="133" t="s">
        <v>6</v>
      </c>
      <c r="B297" s="138" t="s">
        <v>118</v>
      </c>
      <c r="C297" s="135">
        <f>C275</f>
        <v>7</v>
      </c>
      <c r="D297" s="133" t="s">
        <v>582</v>
      </c>
      <c r="E297" s="141">
        <f>E295</f>
        <v>1100</v>
      </c>
      <c r="F297" s="137">
        <f>C297*E297</f>
        <v>7700</v>
      </c>
      <c r="H297" s="150"/>
    </row>
    <row r="298" spans="1:8" x14ac:dyDescent="0.25">
      <c r="E298" s="141"/>
    </row>
    <row r="299" spans="1:8" x14ac:dyDescent="0.25">
      <c r="A299" s="133" t="s">
        <v>8</v>
      </c>
      <c r="B299" s="138" t="s">
        <v>119</v>
      </c>
      <c r="C299" s="135">
        <f>C277</f>
        <v>4</v>
      </c>
      <c r="D299" s="133" t="s">
        <v>582</v>
      </c>
      <c r="E299" s="141">
        <f>E297</f>
        <v>1100</v>
      </c>
      <c r="F299" s="137">
        <f>C299*E299</f>
        <v>4400</v>
      </c>
      <c r="H299" s="150"/>
    </row>
    <row r="300" spans="1:8" x14ac:dyDescent="0.25">
      <c r="B300" s="168"/>
      <c r="F300" s="170"/>
      <c r="G300" s="170"/>
    </row>
    <row r="301" spans="1:8" x14ac:dyDescent="0.25">
      <c r="B301" s="134" t="s">
        <v>122</v>
      </c>
      <c r="F301" s="170"/>
      <c r="G301" s="170"/>
    </row>
    <row r="302" spans="1:8" x14ac:dyDescent="0.25">
      <c r="F302" s="170"/>
      <c r="G302" s="170"/>
    </row>
    <row r="303" spans="1:8" ht="33" x14ac:dyDescent="0.25">
      <c r="B303" s="160" t="s">
        <v>123</v>
      </c>
      <c r="F303" s="170"/>
      <c r="G303" s="170"/>
    </row>
    <row r="304" spans="1:8" x14ac:dyDescent="0.25">
      <c r="F304" s="170"/>
      <c r="G304" s="170"/>
    </row>
    <row r="305" spans="1:8" x14ac:dyDescent="0.25">
      <c r="A305" s="133" t="s">
        <v>10</v>
      </c>
      <c r="B305" s="168" t="s">
        <v>117</v>
      </c>
      <c r="C305" s="135">
        <f>C295</f>
        <v>12</v>
      </c>
      <c r="D305" s="133" t="s">
        <v>582</v>
      </c>
      <c r="E305" s="141">
        <v>1350</v>
      </c>
      <c r="F305" s="137">
        <f>C305*E305</f>
        <v>16200</v>
      </c>
      <c r="H305" s="150"/>
    </row>
    <row r="306" spans="1:8" x14ac:dyDescent="0.25">
      <c r="B306" s="168"/>
      <c r="E306" s="141"/>
    </row>
    <row r="307" spans="1:8" x14ac:dyDescent="0.25">
      <c r="A307" s="133" t="s">
        <v>12</v>
      </c>
      <c r="B307" s="138" t="s">
        <v>118</v>
      </c>
      <c r="C307" s="135">
        <f>C297</f>
        <v>7</v>
      </c>
      <c r="D307" s="133" t="s">
        <v>582</v>
      </c>
      <c r="E307" s="141">
        <f>E305</f>
        <v>1350</v>
      </c>
      <c r="F307" s="137">
        <f>C307*E307</f>
        <v>9450</v>
      </c>
      <c r="H307" s="150"/>
    </row>
    <row r="308" spans="1:8" x14ac:dyDescent="0.25">
      <c r="E308" s="141"/>
    </row>
    <row r="309" spans="1:8" x14ac:dyDescent="0.25">
      <c r="A309" s="133" t="s">
        <v>14</v>
      </c>
      <c r="B309" s="138" t="s">
        <v>119</v>
      </c>
      <c r="C309" s="135">
        <f>C299</f>
        <v>4</v>
      </c>
      <c r="D309" s="133" t="s">
        <v>582</v>
      </c>
      <c r="E309" s="141">
        <f>E307</f>
        <v>1350</v>
      </c>
      <c r="F309" s="137">
        <f>C309*E309</f>
        <v>5400</v>
      </c>
      <c r="H309" s="150"/>
    </row>
    <row r="310" spans="1:8" x14ac:dyDescent="0.25">
      <c r="E310" s="141"/>
    </row>
    <row r="311" spans="1:8" x14ac:dyDescent="0.25">
      <c r="F311" s="170"/>
      <c r="G311" s="170"/>
    </row>
    <row r="312" spans="1:8" x14ac:dyDescent="0.25">
      <c r="B312" s="154" t="s">
        <v>33</v>
      </c>
      <c r="E312" s="156" t="s">
        <v>31</v>
      </c>
      <c r="F312" s="159">
        <f>SUM(F292:F311)</f>
        <v>56350</v>
      </c>
      <c r="G312" s="159"/>
    </row>
    <row r="314" spans="1:8" x14ac:dyDescent="0.25">
      <c r="B314" s="153" t="s">
        <v>65</v>
      </c>
      <c r="F314" s="170"/>
      <c r="G314" s="170"/>
    </row>
    <row r="315" spans="1:8" x14ac:dyDescent="0.25">
      <c r="B315" s="171" t="s">
        <v>124</v>
      </c>
      <c r="E315" s="136">
        <f>F242</f>
        <v>749500</v>
      </c>
      <c r="F315" s="170"/>
      <c r="G315" s="170"/>
    </row>
    <row r="316" spans="1:8" x14ac:dyDescent="0.25">
      <c r="B316" s="186"/>
      <c r="F316" s="170"/>
      <c r="G316" s="170"/>
    </row>
    <row r="317" spans="1:8" x14ac:dyDescent="0.25">
      <c r="B317" s="171" t="s">
        <v>125</v>
      </c>
      <c r="E317" s="136">
        <f>F288</f>
        <v>759000</v>
      </c>
      <c r="F317" s="170"/>
      <c r="G317" s="170"/>
    </row>
    <row r="318" spans="1:8" x14ac:dyDescent="0.25">
      <c r="B318" s="187"/>
      <c r="F318" s="170"/>
      <c r="G318" s="170"/>
    </row>
    <row r="319" spans="1:8" x14ac:dyDescent="0.25">
      <c r="B319" s="171" t="s">
        <v>126</v>
      </c>
      <c r="E319" s="136">
        <f>F312</f>
        <v>56350</v>
      </c>
      <c r="F319" s="170"/>
      <c r="G319" s="170"/>
    </row>
    <row r="320" spans="1:8" x14ac:dyDescent="0.25">
      <c r="B320" s="171"/>
      <c r="F320" s="170"/>
      <c r="G320" s="170"/>
    </row>
    <row r="321" spans="2:7" x14ac:dyDescent="0.25">
      <c r="B321" s="171"/>
      <c r="F321" s="170"/>
      <c r="G321" s="170"/>
    </row>
    <row r="322" spans="2:7" x14ac:dyDescent="0.25">
      <c r="B322" s="171"/>
      <c r="F322" s="170"/>
      <c r="G322" s="170"/>
    </row>
    <row r="323" spans="2:7" x14ac:dyDescent="0.25">
      <c r="B323" s="171"/>
      <c r="F323" s="170"/>
      <c r="G323" s="170"/>
    </row>
    <row r="324" spans="2:7" x14ac:dyDescent="0.25">
      <c r="B324" s="171"/>
      <c r="F324" s="170"/>
      <c r="G324" s="170"/>
    </row>
    <row r="325" spans="2:7" x14ac:dyDescent="0.25">
      <c r="B325" s="171"/>
      <c r="F325" s="170"/>
      <c r="G325" s="170"/>
    </row>
    <row r="326" spans="2:7" x14ac:dyDescent="0.25">
      <c r="B326" s="171"/>
      <c r="F326" s="170"/>
      <c r="G326" s="170"/>
    </row>
    <row r="327" spans="2:7" x14ac:dyDescent="0.25">
      <c r="B327" s="171"/>
      <c r="F327" s="170"/>
      <c r="G327" s="170"/>
    </row>
    <row r="328" spans="2:7" x14ac:dyDescent="0.25">
      <c r="B328" s="171"/>
      <c r="F328" s="170"/>
      <c r="G328" s="170"/>
    </row>
    <row r="329" spans="2:7" x14ac:dyDescent="0.25">
      <c r="B329" s="171"/>
      <c r="F329" s="170"/>
      <c r="G329" s="170"/>
    </row>
    <row r="330" spans="2:7" x14ac:dyDescent="0.25">
      <c r="B330" s="171"/>
      <c r="F330" s="170"/>
      <c r="G330" s="170"/>
    </row>
    <row r="331" spans="2:7" x14ac:dyDescent="0.25">
      <c r="B331" s="171"/>
      <c r="F331" s="170"/>
      <c r="G331" s="170"/>
    </row>
    <row r="332" spans="2:7" x14ac:dyDescent="0.25">
      <c r="B332" s="171"/>
      <c r="F332" s="170"/>
      <c r="G332" s="170"/>
    </row>
    <row r="333" spans="2:7" x14ac:dyDescent="0.25">
      <c r="B333" s="144" t="s">
        <v>127</v>
      </c>
      <c r="F333" s="170"/>
      <c r="G333" s="170"/>
    </row>
    <row r="334" spans="2:7" x14ac:dyDescent="0.25">
      <c r="B334" s="154" t="s">
        <v>70</v>
      </c>
      <c r="E334" s="156" t="s">
        <v>31</v>
      </c>
      <c r="F334" s="163">
        <f>SUM(E314:E321)</f>
        <v>1564850</v>
      </c>
      <c r="G334" s="163"/>
    </row>
    <row r="335" spans="2:7" x14ac:dyDescent="0.25">
      <c r="B335" s="2" t="s">
        <v>128</v>
      </c>
      <c r="F335" s="170"/>
      <c r="G335" s="170"/>
    </row>
    <row r="336" spans="2:7" x14ac:dyDescent="0.25">
      <c r="F336" s="170"/>
      <c r="G336" s="170"/>
    </row>
    <row r="337" spans="1:10" x14ac:dyDescent="0.25">
      <c r="B337" s="144" t="s">
        <v>129</v>
      </c>
      <c r="F337" s="170"/>
      <c r="G337" s="170"/>
    </row>
    <row r="338" spans="1:10" x14ac:dyDescent="0.25">
      <c r="F338" s="170"/>
      <c r="G338" s="170"/>
    </row>
    <row r="339" spans="1:10" x14ac:dyDescent="0.25">
      <c r="B339" s="134" t="s">
        <v>24</v>
      </c>
      <c r="F339" s="170"/>
      <c r="G339" s="170"/>
    </row>
    <row r="340" spans="1:10" x14ac:dyDescent="0.25">
      <c r="F340" s="170"/>
      <c r="G340" s="170"/>
    </row>
    <row r="341" spans="1:10" x14ac:dyDescent="0.25">
      <c r="B341" s="153" t="s">
        <v>73</v>
      </c>
      <c r="F341" s="170"/>
      <c r="G341" s="170"/>
    </row>
    <row r="342" spans="1:10" x14ac:dyDescent="0.25">
      <c r="B342" s="153"/>
      <c r="F342" s="170"/>
      <c r="G342" s="170"/>
    </row>
    <row r="343" spans="1:10" x14ac:dyDescent="0.25">
      <c r="B343" s="153" t="s">
        <v>74</v>
      </c>
      <c r="F343" s="170"/>
      <c r="G343" s="170"/>
    </row>
    <row r="344" spans="1:10" x14ac:dyDescent="0.25">
      <c r="F344" s="170"/>
      <c r="G344" s="170"/>
      <c r="I344" s="138">
        <f>0.3+0.3+0.23</f>
        <v>0.83</v>
      </c>
      <c r="J344" s="138">
        <f>I344*72.8</f>
        <v>60.423999999999992</v>
      </c>
    </row>
    <row r="345" spans="1:10" x14ac:dyDescent="0.25">
      <c r="A345" s="133" t="s">
        <v>4</v>
      </c>
      <c r="B345" s="138" t="s">
        <v>75</v>
      </c>
      <c r="C345" s="135">
        <v>8</v>
      </c>
      <c r="D345" s="133" t="s">
        <v>583</v>
      </c>
      <c r="E345" s="136">
        <f>E121</f>
        <v>62000</v>
      </c>
      <c r="F345" s="170">
        <f>C345*E345</f>
        <v>496000</v>
      </c>
      <c r="G345" s="170"/>
      <c r="H345" s="150"/>
    </row>
    <row r="346" spans="1:10" x14ac:dyDescent="0.25">
      <c r="F346" s="170"/>
      <c r="G346" s="170"/>
      <c r="H346" s="150"/>
    </row>
    <row r="347" spans="1:10" x14ac:dyDescent="0.25">
      <c r="A347" s="133" t="s">
        <v>6</v>
      </c>
      <c r="B347" s="138" t="s">
        <v>312</v>
      </c>
      <c r="C347" s="135">
        <v>1</v>
      </c>
      <c r="D347" s="133" t="s">
        <v>583</v>
      </c>
      <c r="E347" s="136">
        <f>E345</f>
        <v>62000</v>
      </c>
      <c r="F347" s="170">
        <f>C347*E347</f>
        <v>62000</v>
      </c>
      <c r="G347" s="170"/>
      <c r="H347" s="150"/>
    </row>
    <row r="348" spans="1:10" x14ac:dyDescent="0.25">
      <c r="F348" s="170"/>
      <c r="G348" s="170"/>
      <c r="H348" s="150"/>
    </row>
    <row r="349" spans="1:10" x14ac:dyDescent="0.25">
      <c r="A349" s="176"/>
      <c r="B349" s="134" t="s">
        <v>39</v>
      </c>
      <c r="F349" s="170"/>
      <c r="G349" s="170"/>
    </row>
    <row r="350" spans="1:10" x14ac:dyDescent="0.25">
      <c r="B350" s="153"/>
      <c r="F350" s="170"/>
      <c r="G350" s="170"/>
    </row>
    <row r="351" spans="1:10" ht="33" x14ac:dyDescent="0.25">
      <c r="B351" s="160" t="s">
        <v>130</v>
      </c>
      <c r="F351" s="170"/>
      <c r="G351" s="170"/>
    </row>
    <row r="352" spans="1:10" x14ac:dyDescent="0.25">
      <c r="B352" s="152"/>
      <c r="C352" s="179"/>
      <c r="D352" s="180"/>
      <c r="E352" s="181"/>
      <c r="F352" s="188"/>
      <c r="G352" s="188"/>
    </row>
    <row r="353" spans="1:8" x14ac:dyDescent="0.25">
      <c r="A353" s="133" t="s">
        <v>8</v>
      </c>
      <c r="B353" s="138" t="s">
        <v>131</v>
      </c>
      <c r="C353" s="135">
        <v>1024</v>
      </c>
      <c r="D353" s="133" t="s">
        <v>40</v>
      </c>
      <c r="E353" s="141">
        <f>E215</f>
        <v>600</v>
      </c>
      <c r="F353" s="177">
        <f>C353*E353</f>
        <v>614400</v>
      </c>
      <c r="G353" s="177"/>
      <c r="H353" s="150"/>
    </row>
    <row r="354" spans="1:8" x14ac:dyDescent="0.25">
      <c r="E354" s="141"/>
      <c r="F354" s="177"/>
      <c r="G354" s="177"/>
      <c r="H354" s="150"/>
    </row>
    <row r="355" spans="1:8" x14ac:dyDescent="0.25">
      <c r="A355" s="133" t="s">
        <v>10</v>
      </c>
      <c r="B355" s="138" t="s">
        <v>87</v>
      </c>
      <c r="C355" s="135">
        <v>206</v>
      </c>
      <c r="D355" s="133" t="s">
        <v>40</v>
      </c>
      <c r="E355" s="141">
        <f>E353</f>
        <v>600</v>
      </c>
      <c r="F355" s="177">
        <f>C355*E355</f>
        <v>123600</v>
      </c>
      <c r="G355" s="177"/>
      <c r="H355" s="150"/>
    </row>
    <row r="356" spans="1:8" x14ac:dyDescent="0.25">
      <c r="A356" s="178"/>
      <c r="E356" s="141"/>
      <c r="F356" s="177"/>
      <c r="G356" s="177"/>
    </row>
    <row r="357" spans="1:8" x14ac:dyDescent="0.25">
      <c r="B357" s="134" t="s">
        <v>45</v>
      </c>
      <c r="F357" s="170"/>
      <c r="G357" s="170"/>
    </row>
    <row r="358" spans="1:8" x14ac:dyDescent="0.25">
      <c r="F358" s="170"/>
      <c r="G358" s="170"/>
    </row>
    <row r="359" spans="1:8" x14ac:dyDescent="0.25">
      <c r="B359" s="153" t="s">
        <v>46</v>
      </c>
      <c r="F359" s="170"/>
      <c r="G359" s="170"/>
    </row>
    <row r="360" spans="1:8" x14ac:dyDescent="0.25">
      <c r="F360" s="170"/>
      <c r="G360" s="170"/>
    </row>
    <row r="361" spans="1:8" x14ac:dyDescent="0.25">
      <c r="A361" s="133" t="s">
        <v>12</v>
      </c>
      <c r="B361" s="138" t="s">
        <v>132</v>
      </c>
      <c r="C361" s="135">
        <v>74</v>
      </c>
      <c r="D361" s="133" t="s">
        <v>582</v>
      </c>
      <c r="E361" s="136">
        <f>E178</f>
        <v>7500</v>
      </c>
      <c r="F361" s="170">
        <f>C361*E361</f>
        <v>555000</v>
      </c>
      <c r="G361" s="170"/>
      <c r="H361" s="150"/>
    </row>
    <row r="362" spans="1:8" x14ac:dyDescent="0.25">
      <c r="F362" s="170"/>
      <c r="G362" s="170"/>
      <c r="H362" s="150"/>
    </row>
    <row r="363" spans="1:8" x14ac:dyDescent="0.25">
      <c r="A363" s="133" t="s">
        <v>14</v>
      </c>
      <c r="B363" s="138" t="s">
        <v>313</v>
      </c>
      <c r="C363" s="135">
        <v>6</v>
      </c>
      <c r="D363" s="133" t="s">
        <v>582</v>
      </c>
      <c r="E363" s="136">
        <f>E361</f>
        <v>7500</v>
      </c>
      <c r="F363" s="170">
        <f>C363*E363</f>
        <v>45000</v>
      </c>
      <c r="G363" s="170"/>
      <c r="H363" s="150"/>
    </row>
    <row r="364" spans="1:8" x14ac:dyDescent="0.25">
      <c r="F364" s="170"/>
      <c r="G364" s="170"/>
      <c r="H364" s="150"/>
    </row>
    <row r="365" spans="1:8" x14ac:dyDescent="0.25">
      <c r="F365" s="170"/>
      <c r="G365" s="170"/>
      <c r="H365" s="150"/>
    </row>
    <row r="366" spans="1:8" x14ac:dyDescent="0.25">
      <c r="F366" s="170"/>
      <c r="G366" s="170"/>
      <c r="H366" s="150"/>
    </row>
    <row r="367" spans="1:8" x14ac:dyDescent="0.25">
      <c r="F367" s="170"/>
      <c r="G367" s="170"/>
      <c r="H367" s="150"/>
    </row>
    <row r="368" spans="1:8" x14ac:dyDescent="0.25">
      <c r="F368" s="170"/>
      <c r="G368" s="170"/>
      <c r="H368" s="150"/>
    </row>
    <row r="369" spans="1:12" x14ac:dyDescent="0.25">
      <c r="F369" s="170"/>
      <c r="G369" s="170"/>
      <c r="H369" s="150"/>
    </row>
    <row r="370" spans="1:12" x14ac:dyDescent="0.25">
      <c r="F370" s="170"/>
      <c r="G370" s="170"/>
      <c r="H370" s="150"/>
    </row>
    <row r="371" spans="1:12" x14ac:dyDescent="0.25">
      <c r="F371" s="170"/>
      <c r="G371" s="170"/>
      <c r="H371" s="150"/>
    </row>
    <row r="372" spans="1:12" x14ac:dyDescent="0.25">
      <c r="F372" s="170"/>
      <c r="G372" s="170"/>
      <c r="H372" s="150"/>
    </row>
    <row r="373" spans="1:12" x14ac:dyDescent="0.25">
      <c r="F373" s="170"/>
      <c r="G373" s="170"/>
      <c r="H373" s="150"/>
    </row>
    <row r="374" spans="1:12" x14ac:dyDescent="0.25">
      <c r="F374" s="170"/>
      <c r="G374" s="170"/>
      <c r="H374" s="150"/>
    </row>
    <row r="375" spans="1:12" x14ac:dyDescent="0.25">
      <c r="F375" s="170"/>
      <c r="G375" s="170"/>
      <c r="H375" s="150"/>
    </row>
    <row r="376" spans="1:12" x14ac:dyDescent="0.25">
      <c r="F376" s="170"/>
      <c r="G376" s="170"/>
      <c r="H376" s="150"/>
    </row>
    <row r="377" spans="1:12" x14ac:dyDescent="0.25">
      <c r="F377" s="170"/>
      <c r="G377" s="170"/>
      <c r="H377" s="150"/>
    </row>
    <row r="378" spans="1:12" x14ac:dyDescent="0.25">
      <c r="F378" s="170"/>
      <c r="G378" s="170"/>
      <c r="H378" s="150"/>
    </row>
    <row r="379" spans="1:12" x14ac:dyDescent="0.25">
      <c r="B379" s="154" t="s">
        <v>33</v>
      </c>
      <c r="C379" s="155"/>
      <c r="D379" s="143"/>
      <c r="E379" s="156" t="s">
        <v>31</v>
      </c>
      <c r="F379" s="174">
        <f>SUM(F338:F370)</f>
        <v>1896000</v>
      </c>
      <c r="G379" s="170"/>
      <c r="H379" s="150"/>
    </row>
    <row r="380" spans="1:12" x14ac:dyDescent="0.25">
      <c r="B380" s="144" t="s">
        <v>133</v>
      </c>
      <c r="F380" s="170"/>
      <c r="G380" s="170"/>
      <c r="H380" s="150"/>
    </row>
    <row r="381" spans="1:12" ht="14.1" customHeight="1" x14ac:dyDescent="0.25">
      <c r="F381" s="170"/>
      <c r="G381" s="170"/>
      <c r="H381" s="150"/>
    </row>
    <row r="382" spans="1:12" ht="54" x14ac:dyDescent="0.25">
      <c r="B382" s="184" t="s">
        <v>134</v>
      </c>
    </row>
    <row r="383" spans="1:12" ht="13.5" customHeight="1" x14ac:dyDescent="0.25">
      <c r="B383" s="168"/>
      <c r="L383" s="154"/>
    </row>
    <row r="384" spans="1:12" x14ac:dyDescent="0.25">
      <c r="A384" s="133" t="s">
        <v>4</v>
      </c>
      <c r="B384" s="189" t="s">
        <v>135</v>
      </c>
      <c r="C384" s="135">
        <v>113</v>
      </c>
      <c r="D384" s="133" t="s">
        <v>582</v>
      </c>
      <c r="E384" s="141">
        <f>'[19]AJIWE STRIP MALL '!E410</f>
        <v>7000</v>
      </c>
      <c r="F384" s="150">
        <f>E384*C384</f>
        <v>791000</v>
      </c>
      <c r="G384" s="150"/>
      <c r="H384" s="150"/>
      <c r="L384" s="154"/>
    </row>
    <row r="385" spans="1:14" x14ac:dyDescent="0.25">
      <c r="B385" s="189"/>
      <c r="E385" s="141"/>
      <c r="F385" s="150"/>
      <c r="G385" s="150"/>
      <c r="H385" s="150"/>
    </row>
    <row r="386" spans="1:14" x14ac:dyDescent="0.25">
      <c r="A386" s="133" t="s">
        <v>6</v>
      </c>
      <c r="B386" s="138" t="s">
        <v>136</v>
      </c>
      <c r="C386" s="135">
        <v>22</v>
      </c>
      <c r="D386" s="133" t="s">
        <v>58</v>
      </c>
      <c r="E386" s="141">
        <f>E384*0.5</f>
        <v>3500</v>
      </c>
      <c r="F386" s="150">
        <f>E386*C386</f>
        <v>77000</v>
      </c>
      <c r="G386" s="150"/>
      <c r="H386" s="150"/>
      <c r="N386" s="138">
        <f>SUM(L386:M386)</f>
        <v>0</v>
      </c>
    </row>
    <row r="387" spans="1:14" x14ac:dyDescent="0.25">
      <c r="E387" s="141"/>
      <c r="F387" s="150"/>
      <c r="G387" s="150"/>
      <c r="H387" s="150"/>
    </row>
    <row r="388" spans="1:14" x14ac:dyDescent="0.25">
      <c r="A388" s="133" t="s">
        <v>8</v>
      </c>
      <c r="B388" s="138" t="s">
        <v>137</v>
      </c>
      <c r="C388" s="135">
        <v>11</v>
      </c>
      <c r="D388" s="133" t="s">
        <v>58</v>
      </c>
      <c r="E388" s="141">
        <f>E384*0.15</f>
        <v>1050</v>
      </c>
      <c r="F388" s="150">
        <f>E388*C388</f>
        <v>11550</v>
      </c>
      <c r="G388" s="150"/>
      <c r="H388" s="150"/>
      <c r="N388" s="138">
        <f>SUM(L388:M388)</f>
        <v>0</v>
      </c>
    </row>
    <row r="389" spans="1:14" x14ac:dyDescent="0.25">
      <c r="E389" s="141"/>
      <c r="F389" s="150"/>
      <c r="G389" s="150"/>
      <c r="H389" s="150"/>
    </row>
    <row r="390" spans="1:14" x14ac:dyDescent="0.25">
      <c r="B390" s="134" t="s">
        <v>138</v>
      </c>
    </row>
    <row r="391" spans="1:14" ht="12.6" customHeight="1" x14ac:dyDescent="0.25"/>
    <row r="392" spans="1:14" ht="14.25" customHeight="1" x14ac:dyDescent="0.25">
      <c r="B392" s="160" t="s">
        <v>139</v>
      </c>
    </row>
    <row r="394" spans="1:14" ht="17.100000000000001" customHeight="1" x14ac:dyDescent="0.25">
      <c r="A394" s="133" t="s">
        <v>10</v>
      </c>
      <c r="B394" s="138" t="s">
        <v>140</v>
      </c>
      <c r="C394" s="190"/>
      <c r="D394" s="133" t="s">
        <v>141</v>
      </c>
      <c r="E394" s="191"/>
      <c r="F394" s="192"/>
      <c r="G394" s="193"/>
      <c r="H394" s="194"/>
      <c r="I394" s="195"/>
    </row>
    <row r="396" spans="1:14" x14ac:dyDescent="0.25">
      <c r="A396" s="133" t="s">
        <v>12</v>
      </c>
      <c r="B396" s="138" t="s">
        <v>142</v>
      </c>
      <c r="C396" s="135">
        <v>109</v>
      </c>
      <c r="D396" s="133" t="s">
        <v>58</v>
      </c>
      <c r="E396" s="141">
        <v>550</v>
      </c>
      <c r="F396" s="150">
        <f>C396*E396</f>
        <v>59950</v>
      </c>
      <c r="G396" s="150"/>
      <c r="H396" s="150"/>
    </row>
    <row r="397" spans="1:14" ht="12.75" customHeight="1" x14ac:dyDescent="0.25">
      <c r="E397" s="141"/>
      <c r="F397" s="150"/>
      <c r="G397" s="150"/>
    </row>
    <row r="398" spans="1:14" x14ac:dyDescent="0.25">
      <c r="A398" s="133" t="s">
        <v>14</v>
      </c>
      <c r="B398" s="138" t="s">
        <v>143</v>
      </c>
      <c r="C398" s="135">
        <v>103</v>
      </c>
      <c r="D398" s="133" t="s">
        <v>58</v>
      </c>
      <c r="E398" s="141">
        <f>E396</f>
        <v>550</v>
      </c>
      <c r="F398" s="150">
        <f>C398*E398</f>
        <v>56650</v>
      </c>
      <c r="G398" s="150"/>
      <c r="H398" s="150"/>
    </row>
    <row r="399" spans="1:14" ht="12.75" customHeight="1" x14ac:dyDescent="0.25"/>
    <row r="400" spans="1:14" x14ac:dyDescent="0.25">
      <c r="A400" s="133" t="s">
        <v>16</v>
      </c>
      <c r="B400" s="138" t="s">
        <v>144</v>
      </c>
      <c r="C400" s="135">
        <v>136</v>
      </c>
      <c r="D400" s="133" t="s">
        <v>58</v>
      </c>
      <c r="E400" s="141">
        <f>E398</f>
        <v>550</v>
      </c>
      <c r="F400" s="150">
        <f>C400*E400</f>
        <v>74800</v>
      </c>
      <c r="G400" s="150"/>
      <c r="H400" s="150"/>
    </row>
    <row r="401" spans="1:8" ht="12.75" customHeight="1" x14ac:dyDescent="0.25">
      <c r="E401" s="141"/>
      <c r="F401" s="150"/>
      <c r="G401" s="150"/>
    </row>
    <row r="402" spans="1:8" x14ac:dyDescent="0.25">
      <c r="A402" s="133" t="s">
        <v>18</v>
      </c>
      <c r="B402" s="138" t="s">
        <v>145</v>
      </c>
      <c r="C402" s="135">
        <v>141</v>
      </c>
      <c r="D402" s="133" t="s">
        <v>58</v>
      </c>
      <c r="E402" s="141">
        <v>550</v>
      </c>
      <c r="F402" s="150">
        <f>C402*E402</f>
        <v>77550</v>
      </c>
      <c r="G402" s="150"/>
      <c r="H402" s="150"/>
    </row>
    <row r="403" spans="1:8" ht="12.6" customHeight="1" x14ac:dyDescent="0.25">
      <c r="E403" s="141"/>
      <c r="F403" s="150"/>
      <c r="G403" s="150"/>
      <c r="H403" s="150"/>
    </row>
    <row r="404" spans="1:8" x14ac:dyDescent="0.25">
      <c r="B404" s="134" t="s">
        <v>59</v>
      </c>
      <c r="C404" s="155"/>
      <c r="D404" s="143"/>
      <c r="E404" s="162"/>
      <c r="F404" s="163"/>
      <c r="G404" s="163"/>
      <c r="H404" s="150"/>
    </row>
    <row r="405" spans="1:8" x14ac:dyDescent="0.25">
      <c r="B405" s="164"/>
      <c r="C405" s="155"/>
      <c r="D405" s="143"/>
      <c r="E405" s="162"/>
      <c r="F405" s="163"/>
      <c r="G405" s="163"/>
      <c r="H405" s="150"/>
    </row>
    <row r="406" spans="1:8" ht="32.25" customHeight="1" x14ac:dyDescent="0.25">
      <c r="B406" s="160" t="s">
        <v>146</v>
      </c>
      <c r="C406" s="155"/>
      <c r="D406" s="143"/>
      <c r="E406" s="162"/>
      <c r="F406" s="163"/>
      <c r="G406" s="163"/>
      <c r="H406" s="150"/>
    </row>
    <row r="407" spans="1:8" x14ac:dyDescent="0.25">
      <c r="B407" s="160"/>
      <c r="C407" s="155"/>
      <c r="D407" s="143"/>
      <c r="E407" s="162"/>
      <c r="F407" s="163"/>
      <c r="G407" s="163"/>
      <c r="H407" s="150"/>
    </row>
    <row r="408" spans="1:8" x14ac:dyDescent="0.25">
      <c r="A408" s="133" t="s">
        <v>20</v>
      </c>
      <c r="B408" s="152" t="s">
        <v>147</v>
      </c>
      <c r="C408" s="135">
        <v>39</v>
      </c>
      <c r="D408" s="133" t="s">
        <v>582</v>
      </c>
      <c r="E408" s="141">
        <v>6500</v>
      </c>
      <c r="F408" s="137">
        <f>C408*E408</f>
        <v>253500</v>
      </c>
      <c r="H408" s="150"/>
    </row>
    <row r="409" spans="1:8" x14ac:dyDescent="0.25">
      <c r="H409" s="150"/>
    </row>
    <row r="410" spans="1:8" x14ac:dyDescent="0.25">
      <c r="B410" s="134" t="s">
        <v>115</v>
      </c>
      <c r="F410" s="170"/>
      <c r="G410" s="170"/>
      <c r="H410" s="150"/>
    </row>
    <row r="411" spans="1:8" ht="12.95" customHeight="1" x14ac:dyDescent="0.25">
      <c r="F411" s="170"/>
      <c r="G411" s="170"/>
      <c r="H411" s="150"/>
    </row>
    <row r="412" spans="1:8" ht="33" x14ac:dyDescent="0.25">
      <c r="B412" s="160" t="s">
        <v>148</v>
      </c>
      <c r="F412" s="170"/>
      <c r="G412" s="170"/>
      <c r="H412" s="150"/>
    </row>
    <row r="413" spans="1:8" ht="16.5" customHeight="1" x14ac:dyDescent="0.25">
      <c r="B413" s="160"/>
      <c r="F413" s="170"/>
      <c r="G413" s="170"/>
      <c r="H413" s="150"/>
    </row>
    <row r="414" spans="1:8" ht="19.5" customHeight="1" x14ac:dyDescent="0.25">
      <c r="A414" s="133" t="s">
        <v>22</v>
      </c>
      <c r="B414" s="168" t="s">
        <v>149</v>
      </c>
      <c r="C414" s="135">
        <f>C408*2</f>
        <v>78</v>
      </c>
      <c r="D414" s="133" t="s">
        <v>582</v>
      </c>
      <c r="E414" s="141">
        <f>E273</f>
        <v>2500</v>
      </c>
      <c r="F414" s="137">
        <f>C414*E414</f>
        <v>195000</v>
      </c>
      <c r="H414" s="150"/>
    </row>
    <row r="415" spans="1:8" x14ac:dyDescent="0.25">
      <c r="B415" s="168"/>
      <c r="E415" s="141"/>
      <c r="H415" s="150"/>
    </row>
    <row r="416" spans="1:8" x14ac:dyDescent="0.25">
      <c r="A416" s="133" t="s">
        <v>26</v>
      </c>
      <c r="B416" s="138" t="s">
        <v>314</v>
      </c>
      <c r="C416" s="135">
        <f>C363</f>
        <v>6</v>
      </c>
      <c r="D416" s="133" t="s">
        <v>582</v>
      </c>
      <c r="E416" s="141">
        <f>E414</f>
        <v>2500</v>
      </c>
      <c r="F416" s="137">
        <f>C416*E416</f>
        <v>15000</v>
      </c>
      <c r="H416" s="150"/>
    </row>
    <row r="417" spans="1:8" ht="14.25" customHeight="1" x14ac:dyDescent="0.25">
      <c r="E417" s="141"/>
      <c r="H417" s="150"/>
    </row>
    <row r="418" spans="1:8" x14ac:dyDescent="0.25">
      <c r="B418" s="134" t="s">
        <v>150</v>
      </c>
      <c r="E418" s="141"/>
      <c r="H418" s="150"/>
    </row>
    <row r="419" spans="1:8" x14ac:dyDescent="0.25">
      <c r="E419" s="141"/>
      <c r="H419" s="150"/>
    </row>
    <row r="420" spans="1:8" x14ac:dyDescent="0.25">
      <c r="B420" s="153" t="s">
        <v>110</v>
      </c>
      <c r="F420" s="170"/>
      <c r="G420" s="170"/>
      <c r="H420" s="150"/>
    </row>
    <row r="421" spans="1:8" x14ac:dyDescent="0.25">
      <c r="B421" s="153"/>
      <c r="F421" s="170"/>
      <c r="G421" s="170"/>
      <c r="H421" s="150"/>
    </row>
    <row r="422" spans="1:8" x14ac:dyDescent="0.25">
      <c r="A422" s="133" t="s">
        <v>29</v>
      </c>
      <c r="B422" s="168" t="s">
        <v>151</v>
      </c>
      <c r="D422" s="133" t="s">
        <v>582</v>
      </c>
      <c r="E422" s="141">
        <f>'[19]AJIWE STRIP MALL '!E446</f>
        <v>1200</v>
      </c>
      <c r="F422" s="137">
        <f>C422*E422</f>
        <v>0</v>
      </c>
      <c r="H422" s="150"/>
    </row>
    <row r="423" spans="1:8" x14ac:dyDescent="0.25">
      <c r="B423" s="168"/>
      <c r="E423" s="141"/>
      <c r="H423" s="150"/>
    </row>
    <row r="424" spans="1:8" x14ac:dyDescent="0.25">
      <c r="B424" s="168"/>
      <c r="E424" s="141"/>
      <c r="H424" s="150"/>
    </row>
    <row r="425" spans="1:8" x14ac:dyDescent="0.25">
      <c r="B425" s="154" t="s">
        <v>33</v>
      </c>
      <c r="C425" s="155"/>
      <c r="D425" s="143"/>
      <c r="E425" s="156" t="s">
        <v>31</v>
      </c>
      <c r="F425" s="159">
        <f>SUM(F382:F423)</f>
        <v>1612000</v>
      </c>
      <c r="G425" s="159"/>
      <c r="H425" s="150"/>
    </row>
    <row r="426" spans="1:8" x14ac:dyDescent="0.25">
      <c r="B426" s="144" t="s">
        <v>133</v>
      </c>
      <c r="H426" s="150"/>
    </row>
    <row r="427" spans="1:8" x14ac:dyDescent="0.25">
      <c r="B427" s="168"/>
      <c r="E427" s="141"/>
      <c r="H427" s="150"/>
    </row>
    <row r="428" spans="1:8" x14ac:dyDescent="0.25">
      <c r="B428" s="144" t="s">
        <v>152</v>
      </c>
      <c r="C428" s="196"/>
      <c r="E428" s="141"/>
      <c r="H428" s="150"/>
    </row>
    <row r="429" spans="1:8" x14ac:dyDescent="0.25">
      <c r="B429" s="153"/>
      <c r="C429" s="196"/>
      <c r="E429" s="141"/>
      <c r="H429" s="150"/>
    </row>
    <row r="430" spans="1:8" x14ac:dyDescent="0.25">
      <c r="B430" s="197" t="s">
        <v>153</v>
      </c>
      <c r="C430" s="196"/>
      <c r="E430" s="141"/>
      <c r="H430" s="150"/>
    </row>
    <row r="431" spans="1:8" x14ac:dyDescent="0.25">
      <c r="B431" s="187"/>
      <c r="C431" s="196"/>
      <c r="E431" s="141"/>
      <c r="H431" s="150"/>
    </row>
    <row r="432" spans="1:8" x14ac:dyDescent="0.25">
      <c r="A432" s="133" t="s">
        <v>4</v>
      </c>
      <c r="B432" s="198" t="s">
        <v>154</v>
      </c>
      <c r="D432" s="133" t="s">
        <v>582</v>
      </c>
      <c r="E432" s="141">
        <f>'[19]AJIWE STRIP MALL '!E456</f>
        <v>12000</v>
      </c>
      <c r="F432" s="137">
        <f>C432*E432</f>
        <v>0</v>
      </c>
      <c r="H432" s="150"/>
    </row>
    <row r="433" spans="1:8" ht="14.25" customHeight="1" x14ac:dyDescent="0.25">
      <c r="B433" s="199"/>
      <c r="E433" s="141"/>
      <c r="H433" s="150"/>
    </row>
    <row r="434" spans="1:8" x14ac:dyDescent="0.25">
      <c r="A434" s="133" t="s">
        <v>6</v>
      </c>
      <c r="B434" s="168" t="s">
        <v>155</v>
      </c>
      <c r="C434" s="135">
        <v>10</v>
      </c>
      <c r="D434" s="133" t="s">
        <v>582</v>
      </c>
      <c r="E434" s="141">
        <f>'[19]AJIWE STRIP MALL '!E458</f>
        <v>10000</v>
      </c>
      <c r="F434" s="137">
        <f>C434*E434</f>
        <v>100000</v>
      </c>
      <c r="H434" s="150"/>
    </row>
    <row r="435" spans="1:8" ht="12" customHeight="1" x14ac:dyDescent="0.25">
      <c r="B435" s="168"/>
      <c r="E435" s="141"/>
      <c r="H435" s="150"/>
    </row>
    <row r="436" spans="1:8" x14ac:dyDescent="0.25">
      <c r="A436" s="133" t="s">
        <v>8</v>
      </c>
      <c r="B436" s="168" t="s">
        <v>156</v>
      </c>
      <c r="C436" s="135">
        <v>2</v>
      </c>
      <c r="D436" s="133" t="s">
        <v>157</v>
      </c>
      <c r="E436" s="141">
        <f>'[19]AJIWE STRIP MALL '!E462</f>
        <v>6500</v>
      </c>
      <c r="F436" s="137">
        <f>C436*E436</f>
        <v>13000</v>
      </c>
      <c r="H436" s="150"/>
    </row>
    <row r="437" spans="1:8" x14ac:dyDescent="0.25">
      <c r="B437" s="168"/>
      <c r="E437" s="141"/>
      <c r="H437" s="150"/>
    </row>
    <row r="438" spans="1:8" x14ac:dyDescent="0.25">
      <c r="B438" s="134" t="s">
        <v>158</v>
      </c>
    </row>
    <row r="440" spans="1:8" ht="33" x14ac:dyDescent="0.25">
      <c r="B440" s="160" t="s">
        <v>159</v>
      </c>
    </row>
    <row r="442" spans="1:8" x14ac:dyDescent="0.25">
      <c r="A442" s="133" t="s">
        <v>10</v>
      </c>
      <c r="B442" s="168" t="s">
        <v>149</v>
      </c>
      <c r="C442" s="135">
        <f>C408</f>
        <v>39</v>
      </c>
      <c r="D442" s="133" t="s">
        <v>160</v>
      </c>
      <c r="E442" s="141">
        <v>1350</v>
      </c>
      <c r="F442" s="150">
        <f>C442*E442</f>
        <v>52650</v>
      </c>
      <c r="G442" s="150"/>
      <c r="H442" s="150"/>
    </row>
    <row r="443" spans="1:8" x14ac:dyDescent="0.25">
      <c r="B443" s="168"/>
      <c r="E443" s="141"/>
      <c r="F443" s="150"/>
      <c r="G443" s="150"/>
      <c r="H443" s="150"/>
    </row>
    <row r="444" spans="1:8" x14ac:dyDescent="0.25">
      <c r="A444" s="133" t="s">
        <v>12</v>
      </c>
      <c r="B444" s="138" t="s">
        <v>314</v>
      </c>
      <c r="C444" s="135">
        <f>C416</f>
        <v>6</v>
      </c>
      <c r="D444" s="133" t="s">
        <v>160</v>
      </c>
      <c r="E444" s="141">
        <f>E442</f>
        <v>1350</v>
      </c>
      <c r="F444" s="150">
        <f>C444*E444</f>
        <v>8100</v>
      </c>
      <c r="G444" s="150"/>
      <c r="H444" s="150"/>
    </row>
    <row r="445" spans="1:8" x14ac:dyDescent="0.25">
      <c r="E445" s="141"/>
      <c r="F445" s="150"/>
      <c r="G445" s="150"/>
      <c r="H445" s="150"/>
    </row>
    <row r="446" spans="1:8" x14ac:dyDescent="0.25">
      <c r="B446" s="154" t="s">
        <v>33</v>
      </c>
      <c r="C446" s="155"/>
      <c r="D446" s="143"/>
      <c r="E446" s="156" t="s">
        <v>31</v>
      </c>
      <c r="F446" s="163">
        <f>SUM(F428:F445)</f>
        <v>173750</v>
      </c>
      <c r="G446" s="163"/>
    </row>
    <row r="447" spans="1:8" x14ac:dyDescent="0.25">
      <c r="B447" s="154"/>
      <c r="C447" s="155"/>
      <c r="D447" s="143"/>
      <c r="E447" s="162"/>
      <c r="F447" s="163"/>
      <c r="G447" s="163"/>
    </row>
    <row r="448" spans="1:8" x14ac:dyDescent="0.25">
      <c r="B448" s="154"/>
      <c r="C448" s="155"/>
      <c r="D448" s="143"/>
      <c r="E448" s="162"/>
      <c r="F448" s="163"/>
      <c r="G448" s="163"/>
    </row>
    <row r="449" spans="2:7" x14ac:dyDescent="0.25">
      <c r="B449" s="144" t="s">
        <v>65</v>
      </c>
      <c r="F449" s="170"/>
      <c r="G449" s="170"/>
    </row>
    <row r="450" spans="2:7" x14ac:dyDescent="0.25">
      <c r="B450" s="153"/>
      <c r="F450" s="170"/>
      <c r="G450" s="170"/>
    </row>
    <row r="451" spans="2:7" x14ac:dyDescent="0.25">
      <c r="B451" s="171" t="s">
        <v>161</v>
      </c>
      <c r="E451" s="136">
        <f>F379</f>
        <v>1896000</v>
      </c>
      <c r="F451" s="170"/>
      <c r="G451" s="170"/>
    </row>
    <row r="452" spans="2:7" x14ac:dyDescent="0.25">
      <c r="B452" s="171"/>
      <c r="F452" s="170"/>
      <c r="G452" s="170"/>
    </row>
    <row r="453" spans="2:7" x14ac:dyDescent="0.25">
      <c r="B453" s="171" t="s">
        <v>162</v>
      </c>
      <c r="E453" s="136">
        <f>F425</f>
        <v>1612000</v>
      </c>
      <c r="F453" s="170"/>
      <c r="G453" s="170"/>
    </row>
    <row r="454" spans="2:7" x14ac:dyDescent="0.25">
      <c r="B454" s="171"/>
    </row>
    <row r="455" spans="2:7" x14ac:dyDescent="0.25">
      <c r="B455" s="171" t="s">
        <v>163</v>
      </c>
      <c r="E455" s="136">
        <f>F446</f>
        <v>173750</v>
      </c>
    </row>
    <row r="456" spans="2:7" x14ac:dyDescent="0.25">
      <c r="B456" s="168"/>
    </row>
    <row r="457" spans="2:7" x14ac:dyDescent="0.25">
      <c r="B457" s="168"/>
    </row>
    <row r="458" spans="2:7" x14ac:dyDescent="0.25">
      <c r="B458" s="168"/>
    </row>
    <row r="459" spans="2:7" x14ac:dyDescent="0.25">
      <c r="B459" s="168"/>
    </row>
    <row r="460" spans="2:7" x14ac:dyDescent="0.25">
      <c r="B460" s="168"/>
    </row>
    <row r="461" spans="2:7" x14ac:dyDescent="0.25">
      <c r="B461" s="168"/>
    </row>
    <row r="462" spans="2:7" x14ac:dyDescent="0.25">
      <c r="B462" s="168"/>
    </row>
    <row r="463" spans="2:7" x14ac:dyDescent="0.25">
      <c r="B463" s="168"/>
    </row>
    <row r="464" spans="2:7" x14ac:dyDescent="0.25">
      <c r="B464" s="168"/>
    </row>
    <row r="465" spans="2:7" x14ac:dyDescent="0.25">
      <c r="B465" s="168"/>
    </row>
    <row r="466" spans="2:7" x14ac:dyDescent="0.25">
      <c r="B466" s="168"/>
    </row>
    <row r="467" spans="2:7" x14ac:dyDescent="0.25">
      <c r="B467" s="168"/>
    </row>
    <row r="468" spans="2:7" x14ac:dyDescent="0.25">
      <c r="B468" s="168"/>
    </row>
    <row r="469" spans="2:7" x14ac:dyDescent="0.25">
      <c r="B469" s="168"/>
    </row>
    <row r="470" spans="2:7" x14ac:dyDescent="0.25">
      <c r="B470" s="168"/>
    </row>
    <row r="471" spans="2:7" x14ac:dyDescent="0.25">
      <c r="B471" s="168"/>
    </row>
    <row r="472" spans="2:7" x14ac:dyDescent="0.25">
      <c r="B472" s="144" t="s">
        <v>129</v>
      </c>
      <c r="F472" s="170"/>
      <c r="G472" s="170"/>
    </row>
    <row r="473" spans="2:7" x14ac:dyDescent="0.25">
      <c r="B473" s="154" t="s">
        <v>70</v>
      </c>
      <c r="C473" s="155"/>
      <c r="D473" s="143"/>
      <c r="E473" s="156" t="s">
        <v>31</v>
      </c>
      <c r="F473" s="163">
        <f>SUM(E449:E457)</f>
        <v>3681750</v>
      </c>
      <c r="G473" s="163">
        <f>F473/179.8</f>
        <v>20476.918798665181</v>
      </c>
    </row>
    <row r="474" spans="2:7" x14ac:dyDescent="0.25">
      <c r="B474" s="2" t="s">
        <v>164</v>
      </c>
      <c r="F474" s="170"/>
      <c r="G474" s="170"/>
    </row>
    <row r="475" spans="2:7" x14ac:dyDescent="0.25">
      <c r="F475" s="170"/>
      <c r="G475" s="170"/>
    </row>
    <row r="476" spans="2:7" x14ac:dyDescent="0.25">
      <c r="B476" s="144" t="s">
        <v>165</v>
      </c>
      <c r="F476" s="170"/>
      <c r="G476" s="170"/>
    </row>
    <row r="477" spans="2:7" x14ac:dyDescent="0.25">
      <c r="B477" s="144"/>
      <c r="F477" s="170"/>
      <c r="G477" s="170"/>
    </row>
    <row r="478" spans="2:7" x14ac:dyDescent="0.25">
      <c r="B478" s="134" t="s">
        <v>59</v>
      </c>
      <c r="C478" s="155"/>
      <c r="D478" s="143"/>
      <c r="E478" s="162"/>
      <c r="F478" s="163"/>
      <c r="G478" s="163"/>
    </row>
    <row r="479" spans="2:7" x14ac:dyDescent="0.25">
      <c r="B479" s="164"/>
      <c r="C479" s="155"/>
      <c r="D479" s="143"/>
      <c r="E479" s="162"/>
      <c r="F479" s="163"/>
      <c r="G479" s="163"/>
    </row>
    <row r="480" spans="2:7" ht="33" x14ac:dyDescent="0.25">
      <c r="B480" s="160" t="s">
        <v>166</v>
      </c>
      <c r="C480" s="155"/>
      <c r="D480" s="143"/>
      <c r="E480" s="162"/>
      <c r="F480" s="163"/>
      <c r="G480" s="163"/>
    </row>
    <row r="481" spans="1:9" x14ac:dyDescent="0.25">
      <c r="B481" s="160"/>
      <c r="C481" s="155"/>
      <c r="D481" s="143"/>
      <c r="E481" s="162"/>
      <c r="F481" s="163"/>
      <c r="G481" s="163"/>
      <c r="I481" s="138">
        <v>647</v>
      </c>
    </row>
    <row r="482" spans="1:9" x14ac:dyDescent="0.25">
      <c r="A482" s="133" t="s">
        <v>4</v>
      </c>
      <c r="B482" s="138" t="s">
        <v>167</v>
      </c>
      <c r="C482" s="135">
        <v>389</v>
      </c>
      <c r="D482" s="133" t="s">
        <v>582</v>
      </c>
      <c r="E482" s="141">
        <v>6500</v>
      </c>
      <c r="F482" s="150">
        <f>C482*E482</f>
        <v>2528500</v>
      </c>
      <c r="G482" s="150"/>
      <c r="I482" s="195">
        <f>I481-P556</f>
        <v>647</v>
      </c>
    </row>
    <row r="483" spans="1:9" x14ac:dyDescent="0.25">
      <c r="B483" s="144"/>
      <c r="E483" s="141"/>
      <c r="F483" s="200"/>
      <c r="G483" s="200"/>
      <c r="H483" s="150"/>
    </row>
    <row r="484" spans="1:9" x14ac:dyDescent="0.25">
      <c r="A484" s="133" t="s">
        <v>6</v>
      </c>
      <c r="B484" s="138" t="s">
        <v>168</v>
      </c>
      <c r="C484" s="135">
        <v>48</v>
      </c>
      <c r="D484" s="133" t="s">
        <v>582</v>
      </c>
      <c r="E484" s="141">
        <v>6000</v>
      </c>
      <c r="F484" s="150">
        <f>C484*E484</f>
        <v>288000</v>
      </c>
      <c r="G484" s="150"/>
    </row>
    <row r="485" spans="1:9" x14ac:dyDescent="0.25">
      <c r="C485" s="201"/>
      <c r="E485" s="141"/>
      <c r="F485" s="202"/>
      <c r="G485" s="202"/>
    </row>
    <row r="486" spans="1:9" x14ac:dyDescent="0.25">
      <c r="B486" s="134" t="s">
        <v>24</v>
      </c>
      <c r="F486" s="170"/>
      <c r="G486" s="170"/>
    </row>
    <row r="487" spans="1:9" x14ac:dyDescent="0.25">
      <c r="F487" s="170"/>
      <c r="G487" s="170"/>
    </row>
    <row r="488" spans="1:9" ht="17.25" customHeight="1" x14ac:dyDescent="0.25">
      <c r="B488" s="153" t="s">
        <v>169</v>
      </c>
      <c r="F488" s="170"/>
      <c r="G488" s="170"/>
    </row>
    <row r="489" spans="1:9" ht="14.25" customHeight="1" x14ac:dyDescent="0.25">
      <c r="B489" s="153"/>
      <c r="F489" s="170"/>
      <c r="G489" s="170"/>
    </row>
    <row r="490" spans="1:9" x14ac:dyDescent="0.25">
      <c r="A490" s="133" t="s">
        <v>8</v>
      </c>
      <c r="B490" s="138" t="s">
        <v>170</v>
      </c>
      <c r="C490" s="135">
        <v>2</v>
      </c>
      <c r="D490" s="133" t="s">
        <v>583</v>
      </c>
      <c r="E490" s="136">
        <f>E121</f>
        <v>62000</v>
      </c>
      <c r="F490" s="170">
        <f>C490*E490</f>
        <v>124000</v>
      </c>
      <c r="G490" s="170"/>
      <c r="H490" s="150"/>
    </row>
    <row r="491" spans="1:9" ht="7.5" customHeight="1" x14ac:dyDescent="0.25">
      <c r="F491" s="170"/>
      <c r="G491" s="170"/>
    </row>
    <row r="492" spans="1:9" x14ac:dyDescent="0.25">
      <c r="B492" s="134" t="s">
        <v>39</v>
      </c>
      <c r="F492" s="170"/>
      <c r="G492" s="170"/>
    </row>
    <row r="493" spans="1:9" ht="14.25" customHeight="1" x14ac:dyDescent="0.25">
      <c r="B493" s="153"/>
      <c r="F493" s="170"/>
      <c r="G493" s="170"/>
    </row>
    <row r="494" spans="1:9" x14ac:dyDescent="0.25">
      <c r="B494" s="153" t="s">
        <v>171</v>
      </c>
      <c r="F494" s="170"/>
      <c r="G494" s="170"/>
    </row>
    <row r="495" spans="1:9" ht="12.75" customHeight="1" x14ac:dyDescent="0.25">
      <c r="F495" s="170"/>
      <c r="G495" s="170"/>
    </row>
    <row r="496" spans="1:9" x14ac:dyDescent="0.25">
      <c r="A496" s="133" t="s">
        <v>10</v>
      </c>
      <c r="B496" s="138" t="s">
        <v>86</v>
      </c>
      <c r="C496" s="135">
        <v>153</v>
      </c>
      <c r="D496" s="133" t="s">
        <v>40</v>
      </c>
      <c r="E496" s="136">
        <f>E353</f>
        <v>600</v>
      </c>
      <c r="F496" s="170">
        <f>C496*E496</f>
        <v>91800</v>
      </c>
      <c r="G496" s="170"/>
      <c r="H496" s="150"/>
    </row>
    <row r="497" spans="1:16" x14ac:dyDescent="0.25">
      <c r="F497" s="170"/>
      <c r="G497" s="170"/>
    </row>
    <row r="498" spans="1:16" x14ac:dyDescent="0.25">
      <c r="A498" s="133" t="s">
        <v>12</v>
      </c>
      <c r="B498" s="138" t="s">
        <v>172</v>
      </c>
      <c r="C498" s="135">
        <v>122</v>
      </c>
      <c r="D498" s="133" t="s">
        <v>40</v>
      </c>
      <c r="E498" s="136">
        <f>E496</f>
        <v>600</v>
      </c>
      <c r="F498" s="170">
        <f>C498*E498</f>
        <v>73200</v>
      </c>
      <c r="G498" s="170"/>
      <c r="H498" s="150"/>
    </row>
    <row r="499" spans="1:16" ht="14.25" customHeight="1" x14ac:dyDescent="0.25">
      <c r="F499" s="170"/>
      <c r="G499" s="170"/>
    </row>
    <row r="500" spans="1:16" x14ac:dyDescent="0.25">
      <c r="B500" s="134" t="s">
        <v>45</v>
      </c>
      <c r="F500" s="170"/>
      <c r="G500" s="170"/>
    </row>
    <row r="501" spans="1:16" ht="15" customHeight="1" x14ac:dyDescent="0.25">
      <c r="F501" s="170"/>
      <c r="G501" s="170"/>
    </row>
    <row r="502" spans="1:16" x14ac:dyDescent="0.25">
      <c r="B502" s="153" t="s">
        <v>46</v>
      </c>
      <c r="F502" s="170"/>
      <c r="G502" s="170"/>
    </row>
    <row r="503" spans="1:16" ht="9.75" customHeight="1" x14ac:dyDescent="0.25">
      <c r="F503" s="170"/>
      <c r="G503" s="170"/>
    </row>
    <row r="504" spans="1:16" x14ac:dyDescent="0.25">
      <c r="A504" s="133" t="s">
        <v>14</v>
      </c>
      <c r="B504" s="138" t="s">
        <v>173</v>
      </c>
      <c r="C504" s="135">
        <v>30</v>
      </c>
      <c r="D504" s="133" t="s">
        <v>582</v>
      </c>
      <c r="E504" s="136">
        <f>E361</f>
        <v>7500</v>
      </c>
      <c r="F504" s="170">
        <f>C504*E504</f>
        <v>225000</v>
      </c>
      <c r="G504" s="170"/>
      <c r="H504" s="150"/>
    </row>
    <row r="505" spans="1:16" x14ac:dyDescent="0.25">
      <c r="B505" s="153"/>
      <c r="F505" s="165"/>
      <c r="G505" s="165"/>
    </row>
    <row r="506" spans="1:16" x14ac:dyDescent="0.25">
      <c r="B506" s="167" t="s">
        <v>51</v>
      </c>
      <c r="C506" s="138"/>
      <c r="D506" s="190"/>
      <c r="F506" s="165"/>
      <c r="G506" s="165"/>
    </row>
    <row r="507" spans="1:16" ht="33" x14ac:dyDescent="0.25">
      <c r="A507" s="133" t="s">
        <v>16</v>
      </c>
      <c r="B507" s="148" t="s">
        <v>174</v>
      </c>
      <c r="C507" s="138"/>
      <c r="D507" s="133" t="s">
        <v>582</v>
      </c>
      <c r="E507" s="136">
        <v>5000</v>
      </c>
      <c r="F507" s="170">
        <f>C507*E507</f>
        <v>0</v>
      </c>
      <c r="G507" s="165"/>
      <c r="P507" s="138">
        <f>(L559*0.23)*3</f>
        <v>0</v>
      </c>
    </row>
    <row r="508" spans="1:16" x14ac:dyDescent="0.25">
      <c r="B508" s="160"/>
      <c r="F508" s="165"/>
      <c r="G508" s="165"/>
    </row>
    <row r="509" spans="1:16" x14ac:dyDescent="0.25">
      <c r="E509" s="203"/>
      <c r="F509" s="204"/>
      <c r="G509" s="204"/>
    </row>
    <row r="510" spans="1:16" x14ac:dyDescent="0.25">
      <c r="F510" s="165"/>
      <c r="G510" s="165"/>
    </row>
    <row r="511" spans="1:16" x14ac:dyDescent="0.25">
      <c r="B511" s="153"/>
      <c r="F511" s="170"/>
      <c r="G511" s="170"/>
    </row>
    <row r="512" spans="1:16" x14ac:dyDescent="0.25">
      <c r="B512" s="153"/>
      <c r="F512" s="170"/>
      <c r="G512" s="170"/>
    </row>
    <row r="513" spans="2:7" x14ac:dyDescent="0.25">
      <c r="B513" s="160"/>
      <c r="F513" s="170"/>
      <c r="G513" s="170"/>
    </row>
    <row r="514" spans="2:7" x14ac:dyDescent="0.25">
      <c r="B514" s="160"/>
      <c r="F514" s="202"/>
      <c r="G514" s="202"/>
    </row>
    <row r="515" spans="2:7" x14ac:dyDescent="0.25">
      <c r="F515" s="202"/>
      <c r="G515" s="202"/>
    </row>
    <row r="516" spans="2:7" x14ac:dyDescent="0.25">
      <c r="E516" s="141"/>
      <c r="F516" s="202"/>
      <c r="G516" s="202"/>
    </row>
    <row r="517" spans="2:7" x14ac:dyDescent="0.25">
      <c r="B517" s="144"/>
      <c r="E517" s="141"/>
      <c r="F517" s="200"/>
      <c r="G517" s="200"/>
    </row>
    <row r="518" spans="2:7" x14ac:dyDescent="0.25">
      <c r="C518" s="201"/>
      <c r="E518" s="141"/>
      <c r="F518" s="202"/>
      <c r="G518" s="202"/>
    </row>
    <row r="519" spans="2:7" x14ac:dyDescent="0.25">
      <c r="C519" s="201"/>
      <c r="E519" s="141"/>
      <c r="F519" s="202"/>
      <c r="G519" s="202"/>
    </row>
    <row r="520" spans="2:7" x14ac:dyDescent="0.25">
      <c r="B520" s="144" t="s">
        <v>165</v>
      </c>
      <c r="C520" s="155"/>
      <c r="D520" s="143"/>
      <c r="E520" s="158"/>
      <c r="F520" s="174"/>
      <c r="G520" s="174"/>
    </row>
    <row r="521" spans="2:7" ht="18.75" customHeight="1" x14ac:dyDescent="0.25">
      <c r="B521" s="154" t="s">
        <v>70</v>
      </c>
      <c r="C521" s="155"/>
      <c r="D521" s="143"/>
      <c r="E521" s="156" t="s">
        <v>31</v>
      </c>
      <c r="F521" s="174">
        <f>SUM(F480:F520)</f>
        <v>3330500</v>
      </c>
      <c r="G521" s="174">
        <f>F521/179.8</f>
        <v>18523.359288097887</v>
      </c>
    </row>
    <row r="522" spans="2:7" x14ac:dyDescent="0.25">
      <c r="B522" s="144" t="s">
        <v>175</v>
      </c>
      <c r="F522" s="170"/>
      <c r="G522" s="170"/>
    </row>
    <row r="523" spans="2:7" ht="8.25" customHeight="1" x14ac:dyDescent="0.25">
      <c r="B523" s="154"/>
      <c r="F523" s="170"/>
      <c r="G523" s="170"/>
    </row>
    <row r="524" spans="2:7" x14ac:dyDescent="0.25">
      <c r="B524" s="144" t="s">
        <v>176</v>
      </c>
      <c r="F524" s="170"/>
      <c r="G524" s="170"/>
    </row>
    <row r="525" spans="2:7" ht="10.5" customHeight="1" x14ac:dyDescent="0.25">
      <c r="F525" s="170"/>
      <c r="G525" s="170"/>
    </row>
    <row r="526" spans="2:7" x14ac:dyDescent="0.25">
      <c r="B526" s="134" t="s">
        <v>177</v>
      </c>
      <c r="C526" s="155"/>
      <c r="D526" s="143"/>
      <c r="E526" s="162"/>
      <c r="F526" s="163"/>
      <c r="G526" s="163"/>
    </row>
    <row r="527" spans="2:7" ht="9" customHeight="1" x14ac:dyDescent="0.25">
      <c r="B527" s="154"/>
      <c r="C527" s="155"/>
      <c r="D527" s="143"/>
      <c r="E527" s="162"/>
      <c r="F527" s="163"/>
      <c r="G527" s="163"/>
    </row>
    <row r="528" spans="2:7" x14ac:dyDescent="0.25">
      <c r="B528" s="138" t="s">
        <v>178</v>
      </c>
      <c r="F528" s="170"/>
      <c r="G528" s="170"/>
    </row>
    <row r="529" spans="1:19" ht="106.5" customHeight="1" x14ac:dyDescent="0.25">
      <c r="B529" s="152" t="s">
        <v>179</v>
      </c>
      <c r="G529" s="170"/>
      <c r="L529" s="133"/>
      <c r="M529" s="133"/>
    </row>
    <row r="530" spans="1:19" x14ac:dyDescent="0.25">
      <c r="A530" s="133" t="s">
        <v>4</v>
      </c>
      <c r="B530" s="138" t="s">
        <v>315</v>
      </c>
      <c r="C530" s="135">
        <v>1</v>
      </c>
      <c r="D530" s="133" t="s">
        <v>157</v>
      </c>
      <c r="E530" s="136">
        <f>1.2*6*37500</f>
        <v>270000</v>
      </c>
      <c r="F530" s="170">
        <f>E530*C530</f>
        <v>270000</v>
      </c>
      <c r="O530" s="205"/>
      <c r="P530" s="206"/>
      <c r="Q530" s="206"/>
    </row>
    <row r="531" spans="1:19" ht="14.25" customHeight="1" x14ac:dyDescent="0.25">
      <c r="F531" s="170"/>
      <c r="O531" s="205"/>
      <c r="P531" s="206"/>
      <c r="Q531" s="206"/>
    </row>
    <row r="532" spans="1:19" ht="14.25" customHeight="1" x14ac:dyDescent="0.25">
      <c r="A532" s="133" t="s">
        <v>6</v>
      </c>
      <c r="B532" s="138" t="s">
        <v>317</v>
      </c>
      <c r="C532" s="135">
        <v>12</v>
      </c>
      <c r="D532" s="133" t="s">
        <v>157</v>
      </c>
      <c r="E532" s="136">
        <f>1.2*2.1*67500</f>
        <v>170100</v>
      </c>
      <c r="F532" s="170">
        <f>E532*C532</f>
        <v>2041200</v>
      </c>
      <c r="O532" s="205"/>
      <c r="P532" s="206"/>
      <c r="Q532" s="206"/>
    </row>
    <row r="533" spans="1:19" ht="14.25" customHeight="1" x14ac:dyDescent="0.25">
      <c r="F533" s="170"/>
      <c r="O533" s="205"/>
      <c r="P533" s="206"/>
      <c r="Q533" s="206"/>
    </row>
    <row r="534" spans="1:19" ht="14.25" customHeight="1" x14ac:dyDescent="0.25">
      <c r="A534" s="133" t="s">
        <v>8</v>
      </c>
      <c r="B534" s="138" t="s">
        <v>318</v>
      </c>
      <c r="C534" s="135">
        <v>6</v>
      </c>
      <c r="D534" s="133" t="s">
        <v>157</v>
      </c>
      <c r="E534" s="136">
        <f>0.9*2.1*67500</f>
        <v>127575.00000000001</v>
      </c>
      <c r="F534" s="170">
        <f>E534*C534</f>
        <v>765450.00000000012</v>
      </c>
      <c r="O534" s="205"/>
      <c r="P534" s="206"/>
      <c r="Q534" s="206"/>
    </row>
    <row r="535" spans="1:19" ht="14.25" customHeight="1" x14ac:dyDescent="0.25">
      <c r="F535" s="170"/>
      <c r="O535" s="205"/>
      <c r="P535" s="206"/>
      <c r="Q535" s="206"/>
    </row>
    <row r="536" spans="1:19" s="133" customFormat="1" ht="14.25" customHeight="1" x14ac:dyDescent="0.25">
      <c r="A536" s="133" t="s">
        <v>10</v>
      </c>
      <c r="B536" s="189" t="s">
        <v>319</v>
      </c>
      <c r="C536" s="135">
        <v>7</v>
      </c>
      <c r="D536" s="133" t="s">
        <v>157</v>
      </c>
      <c r="E536" s="136">
        <f>0.75*2.1*67500</f>
        <v>106312.50000000001</v>
      </c>
      <c r="F536" s="170">
        <f>E536*C536</f>
        <v>744187.50000000012</v>
      </c>
      <c r="G536" s="137"/>
      <c r="I536" s="207"/>
      <c r="J536" s="207"/>
      <c r="K536" s="207"/>
      <c r="L536" s="207"/>
      <c r="M536" s="207"/>
      <c r="N536" s="207"/>
      <c r="O536" s="208"/>
      <c r="P536" s="206"/>
      <c r="Q536" s="206"/>
      <c r="R536" s="207"/>
      <c r="S536" s="138"/>
    </row>
    <row r="537" spans="1:19" s="133" customFormat="1" ht="14.25" customHeight="1" x14ac:dyDescent="0.25">
      <c r="B537" s="189"/>
      <c r="C537" s="135"/>
      <c r="E537" s="136"/>
      <c r="F537" s="170"/>
      <c r="G537" s="137"/>
      <c r="I537" s="207"/>
      <c r="J537" s="207"/>
      <c r="K537" s="207"/>
      <c r="L537" s="207"/>
      <c r="M537" s="207"/>
      <c r="N537" s="207"/>
      <c r="O537" s="208"/>
      <c r="P537" s="206"/>
      <c r="Q537" s="206"/>
      <c r="R537" s="207"/>
      <c r="S537" s="138"/>
    </row>
    <row r="538" spans="1:19" ht="18.75" customHeight="1" x14ac:dyDescent="0.25">
      <c r="A538" s="133" t="s">
        <v>12</v>
      </c>
      <c r="B538" s="138" t="s">
        <v>561</v>
      </c>
      <c r="C538" s="135">
        <v>2</v>
      </c>
      <c r="D538" s="133" t="s">
        <v>157</v>
      </c>
      <c r="E538" s="136">
        <f>1.2*1.5*67500</f>
        <v>121499.99999999999</v>
      </c>
      <c r="F538" s="170">
        <f>E538*C538</f>
        <v>242999.99999999997</v>
      </c>
      <c r="I538" s="207"/>
      <c r="J538" s="207"/>
      <c r="K538" s="207"/>
      <c r="L538" s="207"/>
      <c r="M538" s="207"/>
      <c r="N538" s="207"/>
      <c r="O538" s="208"/>
      <c r="P538" s="206"/>
      <c r="Q538" s="206"/>
      <c r="R538" s="207"/>
    </row>
    <row r="539" spans="1:19" x14ac:dyDescent="0.25">
      <c r="E539" s="141"/>
      <c r="F539" s="170"/>
      <c r="G539" s="170"/>
      <c r="O539" s="205"/>
      <c r="P539" s="206"/>
      <c r="Q539" s="206"/>
    </row>
    <row r="540" spans="1:19" x14ac:dyDescent="0.25">
      <c r="A540" s="133" t="s">
        <v>14</v>
      </c>
      <c r="B540" s="138" t="s">
        <v>320</v>
      </c>
      <c r="C540" s="135">
        <v>5</v>
      </c>
      <c r="D540" s="133" t="s">
        <v>157</v>
      </c>
      <c r="E540" s="136">
        <f>0.6*1.5*67500</f>
        <v>60749.999999999993</v>
      </c>
      <c r="F540" s="170">
        <f>E540*C540</f>
        <v>303749.99999999994</v>
      </c>
      <c r="G540" s="170"/>
      <c r="O540" s="205"/>
      <c r="P540" s="206"/>
      <c r="Q540" s="206"/>
    </row>
    <row r="541" spans="1:19" x14ac:dyDescent="0.25">
      <c r="E541" s="141"/>
      <c r="F541" s="170"/>
      <c r="G541" s="170"/>
      <c r="O541" s="205"/>
      <c r="P541" s="206"/>
      <c r="Q541" s="206"/>
    </row>
    <row r="542" spans="1:19" x14ac:dyDescent="0.25">
      <c r="E542" s="141"/>
      <c r="F542" s="170"/>
      <c r="G542" s="170"/>
      <c r="O542" s="205"/>
      <c r="P542" s="206"/>
      <c r="Q542" s="206"/>
    </row>
    <row r="543" spans="1:19" x14ac:dyDescent="0.25">
      <c r="B543" s="173" t="s">
        <v>180</v>
      </c>
      <c r="G543" s="170"/>
      <c r="L543" s="133"/>
      <c r="M543" s="133"/>
    </row>
    <row r="544" spans="1:19" ht="19.149999999999999" customHeight="1" x14ac:dyDescent="0.25">
      <c r="A544" s="133" t="s">
        <v>18</v>
      </c>
      <c r="B544" s="138" t="s">
        <v>315</v>
      </c>
      <c r="C544" s="135">
        <v>1</v>
      </c>
      <c r="D544" s="133" t="s">
        <v>157</v>
      </c>
      <c r="E544" s="136">
        <f>1.21*6*7500</f>
        <v>54450</v>
      </c>
      <c r="F544" s="170">
        <f>E544*C544</f>
        <v>54450</v>
      </c>
      <c r="O544" s="205"/>
      <c r="P544" s="206"/>
      <c r="Q544" s="206"/>
    </row>
    <row r="545" spans="1:19" ht="14.25" customHeight="1" x14ac:dyDescent="0.25">
      <c r="F545" s="170"/>
      <c r="O545" s="205"/>
      <c r="P545" s="206"/>
      <c r="Q545" s="206"/>
    </row>
    <row r="546" spans="1:19" ht="14.25" customHeight="1" x14ac:dyDescent="0.25">
      <c r="A546" s="133" t="s">
        <v>20</v>
      </c>
      <c r="B546" s="138" t="s">
        <v>317</v>
      </c>
      <c r="C546" s="135">
        <v>12</v>
      </c>
      <c r="D546" s="133" t="s">
        <v>157</v>
      </c>
      <c r="E546" s="136">
        <f>1.2*2.1*7500</f>
        <v>18900</v>
      </c>
      <c r="F546" s="170">
        <f>E546*C546</f>
        <v>226800</v>
      </c>
      <c r="O546" s="205"/>
      <c r="P546" s="206"/>
      <c r="Q546" s="206"/>
    </row>
    <row r="547" spans="1:19" ht="14.25" customHeight="1" x14ac:dyDescent="0.25">
      <c r="F547" s="170"/>
      <c r="O547" s="205"/>
      <c r="P547" s="206"/>
      <c r="Q547" s="206"/>
    </row>
    <row r="548" spans="1:19" ht="14.25" customHeight="1" x14ac:dyDescent="0.25">
      <c r="A548" s="133" t="s">
        <v>22</v>
      </c>
      <c r="B548" s="138" t="s">
        <v>318</v>
      </c>
      <c r="C548" s="135">
        <v>6</v>
      </c>
      <c r="D548" s="133" t="s">
        <v>157</v>
      </c>
      <c r="E548" s="136">
        <f>0.9*2.1*7500</f>
        <v>14175.000000000002</v>
      </c>
      <c r="F548" s="170">
        <f>E548*C548</f>
        <v>85050.000000000015</v>
      </c>
      <c r="O548" s="205"/>
      <c r="P548" s="206"/>
      <c r="Q548" s="206"/>
    </row>
    <row r="549" spans="1:19" ht="14.25" customHeight="1" x14ac:dyDescent="0.25">
      <c r="F549" s="170"/>
      <c r="O549" s="205"/>
      <c r="P549" s="206"/>
      <c r="Q549" s="206"/>
    </row>
    <row r="550" spans="1:19" s="133" customFormat="1" ht="14.25" customHeight="1" x14ac:dyDescent="0.25">
      <c r="A550" s="133" t="s">
        <v>26</v>
      </c>
      <c r="B550" s="189" t="s">
        <v>319</v>
      </c>
      <c r="C550" s="135">
        <v>7</v>
      </c>
      <c r="D550" s="133" t="s">
        <v>157</v>
      </c>
      <c r="E550" s="136">
        <f>0.75*2.1*7500</f>
        <v>11812.500000000002</v>
      </c>
      <c r="F550" s="170">
        <f>E550*C550</f>
        <v>82687.500000000015</v>
      </c>
      <c r="G550" s="137"/>
      <c r="I550" s="207"/>
      <c r="J550" s="207"/>
      <c r="K550" s="207"/>
      <c r="L550" s="207"/>
      <c r="M550" s="207"/>
      <c r="N550" s="207"/>
      <c r="O550" s="208"/>
      <c r="P550" s="206"/>
      <c r="Q550" s="206"/>
      <c r="R550" s="207"/>
      <c r="S550" s="138"/>
    </row>
    <row r="551" spans="1:19" s="133" customFormat="1" ht="14.25" customHeight="1" x14ac:dyDescent="0.25">
      <c r="B551" s="189"/>
      <c r="C551" s="135"/>
      <c r="E551" s="136"/>
      <c r="F551" s="170"/>
      <c r="G551" s="137"/>
      <c r="I551" s="207"/>
      <c r="J551" s="207"/>
      <c r="K551" s="207"/>
      <c r="L551" s="207"/>
      <c r="M551" s="207"/>
      <c r="N551" s="207"/>
      <c r="O551" s="208"/>
      <c r="P551" s="206"/>
      <c r="Q551" s="206"/>
      <c r="R551" s="207"/>
      <c r="S551" s="138"/>
    </row>
    <row r="552" spans="1:19" ht="18.75" customHeight="1" x14ac:dyDescent="0.25">
      <c r="A552" s="133" t="s">
        <v>29</v>
      </c>
      <c r="B552" s="138" t="s">
        <v>317</v>
      </c>
      <c r="C552" s="135">
        <v>2</v>
      </c>
      <c r="D552" s="133" t="s">
        <v>157</v>
      </c>
      <c r="E552" s="136">
        <f>1.2*2.1*7500</f>
        <v>18900</v>
      </c>
      <c r="F552" s="170">
        <f>E552*C552</f>
        <v>37800</v>
      </c>
      <c r="I552" s="207"/>
      <c r="J552" s="207"/>
      <c r="K552" s="207"/>
      <c r="L552" s="207"/>
      <c r="M552" s="207"/>
      <c r="N552" s="207"/>
      <c r="O552" s="208"/>
      <c r="P552" s="206"/>
      <c r="Q552" s="206"/>
      <c r="R552" s="207"/>
    </row>
    <row r="553" spans="1:19" x14ac:dyDescent="0.25">
      <c r="E553" s="141"/>
      <c r="F553" s="170"/>
      <c r="G553" s="170"/>
      <c r="O553" s="205"/>
      <c r="P553" s="206"/>
      <c r="Q553" s="206"/>
    </row>
    <row r="554" spans="1:19" x14ac:dyDescent="0.25">
      <c r="A554" s="133" t="s">
        <v>31</v>
      </c>
      <c r="B554" s="138" t="s">
        <v>320</v>
      </c>
      <c r="C554" s="135">
        <v>5</v>
      </c>
      <c r="D554" s="133" t="s">
        <v>157</v>
      </c>
      <c r="E554" s="136">
        <f>0.6*1.5*7500</f>
        <v>6749.9999999999991</v>
      </c>
      <c r="F554" s="170">
        <f>E554*C554</f>
        <v>33749.999999999993</v>
      </c>
      <c r="G554" s="170"/>
      <c r="O554" s="205"/>
      <c r="P554" s="206"/>
      <c r="Q554" s="206"/>
    </row>
    <row r="555" spans="1:19" x14ac:dyDescent="0.25">
      <c r="E555" s="141"/>
      <c r="F555" s="170"/>
      <c r="G555" s="170"/>
      <c r="O555" s="205"/>
      <c r="P555" s="206"/>
      <c r="Q555" s="206"/>
    </row>
    <row r="556" spans="1:19" x14ac:dyDescent="0.25">
      <c r="B556" s="144" t="s">
        <v>181</v>
      </c>
      <c r="F556" s="170"/>
      <c r="G556" s="170"/>
      <c r="O556" s="205"/>
      <c r="P556" s="195"/>
      <c r="Q556" s="195"/>
    </row>
    <row r="557" spans="1:19" x14ac:dyDescent="0.25">
      <c r="F557" s="170"/>
      <c r="G557" s="170"/>
      <c r="O557" s="205"/>
    </row>
    <row r="558" spans="1:19" ht="66" x14ac:dyDescent="0.25">
      <c r="B558" s="160" t="s">
        <v>182</v>
      </c>
    </row>
    <row r="559" spans="1:19" x14ac:dyDescent="0.25">
      <c r="B559" s="153"/>
      <c r="N559" s="154"/>
    </row>
    <row r="560" spans="1:19" x14ac:dyDescent="0.25">
      <c r="A560" s="133" t="s">
        <v>49</v>
      </c>
      <c r="B560" s="138" t="s">
        <v>321</v>
      </c>
      <c r="C560" s="135">
        <v>1</v>
      </c>
      <c r="D560" s="133" t="s">
        <v>157</v>
      </c>
      <c r="E560" s="136">
        <v>410000</v>
      </c>
      <c r="F560" s="170">
        <f>C560*E560</f>
        <v>410000</v>
      </c>
      <c r="G560" s="170"/>
      <c r="O560" s="154"/>
    </row>
    <row r="561" spans="1:15" x14ac:dyDescent="0.25">
      <c r="F561" s="170"/>
      <c r="G561" s="170"/>
      <c r="O561" s="154"/>
    </row>
    <row r="562" spans="1:15" x14ac:dyDescent="0.25">
      <c r="A562" s="133" t="s">
        <v>52</v>
      </c>
      <c r="B562" s="138" t="s">
        <v>322</v>
      </c>
      <c r="C562" s="135">
        <v>2</v>
      </c>
      <c r="D562" s="133" t="s">
        <v>157</v>
      </c>
      <c r="E562" s="136">
        <v>320000</v>
      </c>
      <c r="F562" s="170">
        <f>C562*E562</f>
        <v>640000</v>
      </c>
      <c r="G562" s="170"/>
      <c r="O562" s="154"/>
    </row>
    <row r="563" spans="1:15" x14ac:dyDescent="0.25">
      <c r="F563" s="170"/>
      <c r="G563" s="170"/>
      <c r="O563" s="154"/>
    </row>
    <row r="564" spans="1:15" x14ac:dyDescent="0.25">
      <c r="A564" s="133" t="s">
        <v>52</v>
      </c>
      <c r="B564" s="138" t="s">
        <v>316</v>
      </c>
      <c r="C564" s="135">
        <v>1</v>
      </c>
      <c r="D564" s="133" t="s">
        <v>157</v>
      </c>
      <c r="E564" s="136">
        <v>220000</v>
      </c>
      <c r="F564" s="170">
        <f>C564*E564</f>
        <v>220000</v>
      </c>
      <c r="G564" s="170"/>
      <c r="O564" s="154"/>
    </row>
    <row r="565" spans="1:15" x14ac:dyDescent="0.25">
      <c r="F565" s="170"/>
      <c r="G565" s="170"/>
      <c r="O565" s="154"/>
    </row>
    <row r="566" spans="1:15" x14ac:dyDescent="0.25">
      <c r="F566" s="170"/>
      <c r="G566" s="170"/>
      <c r="O566" s="154"/>
    </row>
    <row r="567" spans="1:15" x14ac:dyDescent="0.25">
      <c r="F567" s="170"/>
      <c r="G567" s="170"/>
      <c r="O567" s="154"/>
    </row>
    <row r="568" spans="1:15" x14ac:dyDescent="0.25">
      <c r="B568" s="144" t="s">
        <v>183</v>
      </c>
      <c r="F568" s="170"/>
      <c r="G568" s="170"/>
    </row>
    <row r="569" spans="1:15" x14ac:dyDescent="0.25">
      <c r="B569" s="154" t="s">
        <v>70</v>
      </c>
      <c r="C569" s="155"/>
      <c r="D569" s="143"/>
      <c r="E569" s="156" t="s">
        <v>31</v>
      </c>
      <c r="F569" s="174">
        <f>SUM(F526:F568)</f>
        <v>6158125</v>
      </c>
      <c r="G569" s="174"/>
    </row>
    <row r="570" spans="1:15" x14ac:dyDescent="0.25">
      <c r="B570" s="2" t="s">
        <v>184</v>
      </c>
      <c r="F570" s="170"/>
      <c r="G570" s="170"/>
    </row>
    <row r="571" spans="1:15" x14ac:dyDescent="0.25">
      <c r="F571" s="170"/>
      <c r="G571" s="170"/>
    </row>
    <row r="572" spans="1:15" x14ac:dyDescent="0.25">
      <c r="B572" s="144" t="s">
        <v>185</v>
      </c>
      <c r="F572" s="170"/>
      <c r="G572" s="170"/>
    </row>
    <row r="573" spans="1:15" ht="21" customHeight="1" x14ac:dyDescent="0.25">
      <c r="B573" s="144"/>
      <c r="F573" s="170"/>
      <c r="G573" s="170"/>
    </row>
    <row r="574" spans="1:15" x14ac:dyDescent="0.25">
      <c r="B574" s="134" t="s">
        <v>59</v>
      </c>
      <c r="C574" s="155"/>
      <c r="D574" s="143"/>
      <c r="E574" s="162"/>
      <c r="F574" s="163"/>
      <c r="G574" s="163"/>
    </row>
    <row r="575" spans="1:15" x14ac:dyDescent="0.25">
      <c r="B575" s="164"/>
      <c r="C575" s="155"/>
      <c r="D575" s="143"/>
      <c r="E575" s="162"/>
      <c r="F575" s="163"/>
      <c r="G575" s="163"/>
    </row>
    <row r="576" spans="1:15" ht="33" x14ac:dyDescent="0.25">
      <c r="B576" s="160" t="s">
        <v>166</v>
      </c>
      <c r="C576" s="155"/>
      <c r="D576" s="143"/>
      <c r="E576" s="162"/>
      <c r="F576" s="163"/>
      <c r="G576" s="163"/>
    </row>
    <row r="577" spans="1:8" x14ac:dyDescent="0.25">
      <c r="B577" s="160"/>
      <c r="C577" s="155"/>
      <c r="D577" s="143"/>
      <c r="E577" s="162"/>
      <c r="F577" s="163"/>
      <c r="G577" s="163"/>
    </row>
    <row r="578" spans="1:8" x14ac:dyDescent="0.25">
      <c r="A578" s="133" t="s">
        <v>4</v>
      </c>
      <c r="B578" s="138" t="s">
        <v>167</v>
      </c>
      <c r="C578" s="135">
        <v>285</v>
      </c>
      <c r="D578" s="133" t="s">
        <v>582</v>
      </c>
      <c r="E578" s="141">
        <f>E482</f>
        <v>6500</v>
      </c>
      <c r="F578" s="150">
        <f>C578*E578</f>
        <v>1852500</v>
      </c>
      <c r="G578" s="150"/>
    </row>
    <row r="579" spans="1:8" x14ac:dyDescent="0.25">
      <c r="B579" s="144"/>
      <c r="E579" s="141"/>
      <c r="F579" s="200"/>
      <c r="G579" s="200"/>
    </row>
    <row r="580" spans="1:8" x14ac:dyDescent="0.25">
      <c r="A580" s="133" t="s">
        <v>6</v>
      </c>
      <c r="B580" s="138" t="s">
        <v>168</v>
      </c>
      <c r="C580" s="135">
        <v>78</v>
      </c>
      <c r="D580" s="133" t="s">
        <v>582</v>
      </c>
      <c r="E580" s="141">
        <f>E484</f>
        <v>6000</v>
      </c>
      <c r="F580" s="150">
        <f>C580*E580</f>
        <v>468000</v>
      </c>
      <c r="G580" s="150"/>
    </row>
    <row r="581" spans="1:8" x14ac:dyDescent="0.25">
      <c r="C581" s="201"/>
      <c r="E581" s="141"/>
      <c r="F581" s="202"/>
      <c r="G581" s="202"/>
    </row>
    <row r="582" spans="1:8" x14ac:dyDescent="0.25">
      <c r="B582" s="134" t="s">
        <v>24</v>
      </c>
      <c r="F582" s="170"/>
      <c r="G582" s="170"/>
      <c r="H582" s="150"/>
    </row>
    <row r="583" spans="1:8" x14ac:dyDescent="0.25">
      <c r="F583" s="170"/>
      <c r="G583" s="170"/>
    </row>
    <row r="584" spans="1:8" x14ac:dyDescent="0.25">
      <c r="B584" s="153" t="s">
        <v>169</v>
      </c>
      <c r="F584" s="170"/>
      <c r="G584" s="170"/>
    </row>
    <row r="585" spans="1:8" x14ac:dyDescent="0.25">
      <c r="F585" s="170"/>
      <c r="G585" s="170"/>
    </row>
    <row r="586" spans="1:8" x14ac:dyDescent="0.25">
      <c r="A586" s="133" t="s">
        <v>8</v>
      </c>
      <c r="B586" s="138" t="s">
        <v>170</v>
      </c>
      <c r="C586" s="135">
        <v>2</v>
      </c>
      <c r="D586" s="133" t="s">
        <v>583</v>
      </c>
      <c r="E586" s="136">
        <f>E490</f>
        <v>62000</v>
      </c>
      <c r="F586" s="170">
        <f>C586*E586</f>
        <v>124000</v>
      </c>
      <c r="G586" s="170"/>
    </row>
    <row r="587" spans="1:8" x14ac:dyDescent="0.25">
      <c r="F587" s="170"/>
      <c r="G587" s="170"/>
    </row>
    <row r="588" spans="1:8" x14ac:dyDescent="0.25">
      <c r="B588" s="134" t="s">
        <v>39</v>
      </c>
      <c r="F588" s="170"/>
      <c r="G588" s="170"/>
    </row>
    <row r="589" spans="1:8" x14ac:dyDescent="0.25">
      <c r="B589" s="153"/>
      <c r="F589" s="170"/>
      <c r="G589" s="170"/>
    </row>
    <row r="590" spans="1:8" x14ac:dyDescent="0.25">
      <c r="B590" s="153" t="s">
        <v>171</v>
      </c>
      <c r="F590" s="170"/>
      <c r="G590" s="170"/>
    </row>
    <row r="591" spans="1:8" x14ac:dyDescent="0.25">
      <c r="F591" s="170"/>
      <c r="G591" s="170"/>
    </row>
    <row r="592" spans="1:8" x14ac:dyDescent="0.25">
      <c r="A592" s="133" t="s">
        <v>10</v>
      </c>
      <c r="B592" s="138" t="s">
        <v>86</v>
      </c>
      <c r="C592" s="135">
        <v>103</v>
      </c>
      <c r="D592" s="133" t="s">
        <v>40</v>
      </c>
      <c r="E592" s="136">
        <f>E496</f>
        <v>600</v>
      </c>
      <c r="F592" s="170">
        <f>C592*E592</f>
        <v>61800</v>
      </c>
      <c r="G592" s="170"/>
    </row>
    <row r="593" spans="1:7" x14ac:dyDescent="0.25">
      <c r="F593" s="170"/>
      <c r="G593" s="170"/>
    </row>
    <row r="594" spans="1:7" x14ac:dyDescent="0.25">
      <c r="A594" s="133" t="s">
        <v>12</v>
      </c>
      <c r="B594" s="138" t="s">
        <v>172</v>
      </c>
      <c r="C594" s="135">
        <v>83</v>
      </c>
      <c r="D594" s="133" t="s">
        <v>40</v>
      </c>
      <c r="E594" s="136">
        <f>E592</f>
        <v>600</v>
      </c>
      <c r="F594" s="170">
        <f>C594*E594</f>
        <v>49800</v>
      </c>
      <c r="G594" s="170"/>
    </row>
    <row r="595" spans="1:7" x14ac:dyDescent="0.25">
      <c r="F595" s="170"/>
      <c r="G595" s="170"/>
    </row>
    <row r="596" spans="1:7" x14ac:dyDescent="0.25">
      <c r="B596" s="134" t="s">
        <v>45</v>
      </c>
      <c r="F596" s="170"/>
      <c r="G596" s="170"/>
    </row>
    <row r="597" spans="1:7" x14ac:dyDescent="0.25">
      <c r="F597" s="170"/>
      <c r="G597" s="170"/>
    </row>
    <row r="598" spans="1:7" x14ac:dyDescent="0.25">
      <c r="B598" s="153" t="s">
        <v>46</v>
      </c>
      <c r="F598" s="170"/>
      <c r="G598" s="170"/>
    </row>
    <row r="599" spans="1:7" x14ac:dyDescent="0.25">
      <c r="F599" s="170"/>
      <c r="G599" s="170"/>
    </row>
    <row r="600" spans="1:7" x14ac:dyDescent="0.25">
      <c r="A600" s="133" t="s">
        <v>14</v>
      </c>
      <c r="B600" s="138" t="s">
        <v>173</v>
      </c>
      <c r="C600" s="135">
        <v>20</v>
      </c>
      <c r="D600" s="133" t="s">
        <v>582</v>
      </c>
      <c r="E600" s="136">
        <f>E504</f>
        <v>7500</v>
      </c>
      <c r="F600" s="170">
        <f>C600*E600</f>
        <v>150000</v>
      </c>
      <c r="G600" s="170"/>
    </row>
    <row r="601" spans="1:7" x14ac:dyDescent="0.25">
      <c r="B601" s="153"/>
      <c r="F601" s="165"/>
      <c r="G601" s="165"/>
    </row>
    <row r="602" spans="1:7" x14ac:dyDescent="0.25">
      <c r="F602" s="165"/>
      <c r="G602" s="165"/>
    </row>
    <row r="603" spans="1:7" x14ac:dyDescent="0.25">
      <c r="B603" s="160"/>
      <c r="F603" s="165"/>
      <c r="G603" s="165"/>
    </row>
    <row r="604" spans="1:7" x14ac:dyDescent="0.25">
      <c r="B604" s="160"/>
      <c r="F604" s="165"/>
      <c r="G604" s="165"/>
    </row>
    <row r="605" spans="1:7" x14ac:dyDescent="0.25">
      <c r="E605" s="203"/>
      <c r="F605" s="204"/>
      <c r="G605" s="204"/>
    </row>
    <row r="606" spans="1:7" x14ac:dyDescent="0.25">
      <c r="F606" s="165"/>
      <c r="G606" s="165"/>
    </row>
    <row r="607" spans="1:7" x14ac:dyDescent="0.25">
      <c r="F607" s="165"/>
      <c r="G607" s="165"/>
    </row>
    <row r="608" spans="1:7" x14ac:dyDescent="0.25">
      <c r="B608" s="153"/>
      <c r="F608" s="170"/>
      <c r="G608" s="170"/>
    </row>
    <row r="609" spans="2:7" x14ac:dyDescent="0.25">
      <c r="B609" s="153"/>
      <c r="F609" s="170"/>
      <c r="G609" s="170"/>
    </row>
    <row r="610" spans="2:7" x14ac:dyDescent="0.25">
      <c r="B610" s="160"/>
      <c r="F610" s="170"/>
      <c r="G610" s="170"/>
    </row>
    <row r="611" spans="2:7" x14ac:dyDescent="0.25">
      <c r="B611" s="160"/>
      <c r="F611" s="202"/>
      <c r="G611" s="202"/>
    </row>
    <row r="612" spans="2:7" x14ac:dyDescent="0.25">
      <c r="B612" s="160"/>
      <c r="F612" s="202"/>
      <c r="G612" s="202"/>
    </row>
    <row r="613" spans="2:7" x14ac:dyDescent="0.25">
      <c r="B613" s="160"/>
      <c r="F613" s="202"/>
      <c r="G613" s="202"/>
    </row>
    <row r="614" spans="2:7" x14ac:dyDescent="0.25">
      <c r="B614" s="160"/>
      <c r="F614" s="202"/>
      <c r="G614" s="202"/>
    </row>
    <row r="615" spans="2:7" x14ac:dyDescent="0.25">
      <c r="B615" s="144" t="s">
        <v>185</v>
      </c>
      <c r="C615" s="155"/>
      <c r="D615" s="143"/>
      <c r="E615" s="158"/>
      <c r="F615" s="174"/>
      <c r="G615" s="174"/>
    </row>
    <row r="616" spans="2:7" x14ac:dyDescent="0.25">
      <c r="B616" s="154" t="s">
        <v>70</v>
      </c>
      <c r="C616" s="155"/>
      <c r="D616" s="143"/>
      <c r="E616" s="156" t="s">
        <v>31</v>
      </c>
      <c r="F616" s="174">
        <f>SUM(F574:F615)</f>
        <v>2706100</v>
      </c>
      <c r="G616" s="174">
        <f>F616/179.8</f>
        <v>15050.611790878753</v>
      </c>
    </row>
    <row r="617" spans="2:7" x14ac:dyDescent="0.25">
      <c r="B617" s="144" t="s">
        <v>186</v>
      </c>
      <c r="F617" s="170"/>
      <c r="G617" s="170"/>
    </row>
    <row r="618" spans="2:7" x14ac:dyDescent="0.25">
      <c r="B618" s="154"/>
      <c r="F618" s="170"/>
      <c r="G618" s="170"/>
    </row>
    <row r="619" spans="2:7" x14ac:dyDescent="0.25">
      <c r="B619" s="144" t="s">
        <v>187</v>
      </c>
      <c r="F619" s="170"/>
      <c r="G619" s="170"/>
    </row>
    <row r="620" spans="2:7" x14ac:dyDescent="0.25">
      <c r="F620" s="170"/>
      <c r="G620" s="170"/>
    </row>
    <row r="621" spans="2:7" x14ac:dyDescent="0.25">
      <c r="B621" s="144" t="s">
        <v>188</v>
      </c>
      <c r="F621" s="170"/>
      <c r="G621" s="170"/>
    </row>
    <row r="622" spans="2:7" x14ac:dyDescent="0.25">
      <c r="F622" s="170"/>
      <c r="G622" s="170"/>
    </row>
    <row r="623" spans="2:7" ht="57.75" customHeight="1" x14ac:dyDescent="0.25">
      <c r="B623" s="160" t="s">
        <v>324</v>
      </c>
      <c r="F623" s="170"/>
      <c r="G623" s="170"/>
    </row>
    <row r="624" spans="2:7" x14ac:dyDescent="0.25">
      <c r="F624" s="150"/>
      <c r="G624" s="150"/>
    </row>
    <row r="625" spans="1:15" ht="22.5" customHeight="1" x14ac:dyDescent="0.25">
      <c r="A625" s="133" t="s">
        <v>4</v>
      </c>
      <c r="B625" s="138" t="s">
        <v>189</v>
      </c>
      <c r="C625" s="135">
        <v>8</v>
      </c>
      <c r="D625" s="133" t="s">
        <v>157</v>
      </c>
      <c r="E625" s="185">
        <f>'[19]AJIWE STRIP MALL '!E613</f>
        <v>160000</v>
      </c>
      <c r="F625" s="137">
        <f>E625*C625</f>
        <v>1280000</v>
      </c>
    </row>
    <row r="626" spans="1:15" x14ac:dyDescent="0.25">
      <c r="B626" s="144"/>
    </row>
    <row r="627" spans="1:15" x14ac:dyDescent="0.25">
      <c r="A627" s="133" t="s">
        <v>6</v>
      </c>
      <c r="B627" s="138" t="s">
        <v>190</v>
      </c>
      <c r="C627" s="135">
        <v>7</v>
      </c>
      <c r="D627" s="133" t="s">
        <v>157</v>
      </c>
      <c r="E627" s="185">
        <f>E625</f>
        <v>160000</v>
      </c>
      <c r="F627" s="137">
        <f>E627*C627</f>
        <v>1120000</v>
      </c>
    </row>
    <row r="628" spans="1:15" x14ac:dyDescent="0.25">
      <c r="B628" s="144"/>
      <c r="F628" s="170"/>
      <c r="G628" s="170"/>
    </row>
    <row r="629" spans="1:15" x14ac:dyDescent="0.25">
      <c r="B629" s="153"/>
      <c r="F629" s="170"/>
      <c r="G629" s="170"/>
    </row>
    <row r="630" spans="1:15" x14ac:dyDescent="0.25">
      <c r="B630" s="153"/>
      <c r="F630" s="170"/>
      <c r="G630" s="170"/>
    </row>
    <row r="631" spans="1:15" ht="66" x14ac:dyDescent="0.25">
      <c r="B631" s="160" t="s">
        <v>323</v>
      </c>
    </row>
    <row r="632" spans="1:15" x14ac:dyDescent="0.25">
      <c r="B632" s="153"/>
      <c r="N632" s="154"/>
    </row>
    <row r="633" spans="1:15" x14ac:dyDescent="0.25">
      <c r="A633" s="133" t="s">
        <v>49</v>
      </c>
      <c r="B633" s="138" t="s">
        <v>321</v>
      </c>
      <c r="C633" s="135">
        <v>3</v>
      </c>
      <c r="D633" s="133" t="s">
        <v>157</v>
      </c>
      <c r="E633" s="136">
        <v>410000</v>
      </c>
      <c r="F633" s="170">
        <f>C633*E633</f>
        <v>1230000</v>
      </c>
      <c r="G633" s="170"/>
      <c r="O633" s="154"/>
    </row>
    <row r="634" spans="1:15" x14ac:dyDescent="0.25">
      <c r="F634" s="170"/>
      <c r="G634" s="170"/>
      <c r="O634" s="154"/>
    </row>
    <row r="635" spans="1:15" x14ac:dyDescent="0.25">
      <c r="A635" s="133" t="s">
        <v>52</v>
      </c>
      <c r="B635" s="138" t="s">
        <v>322</v>
      </c>
      <c r="C635" s="135">
        <v>3</v>
      </c>
      <c r="D635" s="133" t="s">
        <v>157</v>
      </c>
      <c r="E635" s="136">
        <v>320000</v>
      </c>
      <c r="F635" s="170">
        <f>C635*E635</f>
        <v>960000</v>
      </c>
      <c r="G635" s="170"/>
      <c r="O635" s="154"/>
    </row>
    <row r="636" spans="1:15" x14ac:dyDescent="0.25">
      <c r="B636" s="153"/>
      <c r="F636" s="170"/>
      <c r="G636" s="170"/>
    </row>
    <row r="637" spans="1:15" x14ac:dyDescent="0.25">
      <c r="B637" s="153"/>
      <c r="F637" s="170"/>
      <c r="G637" s="170"/>
    </row>
    <row r="638" spans="1:15" x14ac:dyDescent="0.25">
      <c r="B638" s="153"/>
      <c r="F638" s="170"/>
      <c r="G638" s="170"/>
    </row>
    <row r="639" spans="1:15" x14ac:dyDescent="0.25">
      <c r="B639" s="153"/>
      <c r="F639" s="170"/>
      <c r="G639" s="170"/>
    </row>
    <row r="640" spans="1:15" x14ac:dyDescent="0.25">
      <c r="B640" s="153"/>
      <c r="F640" s="170"/>
      <c r="G640" s="170"/>
    </row>
    <row r="641" spans="1:8" x14ac:dyDescent="0.25">
      <c r="B641" s="153"/>
      <c r="F641" s="170"/>
      <c r="G641" s="170"/>
    </row>
    <row r="642" spans="1:8" x14ac:dyDescent="0.25">
      <c r="B642" s="153"/>
      <c r="F642" s="170"/>
      <c r="G642" s="170"/>
    </row>
    <row r="643" spans="1:8" x14ac:dyDescent="0.25">
      <c r="B643" s="153"/>
      <c r="F643" s="170"/>
      <c r="G643" s="170"/>
    </row>
    <row r="644" spans="1:8" x14ac:dyDescent="0.25">
      <c r="B644" s="144" t="s">
        <v>191</v>
      </c>
      <c r="C644" s="155"/>
      <c r="D644" s="143"/>
      <c r="E644" s="158"/>
      <c r="F644" s="174"/>
      <c r="G644" s="174"/>
    </row>
    <row r="645" spans="1:8" x14ac:dyDescent="0.25">
      <c r="B645" s="154" t="s">
        <v>70</v>
      </c>
      <c r="C645" s="155"/>
      <c r="D645" s="143"/>
      <c r="E645" s="156" t="s">
        <v>31</v>
      </c>
      <c r="F645" s="163">
        <f>SUM(F620:F644)</f>
        <v>4590000</v>
      </c>
      <c r="G645" s="163"/>
    </row>
    <row r="646" spans="1:8" x14ac:dyDescent="0.25">
      <c r="B646" s="144" t="s">
        <v>192</v>
      </c>
    </row>
    <row r="647" spans="1:8" x14ac:dyDescent="0.25">
      <c r="B647" s="144"/>
    </row>
    <row r="648" spans="1:8" x14ac:dyDescent="0.25">
      <c r="B648" s="144" t="s">
        <v>193</v>
      </c>
    </row>
    <row r="649" spans="1:8" x14ac:dyDescent="0.25">
      <c r="B649" s="144"/>
    </row>
    <row r="650" spans="1:8" x14ac:dyDescent="0.25">
      <c r="B650" s="134" t="s">
        <v>194</v>
      </c>
      <c r="H650" s="150"/>
    </row>
    <row r="651" spans="1:8" x14ac:dyDescent="0.25">
      <c r="B651" s="134" t="s">
        <v>195</v>
      </c>
    </row>
    <row r="652" spans="1:8" x14ac:dyDescent="0.25">
      <c r="H652" s="150"/>
    </row>
    <row r="653" spans="1:8" ht="33" x14ac:dyDescent="0.25">
      <c r="A653" s="133" t="s">
        <v>4</v>
      </c>
      <c r="B653" s="152" t="s">
        <v>325</v>
      </c>
      <c r="C653" s="209">
        <v>2</v>
      </c>
      <c r="D653" s="133" t="s">
        <v>157</v>
      </c>
      <c r="E653" s="136">
        <v>120000</v>
      </c>
      <c r="F653" s="137">
        <f>E653*C653</f>
        <v>240000</v>
      </c>
    </row>
    <row r="654" spans="1:8" ht="33" x14ac:dyDescent="0.25">
      <c r="A654" s="133" t="s">
        <v>6</v>
      </c>
      <c r="B654" s="189" t="s">
        <v>326</v>
      </c>
      <c r="C654" s="209">
        <v>1</v>
      </c>
      <c r="D654" s="133" t="s">
        <v>157</v>
      </c>
      <c r="E654" s="136">
        <v>250000</v>
      </c>
      <c r="F654" s="137">
        <f>E654*C654</f>
        <v>250000</v>
      </c>
    </row>
    <row r="655" spans="1:8" x14ac:dyDescent="0.25">
      <c r="A655" s="133" t="s">
        <v>8</v>
      </c>
      <c r="B655" s="168" t="s">
        <v>327</v>
      </c>
      <c r="C655" s="209">
        <v>1</v>
      </c>
      <c r="D655" s="133" t="s">
        <v>157</v>
      </c>
      <c r="E655" s="136">
        <v>280000</v>
      </c>
      <c r="F655" s="137">
        <f>E655*C655</f>
        <v>280000</v>
      </c>
    </row>
    <row r="656" spans="1:8" x14ac:dyDescent="0.25">
      <c r="A656" s="133" t="s">
        <v>10</v>
      </c>
      <c r="B656" s="168" t="s">
        <v>328</v>
      </c>
      <c r="C656" s="209">
        <v>1</v>
      </c>
      <c r="D656" s="133" t="s">
        <v>157</v>
      </c>
      <c r="E656" s="136">
        <v>600000</v>
      </c>
      <c r="F656" s="137">
        <f>E656*C656</f>
        <v>600000</v>
      </c>
    </row>
    <row r="657" spans="1:9" ht="15.75" customHeight="1" x14ac:dyDescent="0.25">
      <c r="B657" s="168"/>
    </row>
    <row r="658" spans="1:9" x14ac:dyDescent="0.25">
      <c r="B658" s="134" t="s">
        <v>196</v>
      </c>
      <c r="F658" s="170"/>
      <c r="G658" s="170"/>
    </row>
    <row r="659" spans="1:9" ht="15" customHeight="1" x14ac:dyDescent="0.25">
      <c r="B659" s="184" t="s">
        <v>197</v>
      </c>
      <c r="F659" s="170"/>
      <c r="G659" s="170"/>
      <c r="H659" s="150"/>
    </row>
    <row r="660" spans="1:9" ht="82.5" x14ac:dyDescent="0.25">
      <c r="A660" s="133" t="s">
        <v>12</v>
      </c>
      <c r="B660" s="189" t="s">
        <v>329</v>
      </c>
      <c r="C660" s="135">
        <v>1</v>
      </c>
      <c r="D660" s="133" t="s">
        <v>157</v>
      </c>
      <c r="E660" s="136">
        <v>1500000</v>
      </c>
      <c r="F660" s="137">
        <f>E660*C660</f>
        <v>1500000</v>
      </c>
    </row>
    <row r="661" spans="1:9" x14ac:dyDescent="0.25">
      <c r="A661" s="133" t="s">
        <v>14</v>
      </c>
      <c r="B661" s="168" t="s">
        <v>330</v>
      </c>
      <c r="C661" s="209">
        <v>1</v>
      </c>
      <c r="D661" s="133" t="s">
        <v>157</v>
      </c>
      <c r="E661" s="136">
        <v>370000</v>
      </c>
      <c r="F661" s="137">
        <f>E661*C661</f>
        <v>370000</v>
      </c>
    </row>
    <row r="662" spans="1:9" x14ac:dyDescent="0.25">
      <c r="B662" s="189"/>
    </row>
    <row r="663" spans="1:9" x14ac:dyDescent="0.25">
      <c r="B663" s="134" t="s">
        <v>198</v>
      </c>
      <c r="F663" s="170"/>
      <c r="G663" s="170"/>
    </row>
    <row r="664" spans="1:9" ht="54" x14ac:dyDescent="0.25">
      <c r="B664" s="184" t="s">
        <v>199</v>
      </c>
      <c r="F664" s="170"/>
      <c r="G664" s="170"/>
    </row>
    <row r="665" spans="1:9" x14ac:dyDescent="0.25">
      <c r="A665" s="133" t="s">
        <v>16</v>
      </c>
      <c r="B665" s="189" t="s">
        <v>200</v>
      </c>
      <c r="C665" s="135">
        <v>10</v>
      </c>
      <c r="D665" s="133" t="s">
        <v>58</v>
      </c>
      <c r="E665" s="185">
        <f>'[19]AJIWE STRIP MALL '!E669</f>
        <v>35000</v>
      </c>
      <c r="F665" s="137">
        <f>E665*C665</f>
        <v>350000</v>
      </c>
    </row>
    <row r="666" spans="1:9" x14ac:dyDescent="0.25">
      <c r="A666" s="133" t="s">
        <v>18</v>
      </c>
      <c r="B666" s="168" t="s">
        <v>201</v>
      </c>
      <c r="C666" s="135">
        <v>13</v>
      </c>
      <c r="D666" s="133" t="s">
        <v>58</v>
      </c>
      <c r="E666" s="136">
        <v>25000</v>
      </c>
      <c r="F666" s="137">
        <f>E666*C666</f>
        <v>325000</v>
      </c>
    </row>
    <row r="667" spans="1:9" ht="54" x14ac:dyDescent="0.25">
      <c r="B667" s="184" t="s">
        <v>202</v>
      </c>
      <c r="F667" s="170"/>
      <c r="G667" s="170"/>
    </row>
    <row r="668" spans="1:9" x14ac:dyDescent="0.25">
      <c r="A668" s="133" t="s">
        <v>20</v>
      </c>
      <c r="B668" s="189" t="s">
        <v>331</v>
      </c>
      <c r="C668" s="135">
        <v>2</v>
      </c>
      <c r="D668" s="133" t="s">
        <v>157</v>
      </c>
      <c r="E668" s="185">
        <v>185000</v>
      </c>
      <c r="F668" s="137">
        <f>E668*C668</f>
        <v>370000</v>
      </c>
    </row>
    <row r="669" spans="1:9" x14ac:dyDescent="0.25">
      <c r="B669" s="134" t="s">
        <v>203</v>
      </c>
      <c r="E669" s="136" t="s">
        <v>93</v>
      </c>
      <c r="F669" s="170"/>
      <c r="G669" s="170"/>
    </row>
    <row r="670" spans="1:9" ht="49.5" x14ac:dyDescent="0.25">
      <c r="A670" s="133" t="s">
        <v>22</v>
      </c>
      <c r="B670" s="189" t="s">
        <v>332</v>
      </c>
      <c r="C670" s="135">
        <v>1</v>
      </c>
      <c r="D670" s="133" t="s">
        <v>157</v>
      </c>
      <c r="E670" s="136">
        <v>275000</v>
      </c>
      <c r="F670" s="137">
        <f>E670*C670</f>
        <v>275000</v>
      </c>
      <c r="H670" s="206"/>
      <c r="I670" s="206"/>
    </row>
    <row r="671" spans="1:9" x14ac:dyDescent="0.25">
      <c r="A671" s="133" t="s">
        <v>26</v>
      </c>
      <c r="B671" s="134" t="s">
        <v>204</v>
      </c>
      <c r="F671" s="170"/>
      <c r="G671" s="170"/>
      <c r="I671" s="206"/>
    </row>
    <row r="672" spans="1:9" ht="49.5" x14ac:dyDescent="0.25">
      <c r="B672" s="189" t="s">
        <v>205</v>
      </c>
      <c r="D672" s="133" t="s">
        <v>157</v>
      </c>
      <c r="E672" s="136">
        <v>150000</v>
      </c>
      <c r="F672" s="137">
        <f>E672*C672</f>
        <v>0</v>
      </c>
    </row>
    <row r="673" spans="1:8" x14ac:dyDescent="0.25">
      <c r="B673" s="161" t="s">
        <v>206</v>
      </c>
      <c r="F673" s="170"/>
      <c r="G673" s="170"/>
    </row>
    <row r="674" spans="1:8" ht="49.5" x14ac:dyDescent="0.25">
      <c r="B674" s="189" t="s">
        <v>207</v>
      </c>
      <c r="C674" s="209"/>
      <c r="F674" s="170"/>
      <c r="G674" s="170"/>
    </row>
    <row r="675" spans="1:8" x14ac:dyDescent="0.25">
      <c r="A675" s="133" t="s">
        <v>29</v>
      </c>
      <c r="B675" s="168" t="s">
        <v>208</v>
      </c>
      <c r="C675" s="209">
        <v>45</v>
      </c>
      <c r="D675" s="133" t="s">
        <v>160</v>
      </c>
      <c r="E675" s="136">
        <f>'[19]AJIWE STRIP MALL '!E685</f>
        <v>6000</v>
      </c>
      <c r="F675" s="137">
        <f>E675*C675</f>
        <v>270000</v>
      </c>
    </row>
    <row r="676" spans="1:8" x14ac:dyDescent="0.25">
      <c r="B676" s="161" t="s">
        <v>209</v>
      </c>
      <c r="C676" s="209"/>
      <c r="F676" s="170"/>
      <c r="G676" s="170"/>
    </row>
    <row r="677" spans="1:8" ht="33" x14ac:dyDescent="0.25">
      <c r="B677" s="189" t="s">
        <v>210</v>
      </c>
      <c r="C677" s="209"/>
      <c r="F677" s="170"/>
      <c r="G677" s="170"/>
    </row>
    <row r="678" spans="1:8" x14ac:dyDescent="0.25">
      <c r="A678" s="133" t="s">
        <v>31</v>
      </c>
      <c r="B678" s="168" t="s">
        <v>211</v>
      </c>
      <c r="C678" s="209">
        <v>50</v>
      </c>
      <c r="D678" s="133" t="s">
        <v>160</v>
      </c>
      <c r="E678" s="136">
        <v>13000</v>
      </c>
      <c r="F678" s="137">
        <f>E678*C678</f>
        <v>650000</v>
      </c>
    </row>
    <row r="679" spans="1:8" x14ac:dyDescent="0.25">
      <c r="B679" s="161" t="s">
        <v>212</v>
      </c>
      <c r="C679" s="209"/>
      <c r="F679" s="170"/>
      <c r="G679" s="170"/>
    </row>
    <row r="680" spans="1:8" x14ac:dyDescent="0.25">
      <c r="A680" s="133" t="s">
        <v>48</v>
      </c>
      <c r="B680" s="168" t="s">
        <v>212</v>
      </c>
      <c r="C680" s="209"/>
      <c r="D680" s="133" t="s">
        <v>160</v>
      </c>
      <c r="E680" s="136">
        <v>12000</v>
      </c>
      <c r="F680" s="137">
        <f>E680*C680</f>
        <v>0</v>
      </c>
    </row>
    <row r="681" spans="1:8" x14ac:dyDescent="0.25">
      <c r="B681" s="144" t="s">
        <v>193</v>
      </c>
    </row>
    <row r="682" spans="1:8" x14ac:dyDescent="0.25">
      <c r="B682" s="154" t="s">
        <v>70</v>
      </c>
      <c r="E682" s="210" t="s">
        <v>31</v>
      </c>
      <c r="F682" s="157">
        <f>SUM(F653:F681)</f>
        <v>5480000</v>
      </c>
      <c r="G682" s="157"/>
    </row>
    <row r="683" spans="1:8" x14ac:dyDescent="0.25">
      <c r="B683" s="144" t="s">
        <v>213</v>
      </c>
    </row>
    <row r="684" spans="1:8" x14ac:dyDescent="0.25">
      <c r="B684" s="154"/>
    </row>
    <row r="685" spans="1:8" x14ac:dyDescent="0.25">
      <c r="B685" s="144" t="s">
        <v>214</v>
      </c>
      <c r="H685" s="150"/>
    </row>
    <row r="686" spans="1:8" x14ac:dyDescent="0.25">
      <c r="B686" s="153" t="s">
        <v>215</v>
      </c>
    </row>
    <row r="687" spans="1:8" ht="12.75" customHeight="1" x14ac:dyDescent="0.25"/>
    <row r="688" spans="1:8" x14ac:dyDescent="0.25">
      <c r="B688" s="134" t="s">
        <v>216</v>
      </c>
    </row>
    <row r="689" spans="1:8" ht="33" x14ac:dyDescent="0.25">
      <c r="B689" s="160" t="s">
        <v>217</v>
      </c>
    </row>
    <row r="691" spans="1:8" x14ac:dyDescent="0.25">
      <c r="A691" s="133" t="s">
        <v>4</v>
      </c>
      <c r="B691" s="138" t="s">
        <v>218</v>
      </c>
      <c r="C691" s="135">
        <f>C578+C580*2+C482+C484</f>
        <v>878</v>
      </c>
      <c r="D691" s="133" t="s">
        <v>160</v>
      </c>
      <c r="E691" s="136">
        <f>E414</f>
        <v>2500</v>
      </c>
      <c r="F691" s="137">
        <f>E691*C691</f>
        <v>2195000</v>
      </c>
      <c r="H691" s="166"/>
    </row>
    <row r="692" spans="1:8" ht="33" x14ac:dyDescent="0.25">
      <c r="A692" s="133" t="s">
        <v>6</v>
      </c>
      <c r="B692" s="152" t="s">
        <v>219</v>
      </c>
      <c r="C692" s="135">
        <v>491</v>
      </c>
      <c r="D692" s="133" t="s">
        <v>58</v>
      </c>
      <c r="E692" s="136">
        <f>E691*0.3</f>
        <v>750</v>
      </c>
      <c r="F692" s="137">
        <f>E692*C692</f>
        <v>368250</v>
      </c>
      <c r="H692" s="166"/>
    </row>
    <row r="693" spans="1:8" x14ac:dyDescent="0.25">
      <c r="B693" s="152"/>
      <c r="H693" s="166"/>
    </row>
    <row r="694" spans="1:8" x14ac:dyDescent="0.25">
      <c r="B694" s="144" t="s">
        <v>220</v>
      </c>
      <c r="H694" s="166"/>
    </row>
    <row r="695" spans="1:8" x14ac:dyDescent="0.25">
      <c r="B695" s="153" t="s">
        <v>221</v>
      </c>
      <c r="C695" s="201"/>
      <c r="H695" s="166"/>
    </row>
    <row r="696" spans="1:8" ht="49.5" x14ac:dyDescent="0.25">
      <c r="B696" s="189" t="s">
        <v>222</v>
      </c>
    </row>
    <row r="697" spans="1:8" x14ac:dyDescent="0.25">
      <c r="A697" s="133" t="s">
        <v>8</v>
      </c>
      <c r="B697" s="138" t="s">
        <v>223</v>
      </c>
      <c r="C697" s="135">
        <f>C691-C709</f>
        <v>663</v>
      </c>
      <c r="D697" s="133" t="s">
        <v>160</v>
      </c>
      <c r="E697" s="136">
        <f>'[19]AJIWE STRIP MALL '!E707</f>
        <v>1100</v>
      </c>
      <c r="F697" s="137">
        <f>E697*C697</f>
        <v>729300</v>
      </c>
    </row>
    <row r="698" spans="1:8" ht="25.5" customHeight="1" x14ac:dyDescent="0.25">
      <c r="A698" s="133" t="s">
        <v>10</v>
      </c>
      <c r="B698" s="152" t="s">
        <v>224</v>
      </c>
      <c r="C698" s="135">
        <f>C692</f>
        <v>491</v>
      </c>
      <c r="D698" s="133" t="s">
        <v>58</v>
      </c>
      <c r="E698" s="136">
        <f>'[19]AJIWE STRIP MALL '!E708</f>
        <v>450</v>
      </c>
      <c r="F698" s="137">
        <f>E698*C698</f>
        <v>220950</v>
      </c>
    </row>
    <row r="699" spans="1:8" x14ac:dyDescent="0.25">
      <c r="B699" s="144" t="s">
        <v>122</v>
      </c>
    </row>
    <row r="700" spans="1:8" ht="33" x14ac:dyDescent="0.25">
      <c r="B700" s="160" t="s">
        <v>225</v>
      </c>
    </row>
    <row r="701" spans="1:8" x14ac:dyDescent="0.25">
      <c r="A701" s="133" t="s">
        <v>12</v>
      </c>
      <c r="B701" s="138" t="s">
        <v>218</v>
      </c>
      <c r="C701" s="135">
        <f>C697</f>
        <v>663</v>
      </c>
      <c r="D701" s="133" t="s">
        <v>160</v>
      </c>
      <c r="E701" s="136">
        <f>E305</f>
        <v>1350</v>
      </c>
      <c r="F701" s="137">
        <f>E701*C701</f>
        <v>895050</v>
      </c>
    </row>
    <row r="702" spans="1:8" x14ac:dyDescent="0.25">
      <c r="A702" s="133" t="s">
        <v>14</v>
      </c>
      <c r="B702" s="138" t="s">
        <v>226</v>
      </c>
      <c r="C702" s="135">
        <f>C698</f>
        <v>491</v>
      </c>
      <c r="D702" s="133" t="s">
        <v>58</v>
      </c>
      <c r="E702" s="136">
        <f>'[19]AJIWE STRIP MALL '!E712</f>
        <v>550</v>
      </c>
      <c r="F702" s="137">
        <f>E702*C702</f>
        <v>270050</v>
      </c>
    </row>
    <row r="703" spans="1:8" ht="54" x14ac:dyDescent="0.25">
      <c r="B703" s="173" t="s">
        <v>227</v>
      </c>
    </row>
    <row r="704" spans="1:8" ht="82.5" x14ac:dyDescent="0.25">
      <c r="B704" s="152" t="s">
        <v>228</v>
      </c>
    </row>
    <row r="705" spans="1:9" x14ac:dyDescent="0.25">
      <c r="A705" s="133" t="s">
        <v>16</v>
      </c>
      <c r="B705" s="138" t="s">
        <v>229</v>
      </c>
      <c r="C705" s="135">
        <v>51</v>
      </c>
      <c r="D705" s="133" t="s">
        <v>160</v>
      </c>
      <c r="E705" s="136">
        <f>'[19]AJIWE STRIP MALL '!E715</f>
        <v>4500</v>
      </c>
      <c r="F705" s="137">
        <f>E706*C705</f>
        <v>229500</v>
      </c>
    </row>
    <row r="706" spans="1:9" x14ac:dyDescent="0.25">
      <c r="A706" s="133" t="s">
        <v>18</v>
      </c>
      <c r="B706" s="138" t="s">
        <v>230</v>
      </c>
      <c r="C706" s="135">
        <v>164</v>
      </c>
      <c r="D706" s="133" t="s">
        <v>160</v>
      </c>
      <c r="E706" s="136">
        <f>E705</f>
        <v>4500</v>
      </c>
      <c r="F706" s="137">
        <f>E706*C706</f>
        <v>738000</v>
      </c>
      <c r="I706" s="166"/>
    </row>
    <row r="707" spans="1:9" ht="54" x14ac:dyDescent="0.25">
      <c r="B707" s="173" t="s">
        <v>231</v>
      </c>
    </row>
    <row r="708" spans="1:9" x14ac:dyDescent="0.25">
      <c r="B708" s="153" t="s">
        <v>232</v>
      </c>
      <c r="H708" s="150"/>
    </row>
    <row r="709" spans="1:9" x14ac:dyDescent="0.25">
      <c r="A709" s="133" t="s">
        <v>20</v>
      </c>
      <c r="B709" s="138" t="s">
        <v>233</v>
      </c>
      <c r="C709" s="135">
        <f>SUM(C705:C706)</f>
        <v>215</v>
      </c>
      <c r="D709" s="133" t="s">
        <v>160</v>
      </c>
      <c r="E709" s="136">
        <f>'[19]AJIWE STRIP MALL '!E720</f>
        <v>1650</v>
      </c>
      <c r="F709" s="137">
        <f>E709*C709</f>
        <v>354750</v>
      </c>
    </row>
    <row r="710" spans="1:9" x14ac:dyDescent="0.25">
      <c r="B710" s="144" t="s">
        <v>234</v>
      </c>
      <c r="F710" s="170"/>
      <c r="G710" s="170"/>
    </row>
    <row r="711" spans="1:9" x14ac:dyDescent="0.25">
      <c r="B711" s="154" t="s">
        <v>235</v>
      </c>
      <c r="F711" s="170"/>
      <c r="G711" s="170"/>
    </row>
    <row r="712" spans="1:9" ht="33" x14ac:dyDescent="0.25">
      <c r="B712" s="160" t="s">
        <v>236</v>
      </c>
      <c r="F712" s="170"/>
      <c r="G712" s="170"/>
    </row>
    <row r="713" spans="1:9" ht="18" customHeight="1" x14ac:dyDescent="0.25">
      <c r="A713" s="133" t="s">
        <v>22</v>
      </c>
      <c r="B713" s="138" t="s">
        <v>218</v>
      </c>
      <c r="C713" s="135">
        <f>C482+C484</f>
        <v>437</v>
      </c>
      <c r="D713" s="133" t="s">
        <v>160</v>
      </c>
      <c r="E713" s="136">
        <f>E691</f>
        <v>2500</v>
      </c>
      <c r="F713" s="137">
        <f>E713*C713</f>
        <v>1092500</v>
      </c>
      <c r="G713" s="137">
        <f>F713/179.8</f>
        <v>6076.195773081201</v>
      </c>
    </row>
    <row r="714" spans="1:9" x14ac:dyDescent="0.25">
      <c r="A714" s="133" t="s">
        <v>26</v>
      </c>
      <c r="B714" s="168" t="s">
        <v>149</v>
      </c>
      <c r="D714" s="133" t="s">
        <v>160</v>
      </c>
      <c r="E714" s="136">
        <f>E713</f>
        <v>2500</v>
      </c>
      <c r="F714" s="137">
        <f>E714*C714</f>
        <v>0</v>
      </c>
    </row>
    <row r="715" spans="1:9" ht="33" x14ac:dyDescent="0.25">
      <c r="A715" s="133" t="s">
        <v>29</v>
      </c>
      <c r="B715" s="189" t="s">
        <v>237</v>
      </c>
      <c r="C715" s="135">
        <v>206</v>
      </c>
      <c r="D715" s="133" t="s">
        <v>58</v>
      </c>
      <c r="E715" s="136">
        <f>E692</f>
        <v>750</v>
      </c>
      <c r="F715" s="137">
        <f>E715*C715</f>
        <v>154500</v>
      </c>
    </row>
    <row r="716" spans="1:9" x14ac:dyDescent="0.25">
      <c r="A716" s="133" t="s">
        <v>31</v>
      </c>
      <c r="B716" s="138" t="s">
        <v>238</v>
      </c>
      <c r="C716" s="135">
        <v>21</v>
      </c>
      <c r="D716" s="133" t="s">
        <v>58</v>
      </c>
      <c r="E716" s="136">
        <f>'[19]AJIWE STRIP MALL '!E729</f>
        <v>400</v>
      </c>
      <c r="F716" s="137">
        <f>E716*C716</f>
        <v>8400</v>
      </c>
    </row>
    <row r="717" spans="1:9" x14ac:dyDescent="0.25">
      <c r="A717" s="133" t="s">
        <v>48</v>
      </c>
      <c r="B717" s="168" t="s">
        <v>239</v>
      </c>
      <c r="C717" s="135">
        <v>12</v>
      </c>
      <c r="D717" s="133" t="s">
        <v>58</v>
      </c>
      <c r="E717" s="136">
        <f>'[19]AJIWE STRIP MALL '!E730</f>
        <v>500</v>
      </c>
      <c r="F717" s="137">
        <f>E717*C717</f>
        <v>6000</v>
      </c>
    </row>
    <row r="718" spans="1:9" x14ac:dyDescent="0.25">
      <c r="B718" s="168"/>
    </row>
    <row r="719" spans="1:9" x14ac:dyDescent="0.25">
      <c r="B719" s="168"/>
    </row>
    <row r="720" spans="1:9" x14ac:dyDescent="0.25">
      <c r="B720" s="154" t="s">
        <v>33</v>
      </c>
      <c r="C720" s="155"/>
      <c r="D720" s="143"/>
      <c r="E720" s="156" t="s">
        <v>31</v>
      </c>
      <c r="F720" s="159">
        <f>SUM(F686:F718)</f>
        <v>7262250</v>
      </c>
    </row>
    <row r="721" spans="1:9" ht="19.5" customHeight="1" x14ac:dyDescent="0.25">
      <c r="B721" s="144" t="s">
        <v>240</v>
      </c>
    </row>
    <row r="722" spans="1:9" ht="12.75" customHeight="1" x14ac:dyDescent="0.25">
      <c r="B722" s="168"/>
    </row>
    <row r="723" spans="1:9" ht="54" x14ac:dyDescent="0.25">
      <c r="B723" s="173" t="s">
        <v>227</v>
      </c>
      <c r="G723" s="138"/>
    </row>
    <row r="724" spans="1:9" ht="66" x14ac:dyDescent="0.25">
      <c r="B724" s="152" t="s">
        <v>333</v>
      </c>
      <c r="G724" s="138"/>
    </row>
    <row r="725" spans="1:9" x14ac:dyDescent="0.25">
      <c r="A725" s="133" t="s">
        <v>4</v>
      </c>
      <c r="B725" s="138" t="s">
        <v>241</v>
      </c>
      <c r="C725" s="135">
        <v>62</v>
      </c>
      <c r="D725" s="133" t="s">
        <v>160</v>
      </c>
      <c r="E725" s="136">
        <f>E705</f>
        <v>4500</v>
      </c>
      <c r="F725" s="137">
        <f>E725*C725</f>
        <v>279000</v>
      </c>
      <c r="G725" s="138"/>
    </row>
    <row r="726" spans="1:9" ht="36" x14ac:dyDescent="0.25">
      <c r="B726" s="211" t="s">
        <v>242</v>
      </c>
      <c r="G726" s="138"/>
    </row>
    <row r="727" spans="1:9" x14ac:dyDescent="0.25">
      <c r="B727" s="138" t="s">
        <v>232</v>
      </c>
      <c r="G727" s="138"/>
    </row>
    <row r="728" spans="1:9" x14ac:dyDescent="0.25">
      <c r="A728" s="133" t="s">
        <v>6</v>
      </c>
      <c r="B728" s="138" t="s">
        <v>233</v>
      </c>
      <c r="C728" s="135">
        <f>C725</f>
        <v>62</v>
      </c>
      <c r="D728" s="133" t="s">
        <v>160</v>
      </c>
      <c r="E728" s="136">
        <v>3200</v>
      </c>
      <c r="F728" s="137">
        <f>E728*C728</f>
        <v>198400</v>
      </c>
      <c r="G728" s="138"/>
    </row>
    <row r="729" spans="1:9" s="217" customFormat="1" x14ac:dyDescent="0.25">
      <c r="A729" s="212"/>
      <c r="B729" s="213" t="s">
        <v>221</v>
      </c>
      <c r="C729" s="214"/>
      <c r="D729" s="212"/>
      <c r="E729" s="215"/>
      <c r="F729" s="216"/>
      <c r="I729" s="206"/>
    </row>
    <row r="730" spans="1:9" s="217" customFormat="1" ht="49.5" x14ac:dyDescent="0.25">
      <c r="A730" s="212"/>
      <c r="B730" s="218" t="s">
        <v>222</v>
      </c>
      <c r="C730" s="214"/>
      <c r="D730" s="212"/>
      <c r="E730" s="215"/>
      <c r="F730" s="216"/>
      <c r="I730" s="206"/>
    </row>
    <row r="731" spans="1:9" s="217" customFormat="1" x14ac:dyDescent="0.25">
      <c r="A731" s="212" t="s">
        <v>8</v>
      </c>
      <c r="B731" s="217" t="s">
        <v>223</v>
      </c>
      <c r="C731" s="209">
        <f>C713-C728</f>
        <v>375</v>
      </c>
      <c r="D731" s="212" t="s">
        <v>160</v>
      </c>
      <c r="E731" s="215">
        <f>'[19]AJIWE STRIP MALL '!E746</f>
        <v>1000</v>
      </c>
      <c r="F731" s="216">
        <f>E731*C731</f>
        <v>375000</v>
      </c>
      <c r="G731" s="206">
        <f>F731/179.8</f>
        <v>2085.6507230255838</v>
      </c>
      <c r="I731" s="206"/>
    </row>
    <row r="732" spans="1:9" s="217" customFormat="1" ht="24" customHeight="1" x14ac:dyDescent="0.25">
      <c r="A732" s="212" t="s">
        <v>10</v>
      </c>
      <c r="B732" s="219" t="s">
        <v>224</v>
      </c>
      <c r="C732" s="209">
        <f>C715</f>
        <v>206</v>
      </c>
      <c r="D732" s="212" t="s">
        <v>58</v>
      </c>
      <c r="E732" s="215">
        <f>E731*0.3</f>
        <v>300</v>
      </c>
      <c r="F732" s="216">
        <f>E732*C732</f>
        <v>61800</v>
      </c>
      <c r="I732" s="206"/>
    </row>
    <row r="733" spans="1:9" s="217" customFormat="1" x14ac:dyDescent="0.25">
      <c r="A733" s="212" t="s">
        <v>12</v>
      </c>
      <c r="B733" s="138" t="s">
        <v>238</v>
      </c>
      <c r="C733" s="209">
        <f>C716</f>
        <v>21</v>
      </c>
      <c r="D733" s="212" t="s">
        <v>160</v>
      </c>
      <c r="E733" s="220">
        <f>E732</f>
        <v>300</v>
      </c>
      <c r="F733" s="216">
        <f>E733*C733</f>
        <v>6300</v>
      </c>
      <c r="I733" s="206"/>
    </row>
    <row r="734" spans="1:9" x14ac:dyDescent="0.25">
      <c r="A734" s="133" t="s">
        <v>14</v>
      </c>
      <c r="B734" s="168" t="s">
        <v>239</v>
      </c>
      <c r="C734" s="135">
        <f>C717</f>
        <v>12</v>
      </c>
      <c r="D734" s="133" t="s">
        <v>58</v>
      </c>
      <c r="E734" s="220">
        <f>E732</f>
        <v>300</v>
      </c>
      <c r="F734" s="137">
        <f>E734*C734</f>
        <v>3600</v>
      </c>
    </row>
    <row r="735" spans="1:9" s="217" customFormat="1" x14ac:dyDescent="0.25">
      <c r="A735" s="212"/>
      <c r="B735" s="219"/>
      <c r="C735" s="209"/>
      <c r="D735" s="212"/>
      <c r="E735" s="220"/>
      <c r="F735" s="216"/>
      <c r="I735" s="206"/>
    </row>
    <row r="736" spans="1:9" ht="27" customHeight="1" x14ac:dyDescent="0.25">
      <c r="B736" s="144" t="s">
        <v>122</v>
      </c>
    </row>
    <row r="737" spans="1:7" ht="49.5" x14ac:dyDescent="0.25">
      <c r="B737" s="164" t="s">
        <v>243</v>
      </c>
    </row>
    <row r="738" spans="1:7" x14ac:dyDescent="0.25">
      <c r="A738" s="133" t="s">
        <v>16</v>
      </c>
      <c r="B738" s="168" t="s">
        <v>218</v>
      </c>
      <c r="C738" s="135">
        <f>C731</f>
        <v>375</v>
      </c>
      <c r="D738" s="133" t="s">
        <v>160</v>
      </c>
      <c r="E738" s="136">
        <f>E444</f>
        <v>1350</v>
      </c>
      <c r="F738" s="137">
        <f>E738*C738</f>
        <v>506250</v>
      </c>
    </row>
    <row r="739" spans="1:7" ht="18.95" customHeight="1" x14ac:dyDescent="0.25">
      <c r="A739" s="133" t="s">
        <v>18</v>
      </c>
      <c r="B739" s="219" t="s">
        <v>224</v>
      </c>
      <c r="C739" s="135">
        <f>C732</f>
        <v>206</v>
      </c>
      <c r="D739" s="133" t="s">
        <v>160</v>
      </c>
      <c r="E739" s="136">
        <f>'[19]AJIWE STRIP MALL '!E751</f>
        <v>700</v>
      </c>
      <c r="F739" s="137">
        <f>E739*C739</f>
        <v>144200</v>
      </c>
    </row>
    <row r="740" spans="1:7" ht="33" x14ac:dyDescent="0.25">
      <c r="A740" s="133" t="s">
        <v>20</v>
      </c>
      <c r="B740" s="152" t="s">
        <v>244</v>
      </c>
      <c r="C740" s="135">
        <f>C733</f>
        <v>21</v>
      </c>
      <c r="D740" s="133" t="s">
        <v>58</v>
      </c>
      <c r="E740" s="136">
        <f>E738*0.3</f>
        <v>405</v>
      </c>
      <c r="F740" s="137">
        <f>E740*C740</f>
        <v>8505</v>
      </c>
    </row>
    <row r="741" spans="1:7" x14ac:dyDescent="0.25">
      <c r="A741" s="133" t="s">
        <v>22</v>
      </c>
      <c r="B741" s="138" t="s">
        <v>245</v>
      </c>
      <c r="C741" s="135">
        <f>C734</f>
        <v>12</v>
      </c>
      <c r="D741" s="133" t="s">
        <v>58</v>
      </c>
      <c r="E741" s="136">
        <f>'[19]AJIWE STRIP MALL '!E753</f>
        <v>200</v>
      </c>
      <c r="F741" s="137">
        <f>E741*C741</f>
        <v>2400</v>
      </c>
    </row>
    <row r="742" spans="1:7" ht="15.75" customHeight="1" x14ac:dyDescent="0.25"/>
    <row r="743" spans="1:7" ht="13.5" customHeight="1" x14ac:dyDescent="0.25">
      <c r="B743" s="154" t="s">
        <v>56</v>
      </c>
      <c r="C743" s="155"/>
      <c r="D743" s="143"/>
      <c r="E743" s="210" t="s">
        <v>31</v>
      </c>
      <c r="F743" s="157">
        <f>SUM(F725:F742)</f>
        <v>1585455</v>
      </c>
      <c r="G743" s="157"/>
    </row>
    <row r="744" spans="1:7" x14ac:dyDescent="0.25">
      <c r="B744" s="154"/>
      <c r="C744" s="155"/>
      <c r="D744" s="143"/>
      <c r="E744" s="158"/>
      <c r="F744" s="157"/>
      <c r="G744" s="157"/>
    </row>
    <row r="745" spans="1:7" x14ac:dyDescent="0.25">
      <c r="B745" s="144" t="s">
        <v>65</v>
      </c>
      <c r="C745" s="155"/>
      <c r="D745" s="143"/>
      <c r="E745" s="158"/>
      <c r="F745" s="157"/>
      <c r="G745" s="157"/>
    </row>
    <row r="746" spans="1:7" x14ac:dyDescent="0.25">
      <c r="B746" s="144"/>
      <c r="C746" s="155"/>
      <c r="D746" s="143"/>
      <c r="E746" s="158"/>
      <c r="F746" s="157"/>
      <c r="G746" s="157"/>
    </row>
    <row r="747" spans="1:7" x14ac:dyDescent="0.25">
      <c r="B747" s="171" t="s">
        <v>246</v>
      </c>
      <c r="C747" s="155"/>
      <c r="D747" s="143"/>
      <c r="E747" s="136">
        <f>F720</f>
        <v>7262250</v>
      </c>
      <c r="F747" s="157"/>
      <c r="G747" s="157"/>
    </row>
    <row r="748" spans="1:7" x14ac:dyDescent="0.25">
      <c r="B748" s="171"/>
      <c r="C748" s="155"/>
      <c r="D748" s="143"/>
      <c r="F748" s="157"/>
      <c r="G748" s="157"/>
    </row>
    <row r="749" spans="1:7" ht="18.75" customHeight="1" x14ac:dyDescent="0.25">
      <c r="B749" s="171" t="s">
        <v>247</v>
      </c>
      <c r="C749" s="155"/>
      <c r="D749" s="143"/>
      <c r="E749" s="136">
        <f>F743</f>
        <v>1585455</v>
      </c>
      <c r="F749" s="157"/>
      <c r="G749" s="157"/>
    </row>
    <row r="750" spans="1:7" x14ac:dyDescent="0.25">
      <c r="B750" s="154"/>
      <c r="C750" s="155"/>
      <c r="D750" s="143"/>
      <c r="F750" s="157"/>
      <c r="G750" s="157"/>
    </row>
    <row r="751" spans="1:7" x14ac:dyDescent="0.25">
      <c r="B751" s="154"/>
      <c r="C751" s="155"/>
      <c r="D751" s="143"/>
      <c r="F751" s="157"/>
      <c r="G751" s="157"/>
    </row>
    <row r="752" spans="1:7" ht="12" customHeight="1" x14ac:dyDescent="0.25">
      <c r="B752" s="154"/>
      <c r="C752" s="155"/>
      <c r="D752" s="143"/>
      <c r="E752" s="158"/>
      <c r="F752" s="157"/>
      <c r="G752" s="157"/>
    </row>
    <row r="753" spans="2:7" ht="12" customHeight="1" x14ac:dyDescent="0.25">
      <c r="B753" s="154"/>
      <c r="C753" s="155"/>
      <c r="D753" s="143"/>
      <c r="E753" s="158"/>
      <c r="F753" s="157"/>
      <c r="G753" s="157"/>
    </row>
    <row r="754" spans="2:7" ht="12" customHeight="1" x14ac:dyDescent="0.25">
      <c r="B754" s="154"/>
      <c r="C754" s="155"/>
      <c r="D754" s="143"/>
      <c r="E754" s="158"/>
      <c r="F754" s="157"/>
      <c r="G754" s="157"/>
    </row>
    <row r="755" spans="2:7" ht="12" customHeight="1" x14ac:dyDescent="0.25">
      <c r="B755" s="154"/>
      <c r="C755" s="155"/>
      <c r="D755" s="143"/>
      <c r="E755" s="158"/>
      <c r="F755" s="157"/>
      <c r="G755" s="157"/>
    </row>
    <row r="756" spans="2:7" ht="12" customHeight="1" x14ac:dyDescent="0.25">
      <c r="B756" s="154"/>
      <c r="C756" s="155"/>
      <c r="D756" s="143"/>
      <c r="E756" s="158"/>
      <c r="F756" s="157"/>
      <c r="G756" s="157"/>
    </row>
    <row r="757" spans="2:7" ht="12" customHeight="1" x14ac:dyDescent="0.25">
      <c r="B757" s="154"/>
      <c r="C757" s="155"/>
      <c r="D757" s="143"/>
      <c r="E757" s="158"/>
      <c r="F757" s="157"/>
      <c r="G757" s="157"/>
    </row>
    <row r="758" spans="2:7" ht="12" customHeight="1" x14ac:dyDescent="0.25">
      <c r="B758" s="154"/>
      <c r="C758" s="155"/>
      <c r="D758" s="143"/>
      <c r="E758" s="158"/>
      <c r="F758" s="157"/>
      <c r="G758" s="157"/>
    </row>
    <row r="759" spans="2:7" ht="12" customHeight="1" x14ac:dyDescent="0.25">
      <c r="B759" s="154"/>
      <c r="C759" s="155"/>
      <c r="D759" s="143"/>
      <c r="E759" s="158"/>
      <c r="F759" s="157"/>
      <c r="G759" s="157"/>
    </row>
    <row r="760" spans="2:7" ht="12" customHeight="1" x14ac:dyDescent="0.25">
      <c r="B760" s="154"/>
      <c r="C760" s="155"/>
      <c r="D760" s="143"/>
      <c r="E760" s="158"/>
      <c r="F760" s="157"/>
      <c r="G760" s="157"/>
    </row>
    <row r="761" spans="2:7" ht="12" customHeight="1" x14ac:dyDescent="0.25">
      <c r="B761" s="144" t="s">
        <v>214</v>
      </c>
      <c r="C761" s="155"/>
      <c r="D761" s="143"/>
      <c r="E761" s="158"/>
      <c r="F761" s="157"/>
      <c r="G761" s="157"/>
    </row>
    <row r="762" spans="2:7" ht="12" customHeight="1" x14ac:dyDescent="0.25">
      <c r="B762" s="154" t="s">
        <v>248</v>
      </c>
      <c r="C762" s="155"/>
      <c r="D762" s="143"/>
      <c r="E762" s="210" t="s">
        <v>31</v>
      </c>
      <c r="F762" s="157">
        <f>SUM(E745:E750)</f>
        <v>8847705</v>
      </c>
      <c r="G762" s="157"/>
    </row>
    <row r="763" spans="2:7" x14ac:dyDescent="0.25">
      <c r="B763" s="144" t="s">
        <v>249</v>
      </c>
    </row>
    <row r="764" spans="2:7" ht="15" customHeight="1" x14ac:dyDescent="0.25">
      <c r="B764" s="144" t="s">
        <v>250</v>
      </c>
    </row>
    <row r="765" spans="2:7" ht="18" customHeight="1" x14ac:dyDescent="0.25">
      <c r="B765" s="153" t="s">
        <v>215</v>
      </c>
    </row>
    <row r="766" spans="2:7" x14ac:dyDescent="0.25">
      <c r="B766" s="134" t="s">
        <v>251</v>
      </c>
    </row>
    <row r="767" spans="2:7" ht="8.25" customHeight="1" x14ac:dyDescent="0.25">
      <c r="B767" s="153"/>
    </row>
    <row r="768" spans="2:7" ht="82.5" x14ac:dyDescent="0.25">
      <c r="B768" s="164" t="s">
        <v>252</v>
      </c>
    </row>
    <row r="769" spans="1:9" x14ac:dyDescent="0.25">
      <c r="A769" s="133" t="s">
        <v>4</v>
      </c>
      <c r="B769" s="138" t="s">
        <v>253</v>
      </c>
      <c r="C769" s="135">
        <v>38</v>
      </c>
      <c r="D769" s="133" t="s">
        <v>160</v>
      </c>
      <c r="E769" s="136">
        <f>'[19]AJIWE STRIP MALL '!E778</f>
        <v>5000</v>
      </c>
      <c r="F769" s="137">
        <f>E769*C769</f>
        <v>190000</v>
      </c>
    </row>
    <row r="770" spans="1:9" ht="82.5" x14ac:dyDescent="0.25">
      <c r="B770" s="160" t="s">
        <v>254</v>
      </c>
      <c r="E770" s="141"/>
      <c r="F770" s="150"/>
      <c r="G770" s="150"/>
    </row>
    <row r="771" spans="1:9" x14ac:dyDescent="0.25">
      <c r="A771" s="133" t="s">
        <v>6</v>
      </c>
      <c r="B771" s="138" t="s">
        <v>255</v>
      </c>
      <c r="C771" s="135">
        <v>106</v>
      </c>
      <c r="D771" s="133" t="s">
        <v>160</v>
      </c>
      <c r="E771" s="136">
        <f>'[19]AJIWE STRIP MALL '!E784</f>
        <v>6000</v>
      </c>
      <c r="F771" s="137">
        <f t="shared" ref="F771:F776" si="2">E771*C771</f>
        <v>636000</v>
      </c>
    </row>
    <row r="772" spans="1:9" x14ac:dyDescent="0.25">
      <c r="A772" s="133" t="s">
        <v>8</v>
      </c>
      <c r="B772" s="138" t="s">
        <v>256</v>
      </c>
      <c r="C772" s="135">
        <f>C771*1.1</f>
        <v>116.60000000000001</v>
      </c>
      <c r="D772" s="133" t="s">
        <v>58</v>
      </c>
      <c r="E772" s="141">
        <f>E771*0.075</f>
        <v>450</v>
      </c>
      <c r="F772" s="137">
        <f t="shared" si="2"/>
        <v>52470.000000000007</v>
      </c>
    </row>
    <row r="773" spans="1:9" x14ac:dyDescent="0.25">
      <c r="A773" s="133" t="s">
        <v>10</v>
      </c>
      <c r="B773" s="138" t="s">
        <v>334</v>
      </c>
      <c r="C773" s="135">
        <v>20</v>
      </c>
      <c r="D773" s="133" t="s">
        <v>160</v>
      </c>
      <c r="E773" s="141">
        <f>'[19]AJIWE STRIP MALL '!E782</f>
        <v>6000</v>
      </c>
      <c r="F773" s="137">
        <f t="shared" si="2"/>
        <v>120000</v>
      </c>
    </row>
    <row r="774" spans="1:9" x14ac:dyDescent="0.25">
      <c r="A774" s="133" t="s">
        <v>12</v>
      </c>
      <c r="B774" s="138" t="s">
        <v>256</v>
      </c>
      <c r="C774" s="135">
        <f>C773*1.1</f>
        <v>22</v>
      </c>
      <c r="D774" s="133" t="s">
        <v>58</v>
      </c>
      <c r="E774" s="141">
        <f>E773*0.075</f>
        <v>450</v>
      </c>
      <c r="F774" s="137">
        <f t="shared" si="2"/>
        <v>9900</v>
      </c>
    </row>
    <row r="775" spans="1:9" ht="33" x14ac:dyDescent="0.25">
      <c r="A775" s="180" t="s">
        <v>14</v>
      </c>
      <c r="B775" s="152" t="s">
        <v>257</v>
      </c>
      <c r="C775" s="179">
        <v>31</v>
      </c>
      <c r="D775" s="180" t="s">
        <v>160</v>
      </c>
      <c r="E775" s="181">
        <f>'[19]AJIWE STRIP MALL '!E786</f>
        <v>6000</v>
      </c>
      <c r="F775" s="182">
        <f t="shared" si="2"/>
        <v>186000</v>
      </c>
      <c r="G775" s="182"/>
    </row>
    <row r="776" spans="1:9" x14ac:dyDescent="0.25">
      <c r="A776" s="133" t="s">
        <v>16</v>
      </c>
      <c r="B776" s="189" t="s">
        <v>256</v>
      </c>
      <c r="C776" s="135">
        <f>C775*1.1</f>
        <v>34.1</v>
      </c>
      <c r="D776" s="133" t="s">
        <v>58</v>
      </c>
      <c r="E776" s="136">
        <f>E775*0.075</f>
        <v>450</v>
      </c>
      <c r="F776" s="137">
        <f t="shared" si="2"/>
        <v>15345</v>
      </c>
      <c r="H776" s="150"/>
    </row>
    <row r="777" spans="1:9" x14ac:dyDescent="0.25">
      <c r="B777" s="189"/>
      <c r="H777" s="150"/>
    </row>
    <row r="778" spans="1:9" ht="82.5" x14ac:dyDescent="0.25">
      <c r="B778" s="164" t="s">
        <v>258</v>
      </c>
      <c r="F778" s="183"/>
      <c r="G778" s="183"/>
    </row>
    <row r="779" spans="1:9" ht="33" x14ac:dyDescent="0.25">
      <c r="A779" s="133" t="s">
        <v>18</v>
      </c>
      <c r="B779" s="152" t="s">
        <v>335</v>
      </c>
      <c r="C779" s="135">
        <v>148</v>
      </c>
      <c r="D779" s="133" t="s">
        <v>160</v>
      </c>
      <c r="E779" s="136">
        <f>'[19]AJIWE STRIP MALL '!E780</f>
        <v>6000</v>
      </c>
      <c r="F779" s="137">
        <f>E779*C779</f>
        <v>888000</v>
      </c>
    </row>
    <row r="780" spans="1:9" s="152" customFormat="1" ht="26.25" customHeight="1" x14ac:dyDescent="0.25">
      <c r="A780" s="133" t="s">
        <v>20</v>
      </c>
      <c r="B780" s="138" t="s">
        <v>256</v>
      </c>
      <c r="C780" s="135">
        <f>C779*1.1</f>
        <v>162.80000000000001</v>
      </c>
      <c r="D780" s="133" t="s">
        <v>58</v>
      </c>
      <c r="E780" s="136">
        <f>E779*0.075</f>
        <v>450</v>
      </c>
      <c r="F780" s="137">
        <f>E780*C780</f>
        <v>73260</v>
      </c>
      <c r="G780" s="137"/>
      <c r="I780" s="138"/>
    </row>
    <row r="781" spans="1:9" s="133" customFormat="1" ht="34.5" customHeight="1" x14ac:dyDescent="0.25">
      <c r="B781" s="173" t="s">
        <v>259</v>
      </c>
      <c r="C781" s="135"/>
      <c r="E781" s="136"/>
      <c r="F781" s="183"/>
      <c r="G781" s="183"/>
      <c r="I781" s="138"/>
    </row>
    <row r="782" spans="1:9" x14ac:dyDescent="0.25">
      <c r="B782" s="153" t="s">
        <v>260</v>
      </c>
      <c r="F782" s="183"/>
      <c r="G782" s="183"/>
    </row>
    <row r="783" spans="1:9" x14ac:dyDescent="0.25">
      <c r="A783" s="133" t="s">
        <v>22</v>
      </c>
      <c r="B783" s="138" t="s">
        <v>261</v>
      </c>
      <c r="C783" s="135">
        <f>C769+C771+C773+C775+C779</f>
        <v>343</v>
      </c>
      <c r="D783" s="133" t="s">
        <v>160</v>
      </c>
      <c r="E783" s="141">
        <f>'[19]AJIWE STRIP MALL '!E790</f>
        <v>3200</v>
      </c>
      <c r="F783" s="137">
        <f>E783*C783</f>
        <v>1097600</v>
      </c>
    </row>
    <row r="784" spans="1:9" ht="14.25" customHeight="1" x14ac:dyDescent="0.25">
      <c r="A784" s="133" t="s">
        <v>26</v>
      </c>
      <c r="B784" s="138" t="s">
        <v>233</v>
      </c>
      <c r="C784" s="135">
        <f>C772+C774+C776+C780</f>
        <v>335.5</v>
      </c>
      <c r="D784" s="133" t="s">
        <v>58</v>
      </c>
      <c r="E784" s="133">
        <f>E783*0.15</f>
        <v>480</v>
      </c>
      <c r="F784" s="137">
        <f>E784*C784</f>
        <v>161040</v>
      </c>
    </row>
    <row r="785" spans="1:7" ht="14.25" customHeight="1" x14ac:dyDescent="0.25">
      <c r="E785" s="133"/>
    </row>
    <row r="786" spans="1:7" x14ac:dyDescent="0.25">
      <c r="B786" s="184" t="s">
        <v>234</v>
      </c>
      <c r="E786" s="133"/>
      <c r="F786" s="165"/>
      <c r="G786" s="165"/>
    </row>
    <row r="787" spans="1:7" ht="33" x14ac:dyDescent="0.25">
      <c r="B787" s="160" t="s">
        <v>262</v>
      </c>
      <c r="F787" s="183"/>
      <c r="G787" s="183"/>
    </row>
    <row r="788" spans="1:7" ht="16.5" customHeight="1" x14ac:dyDescent="0.25">
      <c r="B788" s="144" t="s">
        <v>575</v>
      </c>
      <c r="E788" s="133"/>
      <c r="F788" s="165"/>
      <c r="G788" s="165"/>
    </row>
    <row r="789" spans="1:7" ht="17.25" customHeight="1" x14ac:dyDescent="0.25">
      <c r="A789" s="133" t="s">
        <v>29</v>
      </c>
      <c r="B789" s="138" t="s">
        <v>263</v>
      </c>
      <c r="C789" s="135">
        <v>47</v>
      </c>
      <c r="D789" s="133" t="s">
        <v>160</v>
      </c>
      <c r="E789" s="141">
        <f>'[19]AJIWE STRIP MALL '!E795</f>
        <v>9000</v>
      </c>
      <c r="F789" s="137">
        <f>E789*C789</f>
        <v>423000</v>
      </c>
    </row>
    <row r="790" spans="1:7" ht="17.25" customHeight="1" x14ac:dyDescent="0.25">
      <c r="A790" s="133" t="s">
        <v>31</v>
      </c>
      <c r="B790" s="138" t="s">
        <v>256</v>
      </c>
      <c r="C790" s="135">
        <f>C789*1.1</f>
        <v>51.7</v>
      </c>
      <c r="D790" s="133" t="s">
        <v>58</v>
      </c>
      <c r="E790" s="133">
        <v>1300</v>
      </c>
      <c r="F790" s="137">
        <f>E790*C790</f>
        <v>67210</v>
      </c>
    </row>
    <row r="791" spans="1:7" ht="36" x14ac:dyDescent="0.25">
      <c r="B791" s="173" t="s">
        <v>264</v>
      </c>
      <c r="E791" s="133"/>
      <c r="F791" s="165"/>
      <c r="G791" s="165"/>
    </row>
    <row r="792" spans="1:7" ht="15.75" customHeight="1" x14ac:dyDescent="0.25">
      <c r="B792" s="160" t="s">
        <v>260</v>
      </c>
      <c r="E792" s="133"/>
      <c r="F792" s="165"/>
      <c r="G792" s="165"/>
    </row>
    <row r="793" spans="1:7" ht="17.25" customHeight="1" x14ac:dyDescent="0.25">
      <c r="A793" s="133" t="s">
        <v>48</v>
      </c>
      <c r="B793" s="138" t="s">
        <v>265</v>
      </c>
      <c r="C793" s="135">
        <v>47</v>
      </c>
      <c r="D793" s="133" t="s">
        <v>160</v>
      </c>
      <c r="E793" s="136">
        <f>E783</f>
        <v>3200</v>
      </c>
      <c r="F793" s="137">
        <f>E793*C793</f>
        <v>150400</v>
      </c>
    </row>
    <row r="794" spans="1:7" ht="15.75" customHeight="1" x14ac:dyDescent="0.25">
      <c r="A794" s="133" t="s">
        <v>49</v>
      </c>
      <c r="B794" s="138" t="s">
        <v>233</v>
      </c>
      <c r="C794" s="135">
        <f>C790</f>
        <v>51.7</v>
      </c>
      <c r="D794" s="133" t="s">
        <v>58</v>
      </c>
      <c r="E794" s="133">
        <v>1000</v>
      </c>
      <c r="F794" s="137">
        <f>E794*C794</f>
        <v>51700</v>
      </c>
    </row>
    <row r="795" spans="1:7" ht="15.75" customHeight="1" x14ac:dyDescent="0.25">
      <c r="E795" s="133"/>
    </row>
    <row r="796" spans="1:7" ht="15.75" customHeight="1" x14ac:dyDescent="0.25">
      <c r="E796" s="133"/>
    </row>
    <row r="797" spans="1:7" x14ac:dyDescent="0.25">
      <c r="B797" s="144" t="s">
        <v>250</v>
      </c>
    </row>
    <row r="798" spans="1:7" ht="12.75" customHeight="1" x14ac:dyDescent="0.25">
      <c r="B798" s="154" t="s">
        <v>70</v>
      </c>
      <c r="C798" s="155"/>
      <c r="D798" s="143"/>
      <c r="E798" s="210" t="s">
        <v>31</v>
      </c>
      <c r="F798" s="157">
        <f>SUM(F768:F797)</f>
        <v>4121925</v>
      </c>
      <c r="G798" s="157"/>
    </row>
    <row r="799" spans="1:7" ht="15.75" customHeight="1" x14ac:dyDescent="0.25">
      <c r="B799" s="144" t="s">
        <v>266</v>
      </c>
    </row>
    <row r="800" spans="1:7" ht="16.5" customHeight="1" x14ac:dyDescent="0.25">
      <c r="B800" s="144"/>
    </row>
    <row r="801" spans="1:7" x14ac:dyDescent="0.25">
      <c r="B801" s="144" t="s">
        <v>267</v>
      </c>
    </row>
    <row r="802" spans="1:7" x14ac:dyDescent="0.25">
      <c r="B802" s="144"/>
    </row>
    <row r="803" spans="1:7" x14ac:dyDescent="0.25">
      <c r="B803" s="144" t="s">
        <v>268</v>
      </c>
    </row>
    <row r="804" spans="1:7" x14ac:dyDescent="0.25">
      <c r="B804" s="144"/>
    </row>
    <row r="805" spans="1:7" x14ac:dyDescent="0.25">
      <c r="B805" s="154" t="s">
        <v>235</v>
      </c>
      <c r="E805" s="141"/>
      <c r="F805" s="150"/>
      <c r="G805" s="150"/>
    </row>
    <row r="806" spans="1:7" ht="33" x14ac:dyDescent="0.25">
      <c r="B806" s="160" t="s">
        <v>269</v>
      </c>
      <c r="E806" s="141"/>
      <c r="F806" s="150"/>
      <c r="G806" s="150"/>
    </row>
    <row r="807" spans="1:7" x14ac:dyDescent="0.25">
      <c r="A807" s="133" t="s">
        <v>4</v>
      </c>
      <c r="B807" s="138" t="s">
        <v>270</v>
      </c>
      <c r="C807" s="135">
        <f>C178</f>
        <v>252</v>
      </c>
      <c r="D807" s="133" t="s">
        <v>160</v>
      </c>
      <c r="E807" s="141">
        <f>E714</f>
        <v>2500</v>
      </c>
      <c r="F807" s="137">
        <f>E807*C807</f>
        <v>630000</v>
      </c>
    </row>
    <row r="808" spans="1:7" x14ac:dyDescent="0.25">
      <c r="E808" s="141"/>
    </row>
    <row r="809" spans="1:7" x14ac:dyDescent="0.25">
      <c r="B809" s="154" t="s">
        <v>220</v>
      </c>
      <c r="E809" s="141"/>
      <c r="F809" s="150"/>
      <c r="G809" s="150"/>
    </row>
    <row r="810" spans="1:7" x14ac:dyDescent="0.25">
      <c r="B810" s="154" t="s">
        <v>271</v>
      </c>
      <c r="E810" s="141"/>
      <c r="F810" s="150"/>
      <c r="G810" s="150"/>
    </row>
    <row r="811" spans="1:7" x14ac:dyDescent="0.25">
      <c r="A811" s="133" t="s">
        <v>6</v>
      </c>
      <c r="B811" s="138" t="s">
        <v>272</v>
      </c>
      <c r="C811" s="135">
        <v>102</v>
      </c>
      <c r="D811" s="133" t="s">
        <v>160</v>
      </c>
      <c r="E811" s="141">
        <v>10500</v>
      </c>
      <c r="F811" s="137">
        <f>E811*C811</f>
        <v>1071000</v>
      </c>
    </row>
    <row r="812" spans="1:7" x14ac:dyDescent="0.25">
      <c r="E812" s="141"/>
    </row>
    <row r="813" spans="1:7" x14ac:dyDescent="0.3">
      <c r="A813" s="133" t="s">
        <v>8</v>
      </c>
      <c r="B813" s="138" t="s">
        <v>273</v>
      </c>
      <c r="C813" s="221">
        <f>C807</f>
        <v>252</v>
      </c>
      <c r="D813" s="222" t="s">
        <v>160</v>
      </c>
      <c r="E813" s="185">
        <f>'[19]AJIWE STRIP MALL '!E820</f>
        <v>1100</v>
      </c>
      <c r="F813" s="137">
        <f>E813*C813</f>
        <v>277200</v>
      </c>
    </row>
    <row r="814" spans="1:7" x14ac:dyDescent="0.25">
      <c r="E814" s="141"/>
    </row>
    <row r="815" spans="1:7" ht="33" x14ac:dyDescent="0.25">
      <c r="A815" s="133" t="s">
        <v>10</v>
      </c>
      <c r="B815" s="152" t="s">
        <v>274</v>
      </c>
      <c r="C815" s="135">
        <v>232</v>
      </c>
      <c r="D815" s="133" t="s">
        <v>58</v>
      </c>
      <c r="E815" s="141">
        <v>2760</v>
      </c>
      <c r="F815" s="137">
        <f>E815*C815</f>
        <v>640320</v>
      </c>
    </row>
    <row r="816" spans="1:7" x14ac:dyDescent="0.25">
      <c r="E816" s="141"/>
    </row>
    <row r="817" spans="1:7" x14ac:dyDescent="0.25">
      <c r="B817" s="154" t="s">
        <v>275</v>
      </c>
      <c r="E817" s="141"/>
      <c r="F817" s="150"/>
      <c r="G817" s="150"/>
    </row>
    <row r="818" spans="1:7" ht="19.5" customHeight="1" x14ac:dyDescent="0.25">
      <c r="B818" s="223" t="s">
        <v>276</v>
      </c>
    </row>
    <row r="819" spans="1:7" ht="16.5" customHeight="1" x14ac:dyDescent="0.25">
      <c r="A819" s="133" t="s">
        <v>12</v>
      </c>
      <c r="B819" s="138" t="s">
        <v>277</v>
      </c>
      <c r="C819" s="135">
        <f>C811*3.6</f>
        <v>367.2</v>
      </c>
      <c r="D819" s="133" t="s">
        <v>58</v>
      </c>
      <c r="E819" s="136">
        <v>400</v>
      </c>
      <c r="F819" s="137">
        <f>E819*C819</f>
        <v>146880</v>
      </c>
    </row>
    <row r="820" spans="1:7" ht="15.75" customHeight="1" x14ac:dyDescent="0.25">
      <c r="B820" s="154" t="s">
        <v>122</v>
      </c>
      <c r="E820" s="141"/>
      <c r="F820" s="150"/>
      <c r="G820" s="150"/>
    </row>
    <row r="821" spans="1:7" ht="33" x14ac:dyDescent="0.25">
      <c r="B821" s="152" t="s">
        <v>278</v>
      </c>
      <c r="E821" s="141"/>
      <c r="F821" s="150"/>
      <c r="G821" s="150"/>
    </row>
    <row r="822" spans="1:7" ht="17.25" customHeight="1" x14ac:dyDescent="0.25">
      <c r="A822" s="133" t="s">
        <v>14</v>
      </c>
      <c r="B822" s="138" t="s">
        <v>279</v>
      </c>
      <c r="C822" s="135">
        <f>C811</f>
        <v>102</v>
      </c>
      <c r="D822" s="133" t="s">
        <v>160</v>
      </c>
      <c r="E822" s="141">
        <v>1350</v>
      </c>
      <c r="F822" s="137">
        <f>E822*C822</f>
        <v>137700</v>
      </c>
    </row>
    <row r="823" spans="1:7" ht="17.25" customHeight="1" x14ac:dyDescent="0.25">
      <c r="E823" s="141"/>
    </row>
    <row r="824" spans="1:7" x14ac:dyDescent="0.25">
      <c r="A824" s="133" t="s">
        <v>16</v>
      </c>
      <c r="B824" s="138" t="s">
        <v>280</v>
      </c>
      <c r="C824" s="135">
        <f>C813</f>
        <v>252</v>
      </c>
      <c r="D824" s="133" t="s">
        <v>160</v>
      </c>
      <c r="E824" s="141">
        <f>E822</f>
        <v>1350</v>
      </c>
      <c r="F824" s="137">
        <f>E824*C824</f>
        <v>340200</v>
      </c>
    </row>
    <row r="825" spans="1:7" ht="17.25" customHeight="1" x14ac:dyDescent="0.25">
      <c r="E825" s="141"/>
      <c r="F825" s="150"/>
      <c r="G825" s="150"/>
    </row>
    <row r="826" spans="1:7" x14ac:dyDescent="0.25">
      <c r="A826" s="133" t="s">
        <v>18</v>
      </c>
      <c r="B826" s="138" t="s">
        <v>281</v>
      </c>
      <c r="C826" s="135">
        <f>C815</f>
        <v>232</v>
      </c>
      <c r="D826" s="133" t="s">
        <v>58</v>
      </c>
      <c r="E826" s="141">
        <f>E824*0.6</f>
        <v>810</v>
      </c>
      <c r="F826" s="150">
        <v>98280</v>
      </c>
      <c r="G826" s="150"/>
    </row>
    <row r="827" spans="1:7" ht="18" customHeight="1" x14ac:dyDescent="0.25">
      <c r="B827" s="153"/>
      <c r="E827" s="141"/>
      <c r="F827" s="224"/>
      <c r="G827" s="224"/>
    </row>
    <row r="828" spans="1:7" x14ac:dyDescent="0.25">
      <c r="B828" s="148"/>
      <c r="E828" s="141"/>
      <c r="F828" s="150"/>
      <c r="G828" s="150"/>
    </row>
    <row r="829" spans="1:7" x14ac:dyDescent="0.25">
      <c r="B829" s="148"/>
      <c r="E829" s="141"/>
      <c r="F829" s="150"/>
      <c r="G829" s="150"/>
    </row>
    <row r="830" spans="1:7" x14ac:dyDescent="0.25">
      <c r="B830" s="148"/>
      <c r="E830" s="141"/>
      <c r="F830" s="150"/>
      <c r="G830" s="150"/>
    </row>
    <row r="831" spans="1:7" x14ac:dyDescent="0.25">
      <c r="B831" s="148"/>
      <c r="E831" s="141"/>
      <c r="F831" s="150"/>
      <c r="G831" s="150"/>
    </row>
    <row r="832" spans="1:7" x14ac:dyDescent="0.25">
      <c r="B832" s="148"/>
      <c r="E832" s="141"/>
      <c r="F832" s="150"/>
      <c r="G832" s="150"/>
    </row>
    <row r="833" spans="1:8" x14ac:dyDescent="0.25">
      <c r="B833" s="148"/>
      <c r="E833" s="141"/>
      <c r="F833" s="150"/>
      <c r="G833" s="150"/>
    </row>
    <row r="834" spans="1:8" x14ac:dyDescent="0.25">
      <c r="B834" s="148"/>
      <c r="E834" s="141"/>
      <c r="F834" s="150"/>
      <c r="G834" s="150"/>
    </row>
    <row r="835" spans="1:8" x14ac:dyDescent="0.25">
      <c r="B835" s="148"/>
      <c r="E835" s="141"/>
      <c r="F835" s="150"/>
      <c r="G835" s="150"/>
    </row>
    <row r="836" spans="1:8" x14ac:dyDescent="0.25">
      <c r="B836" s="148"/>
      <c r="E836" s="141"/>
      <c r="F836" s="150"/>
      <c r="G836" s="150"/>
    </row>
    <row r="837" spans="1:8" x14ac:dyDescent="0.25">
      <c r="B837" s="148"/>
      <c r="E837" s="141"/>
      <c r="F837" s="150"/>
      <c r="G837" s="150"/>
    </row>
    <row r="838" spans="1:8" x14ac:dyDescent="0.25">
      <c r="B838" s="148"/>
      <c r="E838" s="141"/>
      <c r="F838" s="150"/>
      <c r="G838" s="150"/>
    </row>
    <row r="839" spans="1:8" x14ac:dyDescent="0.25">
      <c r="B839" s="148"/>
      <c r="E839" s="141"/>
      <c r="F839" s="150"/>
      <c r="G839" s="150"/>
    </row>
    <row r="840" spans="1:8" x14ac:dyDescent="0.25">
      <c r="B840" s="148"/>
      <c r="E840" s="141"/>
      <c r="F840" s="150"/>
      <c r="G840" s="150"/>
    </row>
    <row r="841" spans="1:8" x14ac:dyDescent="0.25">
      <c r="B841" s="148"/>
      <c r="E841" s="141"/>
      <c r="F841" s="150"/>
      <c r="G841" s="150"/>
    </row>
    <row r="842" spans="1:8" x14ac:dyDescent="0.25">
      <c r="B842" s="148"/>
      <c r="E842" s="141"/>
      <c r="F842" s="150"/>
      <c r="G842" s="150"/>
    </row>
    <row r="843" spans="1:8" x14ac:dyDescent="0.25">
      <c r="B843" s="144" t="s">
        <v>267</v>
      </c>
      <c r="C843" s="155"/>
      <c r="D843" s="143"/>
      <c r="E843" s="158"/>
      <c r="F843" s="159"/>
      <c r="G843" s="159"/>
    </row>
    <row r="844" spans="1:8" x14ac:dyDescent="0.25">
      <c r="B844" s="154" t="s">
        <v>70</v>
      </c>
      <c r="C844" s="155"/>
      <c r="D844" s="143"/>
      <c r="E844" s="210" t="s">
        <v>31</v>
      </c>
      <c r="F844" s="157">
        <f>SUM(F805:F843)</f>
        <v>3341580</v>
      </c>
      <c r="G844" s="157"/>
    </row>
    <row r="845" spans="1:8" x14ac:dyDescent="0.25">
      <c r="B845" s="144" t="s">
        <v>282</v>
      </c>
      <c r="C845" s="225"/>
      <c r="D845" s="143"/>
      <c r="E845" s="226"/>
      <c r="F845" s="227"/>
      <c r="G845" s="138"/>
    </row>
    <row r="846" spans="1:8" x14ac:dyDescent="0.25">
      <c r="B846" s="144" t="s">
        <v>283</v>
      </c>
      <c r="C846" s="225"/>
      <c r="D846" s="143"/>
      <c r="E846" s="226"/>
      <c r="F846" s="227"/>
      <c r="G846" s="138"/>
    </row>
    <row r="847" spans="1:8" s="232" customFormat="1" ht="36" x14ac:dyDescent="0.25">
      <c r="A847" s="228"/>
      <c r="B847" s="229" t="s">
        <v>336</v>
      </c>
      <c r="C847" s="228"/>
      <c r="D847" s="228"/>
      <c r="E847" s="230"/>
      <c r="F847" s="231"/>
    </row>
    <row r="848" spans="1:8" s="232" customFormat="1" x14ac:dyDescent="0.25">
      <c r="A848" s="228">
        <v>1</v>
      </c>
      <c r="B848" s="233" t="s">
        <v>337</v>
      </c>
      <c r="C848" s="228">
        <v>14</v>
      </c>
      <c r="D848" s="228" t="s">
        <v>285</v>
      </c>
      <c r="E848" s="230">
        <f>'[21]4BDRM TERRACE (8UNIT)'!E901</f>
        <v>7000</v>
      </c>
      <c r="F848" s="231">
        <f t="shared" ref="F848:F862" si="3">C848*E848</f>
        <v>98000</v>
      </c>
      <c r="G848" s="234"/>
      <c r="H848" s="235"/>
    </row>
    <row r="849" spans="1:8" s="232" customFormat="1" x14ac:dyDescent="0.25">
      <c r="A849" s="228">
        <v>2</v>
      </c>
      <c r="B849" s="233" t="s">
        <v>338</v>
      </c>
      <c r="C849" s="228">
        <v>14</v>
      </c>
      <c r="D849" s="228" t="s">
        <v>285</v>
      </c>
      <c r="E849" s="230">
        <v>5500</v>
      </c>
      <c r="F849" s="231">
        <f t="shared" si="3"/>
        <v>77000</v>
      </c>
      <c r="G849" s="234"/>
      <c r="H849" s="235"/>
    </row>
    <row r="850" spans="1:8" s="232" customFormat="1" x14ac:dyDescent="0.25">
      <c r="A850" s="228">
        <v>3</v>
      </c>
      <c r="B850" s="233" t="s">
        <v>339</v>
      </c>
      <c r="C850" s="228">
        <v>21</v>
      </c>
      <c r="D850" s="228" t="s">
        <v>285</v>
      </c>
      <c r="E850" s="230">
        <v>4500</v>
      </c>
      <c r="F850" s="231">
        <f t="shared" si="3"/>
        <v>94500</v>
      </c>
      <c r="G850" s="234"/>
      <c r="H850" s="235"/>
    </row>
    <row r="851" spans="1:8" s="232" customFormat="1" x14ac:dyDescent="0.25">
      <c r="A851" s="228">
        <v>4</v>
      </c>
      <c r="B851" s="233" t="s">
        <v>340</v>
      </c>
      <c r="C851" s="228">
        <v>25</v>
      </c>
      <c r="D851" s="228" t="s">
        <v>289</v>
      </c>
      <c r="E851" s="230">
        <v>2000</v>
      </c>
      <c r="F851" s="231">
        <f t="shared" si="3"/>
        <v>50000</v>
      </c>
      <c r="G851" s="234"/>
      <c r="H851" s="235"/>
    </row>
    <row r="852" spans="1:8" s="232" customFormat="1" x14ac:dyDescent="0.25">
      <c r="A852" s="228">
        <v>5</v>
      </c>
      <c r="B852" s="233" t="s">
        <v>341</v>
      </c>
      <c r="C852" s="228">
        <v>14</v>
      </c>
      <c r="D852" s="228" t="s">
        <v>289</v>
      </c>
      <c r="E852" s="230">
        <v>1500</v>
      </c>
      <c r="F852" s="231">
        <f t="shared" si="3"/>
        <v>21000</v>
      </c>
      <c r="G852" s="234"/>
      <c r="H852" s="235"/>
    </row>
    <row r="853" spans="1:8" s="232" customFormat="1" x14ac:dyDescent="0.25">
      <c r="A853" s="228">
        <v>6</v>
      </c>
      <c r="B853" s="233" t="s">
        <v>342</v>
      </c>
      <c r="C853" s="228">
        <v>14</v>
      </c>
      <c r="D853" s="228" t="s">
        <v>289</v>
      </c>
      <c r="E853" s="230">
        <v>1500</v>
      </c>
      <c r="F853" s="231">
        <f t="shared" si="3"/>
        <v>21000</v>
      </c>
      <c r="G853" s="234"/>
      <c r="H853" s="235"/>
    </row>
    <row r="854" spans="1:8" s="232" customFormat="1" x14ac:dyDescent="0.25">
      <c r="A854" s="228">
        <v>7</v>
      </c>
      <c r="B854" s="233" t="s">
        <v>343</v>
      </c>
      <c r="C854" s="228">
        <v>42</v>
      </c>
      <c r="D854" s="228" t="s">
        <v>289</v>
      </c>
      <c r="E854" s="230">
        <v>1200</v>
      </c>
      <c r="F854" s="231">
        <f t="shared" si="3"/>
        <v>50400</v>
      </c>
      <c r="G854" s="234"/>
      <c r="H854" s="235"/>
    </row>
    <row r="855" spans="1:8" s="232" customFormat="1" x14ac:dyDescent="0.25">
      <c r="A855" s="228">
        <v>8</v>
      </c>
      <c r="B855" s="233" t="s">
        <v>344</v>
      </c>
      <c r="C855" s="228">
        <v>42</v>
      </c>
      <c r="D855" s="228" t="s">
        <v>289</v>
      </c>
      <c r="E855" s="230">
        <v>1100</v>
      </c>
      <c r="F855" s="231">
        <f t="shared" si="3"/>
        <v>46200</v>
      </c>
      <c r="G855" s="234"/>
      <c r="H855" s="235"/>
    </row>
    <row r="856" spans="1:8" s="232" customFormat="1" x14ac:dyDescent="0.25">
      <c r="A856" s="228">
        <v>9</v>
      </c>
      <c r="B856" s="233" t="s">
        <v>345</v>
      </c>
      <c r="C856" s="228">
        <v>21</v>
      </c>
      <c r="D856" s="228" t="s">
        <v>289</v>
      </c>
      <c r="E856" s="230">
        <v>1100</v>
      </c>
      <c r="F856" s="231">
        <f t="shared" si="3"/>
        <v>23100</v>
      </c>
      <c r="G856" s="234"/>
      <c r="H856" s="235"/>
    </row>
    <row r="857" spans="1:8" s="232" customFormat="1" x14ac:dyDescent="0.25">
      <c r="A857" s="228">
        <v>10</v>
      </c>
      <c r="B857" s="233" t="s">
        <v>346</v>
      </c>
      <c r="C857" s="228">
        <v>21</v>
      </c>
      <c r="D857" s="228" t="s">
        <v>289</v>
      </c>
      <c r="E857" s="230">
        <v>1100</v>
      </c>
      <c r="F857" s="231">
        <f t="shared" si="3"/>
        <v>23100</v>
      </c>
      <c r="G857" s="234"/>
      <c r="H857" s="235"/>
    </row>
    <row r="858" spans="1:8" s="232" customFormat="1" x14ac:dyDescent="0.25">
      <c r="A858" s="228">
        <v>11</v>
      </c>
      <c r="B858" s="233" t="s">
        <v>347</v>
      </c>
      <c r="C858" s="228">
        <v>7</v>
      </c>
      <c r="D858" s="228" t="s">
        <v>289</v>
      </c>
      <c r="E858" s="230">
        <v>1200</v>
      </c>
      <c r="F858" s="231">
        <f t="shared" si="3"/>
        <v>8400</v>
      </c>
      <c r="G858" s="234"/>
      <c r="H858" s="235"/>
    </row>
    <row r="859" spans="1:8" s="232" customFormat="1" x14ac:dyDescent="0.25">
      <c r="A859" s="228">
        <v>12</v>
      </c>
      <c r="B859" s="233" t="s">
        <v>348</v>
      </c>
      <c r="C859" s="228">
        <v>7</v>
      </c>
      <c r="D859" s="228" t="s">
        <v>289</v>
      </c>
      <c r="E859" s="230">
        <v>1000</v>
      </c>
      <c r="F859" s="231">
        <f t="shared" si="3"/>
        <v>7000</v>
      </c>
      <c r="G859" s="234"/>
      <c r="H859" s="235"/>
    </row>
    <row r="860" spans="1:8" s="232" customFormat="1" x14ac:dyDescent="0.25">
      <c r="A860" s="228">
        <v>13</v>
      </c>
      <c r="B860" s="233" t="s">
        <v>349</v>
      </c>
      <c r="C860" s="228">
        <v>4</v>
      </c>
      <c r="D860" s="228" t="s">
        <v>289</v>
      </c>
      <c r="E860" s="230">
        <v>7000</v>
      </c>
      <c r="F860" s="231">
        <f t="shared" si="3"/>
        <v>28000</v>
      </c>
      <c r="G860" s="234"/>
      <c r="H860" s="235"/>
    </row>
    <row r="861" spans="1:8" s="232" customFormat="1" x14ac:dyDescent="0.25">
      <c r="A861" s="228">
        <v>14</v>
      </c>
      <c r="B861" s="233" t="s">
        <v>350</v>
      </c>
      <c r="C861" s="228">
        <v>4</v>
      </c>
      <c r="D861" s="228" t="s">
        <v>289</v>
      </c>
      <c r="E861" s="230">
        <v>1200</v>
      </c>
      <c r="F861" s="231">
        <f t="shared" si="3"/>
        <v>4800</v>
      </c>
      <c r="G861" s="234"/>
      <c r="H861" s="235"/>
    </row>
    <row r="862" spans="1:8" s="232" customFormat="1" x14ac:dyDescent="0.25">
      <c r="A862" s="228">
        <v>15</v>
      </c>
      <c r="B862" s="233" t="s">
        <v>351</v>
      </c>
      <c r="C862" s="228">
        <v>2</v>
      </c>
      <c r="D862" s="228" t="s">
        <v>288</v>
      </c>
      <c r="E862" s="230">
        <v>1200</v>
      </c>
      <c r="F862" s="231">
        <f t="shared" si="3"/>
        <v>2400</v>
      </c>
      <c r="G862" s="234"/>
      <c r="H862" s="235"/>
    </row>
    <row r="863" spans="1:8" s="232" customFormat="1" ht="18" x14ac:dyDescent="0.25">
      <c r="A863" s="228"/>
      <c r="B863" s="229"/>
      <c r="C863" s="228"/>
      <c r="D863" s="228"/>
      <c r="E863" s="230"/>
      <c r="F863" s="231"/>
    </row>
    <row r="864" spans="1:8" s="232" customFormat="1" ht="18" x14ac:dyDescent="0.25">
      <c r="A864" s="228"/>
      <c r="B864" s="229"/>
      <c r="C864" s="228"/>
      <c r="D864" s="228"/>
      <c r="E864" s="230"/>
      <c r="F864" s="231"/>
    </row>
    <row r="865" spans="1:8" s="232" customFormat="1" ht="36" x14ac:dyDescent="0.25">
      <c r="A865" s="228"/>
      <c r="B865" s="236" t="s">
        <v>353</v>
      </c>
      <c r="C865" s="228"/>
      <c r="D865" s="228"/>
      <c r="E865" s="237"/>
      <c r="F865" s="206"/>
    </row>
    <row r="866" spans="1:8" s="232" customFormat="1" x14ac:dyDescent="0.25">
      <c r="A866" s="228">
        <v>1</v>
      </c>
      <c r="B866" s="233" t="s">
        <v>354</v>
      </c>
      <c r="C866" s="228">
        <v>12</v>
      </c>
      <c r="D866" s="228" t="s">
        <v>285</v>
      </c>
      <c r="E866" s="230">
        <v>4500</v>
      </c>
      <c r="F866" s="231">
        <f t="shared" ref="F866:F886" si="4">C866*E866</f>
        <v>54000</v>
      </c>
      <c r="G866" s="234"/>
      <c r="H866" s="235"/>
    </row>
    <row r="867" spans="1:8" s="232" customFormat="1" x14ac:dyDescent="0.25">
      <c r="A867" s="228">
        <v>2</v>
      </c>
      <c r="B867" s="233" t="s">
        <v>355</v>
      </c>
      <c r="C867" s="228">
        <v>9</v>
      </c>
      <c r="D867" s="228" t="s">
        <v>285</v>
      </c>
      <c r="E867" s="230">
        <v>3500</v>
      </c>
      <c r="F867" s="231">
        <f t="shared" si="4"/>
        <v>31500</v>
      </c>
      <c r="G867" s="234"/>
      <c r="H867" s="235"/>
    </row>
    <row r="868" spans="1:8" s="232" customFormat="1" x14ac:dyDescent="0.25">
      <c r="A868" s="228">
        <v>3</v>
      </c>
      <c r="B868" s="233" t="s">
        <v>356</v>
      </c>
      <c r="C868" s="228">
        <v>12</v>
      </c>
      <c r="D868" s="228" t="s">
        <v>285</v>
      </c>
      <c r="E868" s="230">
        <v>2500</v>
      </c>
      <c r="F868" s="231">
        <f t="shared" si="4"/>
        <v>30000</v>
      </c>
      <c r="G868" s="234"/>
      <c r="H868" s="235"/>
    </row>
    <row r="869" spans="1:8" s="232" customFormat="1" x14ac:dyDescent="0.25">
      <c r="A869" s="228">
        <v>4</v>
      </c>
      <c r="B869" s="233" t="s">
        <v>357</v>
      </c>
      <c r="C869" s="228">
        <v>7</v>
      </c>
      <c r="D869" s="228" t="s">
        <v>289</v>
      </c>
      <c r="E869" s="230">
        <f>'[21]4BDRM TERRACE (8UNIT)'!E920</f>
        <v>800</v>
      </c>
      <c r="F869" s="231">
        <f t="shared" si="4"/>
        <v>5600</v>
      </c>
      <c r="G869" s="234"/>
      <c r="H869" s="235"/>
    </row>
    <row r="870" spans="1:8" s="232" customFormat="1" x14ac:dyDescent="0.25">
      <c r="A870" s="228">
        <v>5</v>
      </c>
      <c r="B870" s="233" t="s">
        <v>358</v>
      </c>
      <c r="C870" s="228">
        <v>28</v>
      </c>
      <c r="D870" s="228" t="s">
        <v>289</v>
      </c>
      <c r="E870" s="230">
        <v>350</v>
      </c>
      <c r="F870" s="231">
        <f t="shared" si="4"/>
        <v>9800</v>
      </c>
      <c r="G870" s="234"/>
      <c r="H870" s="235"/>
    </row>
    <row r="871" spans="1:8" s="232" customFormat="1" x14ac:dyDescent="0.25">
      <c r="A871" s="228">
        <v>6</v>
      </c>
      <c r="B871" s="233" t="s">
        <v>359</v>
      </c>
      <c r="C871" s="228">
        <v>15</v>
      </c>
      <c r="D871" s="228" t="s">
        <v>289</v>
      </c>
      <c r="E871" s="230">
        <v>550</v>
      </c>
      <c r="F871" s="231">
        <f t="shared" si="4"/>
        <v>8250</v>
      </c>
      <c r="G871" s="234"/>
      <c r="H871" s="235"/>
    </row>
    <row r="872" spans="1:8" s="232" customFormat="1" x14ac:dyDescent="0.25">
      <c r="A872" s="228">
        <v>7</v>
      </c>
      <c r="B872" s="233" t="s">
        <v>360</v>
      </c>
      <c r="C872" s="228">
        <v>15</v>
      </c>
      <c r="D872" s="228" t="s">
        <v>289</v>
      </c>
      <c r="E872" s="230">
        <v>400</v>
      </c>
      <c r="F872" s="231">
        <f t="shared" si="4"/>
        <v>6000</v>
      </c>
      <c r="G872" s="234"/>
      <c r="H872" s="235"/>
    </row>
    <row r="873" spans="1:8" s="232" customFormat="1" x14ac:dyDescent="0.25">
      <c r="A873" s="228">
        <v>8</v>
      </c>
      <c r="B873" s="233" t="s">
        <v>361</v>
      </c>
      <c r="C873" s="228">
        <v>14</v>
      </c>
      <c r="D873" s="228" t="s">
        <v>289</v>
      </c>
      <c r="E873" s="230">
        <v>600</v>
      </c>
      <c r="F873" s="231">
        <f t="shared" si="4"/>
        <v>8400</v>
      </c>
      <c r="G873" s="234"/>
      <c r="H873" s="235"/>
    </row>
    <row r="874" spans="1:8" s="232" customFormat="1" x14ac:dyDescent="0.25">
      <c r="A874" s="228">
        <v>9</v>
      </c>
      <c r="B874" s="233" t="s">
        <v>362</v>
      </c>
      <c r="C874" s="228">
        <v>14</v>
      </c>
      <c r="D874" s="228" t="s">
        <v>289</v>
      </c>
      <c r="E874" s="230">
        <v>700</v>
      </c>
      <c r="F874" s="231">
        <f t="shared" si="4"/>
        <v>9800</v>
      </c>
      <c r="G874" s="234"/>
      <c r="H874" s="235"/>
    </row>
    <row r="875" spans="1:8" s="232" customFormat="1" x14ac:dyDescent="0.25">
      <c r="A875" s="228">
        <v>10</v>
      </c>
      <c r="B875" s="233" t="s">
        <v>363</v>
      </c>
      <c r="C875" s="228">
        <v>30</v>
      </c>
      <c r="D875" s="228" t="s">
        <v>289</v>
      </c>
      <c r="E875" s="230">
        <v>800</v>
      </c>
      <c r="F875" s="231">
        <f t="shared" si="4"/>
        <v>24000</v>
      </c>
      <c r="G875" s="234"/>
      <c r="H875" s="235"/>
    </row>
    <row r="876" spans="1:8" s="232" customFormat="1" x14ac:dyDescent="0.25">
      <c r="A876" s="228">
        <v>11</v>
      </c>
      <c r="B876" s="233" t="s">
        <v>364</v>
      </c>
      <c r="C876" s="228">
        <v>30</v>
      </c>
      <c r="D876" s="228" t="s">
        <v>289</v>
      </c>
      <c r="E876" s="230">
        <f>'[21]4BDRM TERRACE (8UNIT)'!E927</f>
        <v>800</v>
      </c>
      <c r="F876" s="231">
        <f t="shared" si="4"/>
        <v>24000</v>
      </c>
      <c r="G876" s="234"/>
      <c r="H876" s="235"/>
    </row>
    <row r="877" spans="1:8" s="232" customFormat="1" x14ac:dyDescent="0.25">
      <c r="A877" s="228">
        <v>12</v>
      </c>
      <c r="B877" s="233" t="s">
        <v>365</v>
      </c>
      <c r="C877" s="228">
        <v>16</v>
      </c>
      <c r="D877" s="228" t="s">
        <v>289</v>
      </c>
      <c r="E877" s="230">
        <v>800</v>
      </c>
      <c r="F877" s="231">
        <f t="shared" si="4"/>
        <v>12800</v>
      </c>
      <c r="G877" s="234"/>
      <c r="H877" s="235"/>
    </row>
    <row r="878" spans="1:8" s="232" customFormat="1" x14ac:dyDescent="0.25">
      <c r="A878" s="228">
        <v>13</v>
      </c>
      <c r="B878" s="233" t="s">
        <v>366</v>
      </c>
      <c r="C878" s="228">
        <v>56</v>
      </c>
      <c r="D878" s="228" t="s">
        <v>289</v>
      </c>
      <c r="E878" s="230">
        <v>800</v>
      </c>
      <c r="F878" s="231">
        <f t="shared" si="4"/>
        <v>44800</v>
      </c>
      <c r="G878" s="234"/>
      <c r="H878" s="235"/>
    </row>
    <row r="879" spans="1:8" s="232" customFormat="1" x14ac:dyDescent="0.25">
      <c r="A879" s="228">
        <v>14</v>
      </c>
      <c r="B879" s="233" t="s">
        <v>367</v>
      </c>
      <c r="C879" s="228">
        <v>28</v>
      </c>
      <c r="D879" s="228" t="s">
        <v>289</v>
      </c>
      <c r="E879" s="230">
        <v>350</v>
      </c>
      <c r="F879" s="231">
        <f t="shared" si="4"/>
        <v>9800</v>
      </c>
      <c r="G879" s="234"/>
      <c r="H879" s="235"/>
    </row>
    <row r="880" spans="1:8" s="232" customFormat="1" x14ac:dyDescent="0.25">
      <c r="A880" s="228">
        <v>15</v>
      </c>
      <c r="B880" s="233" t="s">
        <v>368</v>
      </c>
      <c r="C880" s="228">
        <v>28</v>
      </c>
      <c r="D880" s="228" t="s">
        <v>289</v>
      </c>
      <c r="E880" s="230">
        <v>500</v>
      </c>
      <c r="F880" s="231">
        <f t="shared" si="4"/>
        <v>14000</v>
      </c>
      <c r="G880" s="234"/>
      <c r="H880" s="235"/>
    </row>
    <row r="881" spans="1:8" s="232" customFormat="1" x14ac:dyDescent="0.25">
      <c r="A881" s="228">
        <v>16</v>
      </c>
      <c r="B881" s="233" t="s">
        <v>369</v>
      </c>
      <c r="C881" s="228">
        <v>56</v>
      </c>
      <c r="D881" s="228" t="s">
        <v>289</v>
      </c>
      <c r="E881" s="230">
        <v>500</v>
      </c>
      <c r="F881" s="231">
        <f t="shared" si="4"/>
        <v>28000</v>
      </c>
      <c r="G881" s="234"/>
      <c r="H881" s="235"/>
    </row>
    <row r="882" spans="1:8" s="232" customFormat="1" x14ac:dyDescent="0.25">
      <c r="A882" s="228">
        <v>17</v>
      </c>
      <c r="B882" s="233" t="s">
        <v>370</v>
      </c>
      <c r="C882" s="228">
        <v>105</v>
      </c>
      <c r="D882" s="228" t="s">
        <v>289</v>
      </c>
      <c r="E882" s="230">
        <v>500</v>
      </c>
      <c r="F882" s="231">
        <f t="shared" si="4"/>
        <v>52500</v>
      </c>
      <c r="G882" s="234"/>
      <c r="H882" s="235"/>
    </row>
    <row r="883" spans="1:8" s="232" customFormat="1" x14ac:dyDescent="0.25">
      <c r="A883" s="228">
        <v>18</v>
      </c>
      <c r="B883" s="233" t="s">
        <v>371</v>
      </c>
      <c r="C883" s="228">
        <v>58</v>
      </c>
      <c r="D883" s="228" t="s">
        <v>289</v>
      </c>
      <c r="E883" s="230">
        <v>4400</v>
      </c>
      <c r="F883" s="231">
        <f t="shared" si="4"/>
        <v>255200</v>
      </c>
      <c r="G883" s="234"/>
      <c r="H883" s="235"/>
    </row>
    <row r="884" spans="1:8" s="232" customFormat="1" x14ac:dyDescent="0.25">
      <c r="A884" s="228">
        <v>19</v>
      </c>
      <c r="B884" s="233" t="s">
        <v>373</v>
      </c>
      <c r="C884" s="228">
        <v>1</v>
      </c>
      <c r="D884" s="228" t="s">
        <v>352</v>
      </c>
      <c r="E884" s="230">
        <v>1200</v>
      </c>
      <c r="F884" s="231">
        <f t="shared" si="4"/>
        <v>1200</v>
      </c>
      <c r="G884" s="234"/>
      <c r="H884" s="235"/>
    </row>
    <row r="885" spans="1:8" s="232" customFormat="1" x14ac:dyDescent="0.25">
      <c r="A885" s="228">
        <v>20</v>
      </c>
      <c r="B885" s="233" t="s">
        <v>372</v>
      </c>
      <c r="C885" s="228">
        <v>1</v>
      </c>
      <c r="D885" s="228" t="s">
        <v>289</v>
      </c>
      <c r="E885" s="230">
        <v>7500</v>
      </c>
      <c r="F885" s="231">
        <f t="shared" si="4"/>
        <v>7500</v>
      </c>
      <c r="G885" s="234"/>
      <c r="H885" s="235"/>
    </row>
    <row r="886" spans="1:8" s="232" customFormat="1" x14ac:dyDescent="0.25">
      <c r="A886" s="228">
        <v>21</v>
      </c>
      <c r="B886" s="233" t="s">
        <v>374</v>
      </c>
      <c r="C886" s="228">
        <v>5</v>
      </c>
      <c r="D886" s="228" t="s">
        <v>289</v>
      </c>
      <c r="E886" s="230">
        <v>1200</v>
      </c>
      <c r="F886" s="231">
        <f t="shared" si="4"/>
        <v>6000</v>
      </c>
      <c r="G886" s="234"/>
      <c r="H886" s="235"/>
    </row>
    <row r="887" spans="1:8" s="232" customFormat="1" x14ac:dyDescent="0.25">
      <c r="A887" s="228"/>
      <c r="B887" s="233"/>
      <c r="C887" s="228"/>
      <c r="D887" s="228"/>
      <c r="E887" s="230"/>
      <c r="F887" s="231"/>
      <c r="G887" s="234"/>
      <c r="H887" s="235"/>
    </row>
    <row r="888" spans="1:8" s="232" customFormat="1" x14ac:dyDescent="0.25">
      <c r="A888" s="228"/>
      <c r="B888" s="233"/>
      <c r="C888" s="228"/>
      <c r="D888" s="228"/>
      <c r="E888" s="230"/>
      <c r="F888" s="231"/>
      <c r="G888" s="234"/>
      <c r="H888" s="235"/>
    </row>
    <row r="889" spans="1:8" s="147" customFormat="1" ht="18" x14ac:dyDescent="0.25">
      <c r="A889" s="133"/>
      <c r="B889" s="238" t="s">
        <v>375</v>
      </c>
      <c r="C889" s="133"/>
      <c r="D889" s="239"/>
      <c r="E889" s="226" t="s">
        <v>31</v>
      </c>
      <c r="F889" s="240">
        <f>SUM(F847:F888)</f>
        <v>1198050</v>
      </c>
    </row>
    <row r="890" spans="1:8" s="232" customFormat="1" ht="12" customHeight="1" x14ac:dyDescent="0.25">
      <c r="A890" s="228"/>
      <c r="B890" s="233"/>
      <c r="C890" s="228"/>
      <c r="D890" s="228"/>
      <c r="E890" s="230"/>
      <c r="F890" s="231"/>
    </row>
    <row r="891" spans="1:8" s="232" customFormat="1" ht="12" customHeight="1" x14ac:dyDescent="0.25">
      <c r="A891" s="228"/>
      <c r="B891" s="233"/>
      <c r="C891" s="228"/>
      <c r="D891" s="228"/>
      <c r="E891" s="230"/>
      <c r="F891" s="231"/>
    </row>
    <row r="892" spans="1:8" s="232" customFormat="1" ht="18" x14ac:dyDescent="0.25">
      <c r="A892" s="228"/>
      <c r="B892" s="241" t="s">
        <v>376</v>
      </c>
      <c r="C892" s="228"/>
      <c r="D892" s="228"/>
      <c r="E892" s="230"/>
      <c r="F892" s="231"/>
    </row>
    <row r="893" spans="1:8" s="245" customFormat="1" ht="14.45" customHeight="1" x14ac:dyDescent="0.25">
      <c r="A893" s="242">
        <v>1</v>
      </c>
      <c r="B893" s="243" t="s">
        <v>377</v>
      </c>
      <c r="C893" s="242">
        <v>7</v>
      </c>
      <c r="D893" s="242" t="s">
        <v>289</v>
      </c>
      <c r="E893" s="230">
        <v>85000</v>
      </c>
      <c r="F893" s="231">
        <f t="shared" ref="F893:F935" si="5">C893*E893</f>
        <v>595000</v>
      </c>
      <c r="G893" s="234"/>
      <c r="H893" s="244"/>
    </row>
    <row r="894" spans="1:8" s="245" customFormat="1" ht="14.45" customHeight="1" x14ac:dyDescent="0.25">
      <c r="A894" s="242">
        <v>2</v>
      </c>
      <c r="B894" s="243" t="s">
        <v>378</v>
      </c>
      <c r="C894" s="242">
        <v>7</v>
      </c>
      <c r="D894" s="242" t="s">
        <v>289</v>
      </c>
      <c r="E894" s="230">
        <v>35000</v>
      </c>
      <c r="F894" s="231">
        <f t="shared" si="5"/>
        <v>245000</v>
      </c>
      <c r="G894" s="234"/>
      <c r="H894" s="244"/>
    </row>
    <row r="895" spans="1:8" s="245" customFormat="1" ht="14.45" customHeight="1" x14ac:dyDescent="0.25">
      <c r="A895" s="242">
        <v>3</v>
      </c>
      <c r="B895" s="243" t="s">
        <v>428</v>
      </c>
      <c r="C895" s="242">
        <v>7</v>
      </c>
      <c r="D895" s="242" t="s">
        <v>289</v>
      </c>
      <c r="E895" s="230">
        <v>220000</v>
      </c>
      <c r="F895" s="231">
        <f t="shared" ref="F895" si="6">C895*E895</f>
        <v>1540000</v>
      </c>
      <c r="G895" s="234"/>
      <c r="H895" s="244"/>
    </row>
    <row r="896" spans="1:8" s="245" customFormat="1" ht="14.45" customHeight="1" x14ac:dyDescent="0.25">
      <c r="A896" s="242">
        <v>4</v>
      </c>
      <c r="B896" s="243" t="s">
        <v>429</v>
      </c>
      <c r="C896" s="242">
        <v>1</v>
      </c>
      <c r="D896" s="242" t="s">
        <v>289</v>
      </c>
      <c r="E896" s="230">
        <v>320000</v>
      </c>
      <c r="F896" s="231">
        <f t="shared" ref="F896" si="7">C896*E896</f>
        <v>320000</v>
      </c>
      <c r="G896" s="234"/>
      <c r="H896" s="244"/>
    </row>
    <row r="897" spans="1:8" s="245" customFormat="1" ht="14.45" customHeight="1" x14ac:dyDescent="0.25">
      <c r="A897" s="242">
        <v>5</v>
      </c>
      <c r="B897" s="243" t="s">
        <v>379</v>
      </c>
      <c r="C897" s="242">
        <v>7</v>
      </c>
      <c r="D897" s="242" t="s">
        <v>289</v>
      </c>
      <c r="E897" s="230">
        <v>10000</v>
      </c>
      <c r="F897" s="231">
        <f t="shared" si="5"/>
        <v>70000</v>
      </c>
      <c r="G897" s="234"/>
      <c r="H897" s="244"/>
    </row>
    <row r="898" spans="1:8" s="245" customFormat="1" ht="14.45" customHeight="1" x14ac:dyDescent="0.25">
      <c r="A898" s="242">
        <v>6</v>
      </c>
      <c r="B898" s="243" t="s">
        <v>380</v>
      </c>
      <c r="C898" s="242">
        <v>7</v>
      </c>
      <c r="D898" s="242" t="s">
        <v>289</v>
      </c>
      <c r="E898" s="230">
        <v>12500</v>
      </c>
      <c r="F898" s="231">
        <f t="shared" si="5"/>
        <v>87500</v>
      </c>
      <c r="G898" s="234"/>
      <c r="H898" s="244"/>
    </row>
    <row r="899" spans="1:8" s="245" customFormat="1" ht="14.45" customHeight="1" x14ac:dyDescent="0.25">
      <c r="A899" s="242">
        <v>7</v>
      </c>
      <c r="B899" s="243" t="s">
        <v>381</v>
      </c>
      <c r="C899" s="242">
        <v>7</v>
      </c>
      <c r="D899" s="242" t="s">
        <v>289</v>
      </c>
      <c r="E899" s="230">
        <v>35000</v>
      </c>
      <c r="F899" s="231">
        <f t="shared" si="5"/>
        <v>245000</v>
      </c>
      <c r="G899" s="234"/>
      <c r="H899" s="244"/>
    </row>
    <row r="900" spans="1:8" s="245" customFormat="1" ht="14.45" customHeight="1" x14ac:dyDescent="0.25">
      <c r="A900" s="242">
        <v>8</v>
      </c>
      <c r="B900" s="243" t="s">
        <v>382</v>
      </c>
      <c r="C900" s="242">
        <v>7</v>
      </c>
      <c r="D900" s="242" t="s">
        <v>289</v>
      </c>
      <c r="E900" s="230">
        <v>5000</v>
      </c>
      <c r="F900" s="231">
        <f t="shared" si="5"/>
        <v>35000</v>
      </c>
      <c r="G900" s="234"/>
      <c r="H900" s="244"/>
    </row>
    <row r="901" spans="1:8" s="245" customFormat="1" ht="14.45" customHeight="1" x14ac:dyDescent="0.25">
      <c r="A901" s="242">
        <v>9</v>
      </c>
      <c r="B901" s="243" t="s">
        <v>383</v>
      </c>
      <c r="C901" s="242">
        <v>7</v>
      </c>
      <c r="D901" s="242" t="s">
        <v>289</v>
      </c>
      <c r="E901" s="230">
        <v>5000</v>
      </c>
      <c r="F901" s="231">
        <f t="shared" si="5"/>
        <v>35000</v>
      </c>
      <c r="G901" s="234"/>
      <c r="H901" s="244"/>
    </row>
    <row r="902" spans="1:8" s="245" customFormat="1" ht="14.45" customHeight="1" x14ac:dyDescent="0.25">
      <c r="A902" s="242">
        <v>10</v>
      </c>
      <c r="B902" s="243" t="s">
        <v>384</v>
      </c>
      <c r="C902" s="242">
        <v>7</v>
      </c>
      <c r="D902" s="242" t="s">
        <v>289</v>
      </c>
      <c r="E902" s="230">
        <v>5000</v>
      </c>
      <c r="F902" s="231">
        <f t="shared" si="5"/>
        <v>35000</v>
      </c>
      <c r="G902" s="234"/>
      <c r="H902" s="244"/>
    </row>
    <row r="903" spans="1:8" s="245" customFormat="1" ht="14.45" customHeight="1" x14ac:dyDescent="0.25">
      <c r="A903" s="242">
        <v>11</v>
      </c>
      <c r="B903" s="243" t="s">
        <v>385</v>
      </c>
      <c r="C903" s="242">
        <v>30</v>
      </c>
      <c r="D903" s="242" t="s">
        <v>289</v>
      </c>
      <c r="E903" s="230">
        <v>1500</v>
      </c>
      <c r="F903" s="231">
        <f t="shared" si="5"/>
        <v>45000</v>
      </c>
      <c r="G903" s="234"/>
      <c r="H903" s="244"/>
    </row>
    <row r="904" spans="1:8" s="245" customFormat="1" ht="14.45" customHeight="1" x14ac:dyDescent="0.25">
      <c r="A904" s="242">
        <v>12</v>
      </c>
      <c r="B904" s="243" t="s">
        <v>386</v>
      </c>
      <c r="C904" s="242">
        <v>28</v>
      </c>
      <c r="D904" s="242" t="s">
        <v>289</v>
      </c>
      <c r="E904" s="230">
        <v>1000</v>
      </c>
      <c r="F904" s="231">
        <f t="shared" si="5"/>
        <v>28000</v>
      </c>
      <c r="G904" s="234"/>
      <c r="H904" s="244"/>
    </row>
    <row r="905" spans="1:8" s="245" customFormat="1" ht="14.45" customHeight="1" x14ac:dyDescent="0.25">
      <c r="A905" s="242">
        <v>13</v>
      </c>
      <c r="B905" s="243" t="s">
        <v>387</v>
      </c>
      <c r="C905" s="242">
        <v>35</v>
      </c>
      <c r="D905" s="242" t="s">
        <v>289</v>
      </c>
      <c r="E905" s="230">
        <v>1500</v>
      </c>
      <c r="F905" s="231">
        <f t="shared" si="5"/>
        <v>52500</v>
      </c>
      <c r="G905" s="234"/>
      <c r="H905" s="244"/>
    </row>
    <row r="906" spans="1:8" s="245" customFormat="1" ht="14.45" customHeight="1" x14ac:dyDescent="0.25">
      <c r="A906" s="242">
        <v>14</v>
      </c>
      <c r="B906" s="243" t="s">
        <v>388</v>
      </c>
      <c r="C906" s="242">
        <v>14</v>
      </c>
      <c r="D906" s="242" t="s">
        <v>289</v>
      </c>
      <c r="E906" s="230">
        <v>800</v>
      </c>
      <c r="F906" s="231">
        <f t="shared" si="5"/>
        <v>11200</v>
      </c>
      <c r="G906" s="234"/>
      <c r="H906" s="244"/>
    </row>
    <row r="907" spans="1:8" s="245" customFormat="1" ht="14.45" customHeight="1" x14ac:dyDescent="0.25">
      <c r="A907" s="242">
        <v>15</v>
      </c>
      <c r="B907" s="243" t="s">
        <v>389</v>
      </c>
      <c r="C907" s="242">
        <v>2</v>
      </c>
      <c r="D907" s="242" t="s">
        <v>289</v>
      </c>
      <c r="E907" s="230">
        <v>35000</v>
      </c>
      <c r="F907" s="231">
        <f t="shared" si="5"/>
        <v>70000</v>
      </c>
      <c r="G907" s="234"/>
      <c r="H907" s="244"/>
    </row>
    <row r="908" spans="1:8" s="245" customFormat="1" ht="14.45" customHeight="1" x14ac:dyDescent="0.25">
      <c r="A908" s="242">
        <v>16</v>
      </c>
      <c r="B908" s="243" t="s">
        <v>390</v>
      </c>
      <c r="C908" s="242">
        <v>14</v>
      </c>
      <c r="D908" s="242" t="s">
        <v>289</v>
      </c>
      <c r="E908" s="230">
        <v>4500</v>
      </c>
      <c r="F908" s="231">
        <f t="shared" si="5"/>
        <v>63000</v>
      </c>
      <c r="G908" s="234"/>
      <c r="H908" s="244"/>
    </row>
    <row r="909" spans="1:8" s="245" customFormat="1" ht="14.45" customHeight="1" x14ac:dyDescent="0.25">
      <c r="A909" s="242">
        <v>17</v>
      </c>
      <c r="B909" s="243" t="s">
        <v>391</v>
      </c>
      <c r="C909" s="242">
        <v>14</v>
      </c>
      <c r="D909" s="242" t="s">
        <v>289</v>
      </c>
      <c r="E909" s="230">
        <v>3500</v>
      </c>
      <c r="F909" s="231">
        <f t="shared" si="5"/>
        <v>49000</v>
      </c>
      <c r="G909" s="234"/>
      <c r="H909" s="244"/>
    </row>
    <row r="910" spans="1:8" s="245" customFormat="1" ht="14.45" customHeight="1" x14ac:dyDescent="0.25">
      <c r="A910" s="242">
        <v>18</v>
      </c>
      <c r="B910" s="243" t="s">
        <v>392</v>
      </c>
      <c r="C910" s="242">
        <v>11</v>
      </c>
      <c r="D910" s="242" t="s">
        <v>289</v>
      </c>
      <c r="E910" s="230">
        <v>800</v>
      </c>
      <c r="F910" s="231">
        <f t="shared" si="5"/>
        <v>8800</v>
      </c>
      <c r="G910" s="234"/>
      <c r="H910" s="244"/>
    </row>
    <row r="911" spans="1:8" s="245" customFormat="1" ht="14.45" customHeight="1" x14ac:dyDescent="0.25">
      <c r="A911" s="242">
        <v>19</v>
      </c>
      <c r="B911" s="243" t="s">
        <v>393</v>
      </c>
      <c r="C911" s="242">
        <v>28</v>
      </c>
      <c r="D911" s="242" t="s">
        <v>289</v>
      </c>
      <c r="E911" s="230">
        <v>1000</v>
      </c>
      <c r="F911" s="231">
        <f t="shared" si="5"/>
        <v>28000</v>
      </c>
      <c r="G911" s="234"/>
      <c r="H911" s="244"/>
    </row>
    <row r="912" spans="1:8" s="245" customFormat="1" ht="14.45" customHeight="1" x14ac:dyDescent="0.25">
      <c r="A912" s="242">
        <v>20</v>
      </c>
      <c r="B912" s="243" t="s">
        <v>394</v>
      </c>
      <c r="C912" s="242">
        <v>28</v>
      </c>
      <c r="D912" s="242" t="s">
        <v>289</v>
      </c>
      <c r="E912" s="230">
        <v>800</v>
      </c>
      <c r="F912" s="231">
        <f t="shared" si="5"/>
        <v>22400</v>
      </c>
      <c r="G912" s="234"/>
      <c r="H912" s="244"/>
    </row>
    <row r="913" spans="1:8" s="245" customFormat="1" ht="14.45" customHeight="1" x14ac:dyDescent="0.25">
      <c r="A913" s="242">
        <v>19</v>
      </c>
      <c r="B913" s="243" t="s">
        <v>395</v>
      </c>
      <c r="C913" s="242">
        <v>28</v>
      </c>
      <c r="D913" s="242" t="s">
        <v>289</v>
      </c>
      <c r="E913" s="230">
        <v>800</v>
      </c>
      <c r="F913" s="231">
        <f t="shared" si="5"/>
        <v>22400</v>
      </c>
      <c r="G913" s="234"/>
      <c r="H913" s="244"/>
    </row>
    <row r="914" spans="1:8" s="245" customFormat="1" ht="14.45" customHeight="1" x14ac:dyDescent="0.25">
      <c r="A914" s="242">
        <v>20</v>
      </c>
      <c r="B914" s="243" t="s">
        <v>396</v>
      </c>
      <c r="C914" s="242">
        <v>7</v>
      </c>
      <c r="D914" s="242" t="s">
        <v>289</v>
      </c>
      <c r="E914" s="230">
        <v>1100</v>
      </c>
      <c r="F914" s="231">
        <f t="shared" si="5"/>
        <v>7700</v>
      </c>
      <c r="G914" s="234"/>
      <c r="H914" s="244"/>
    </row>
    <row r="915" spans="1:8" s="245" customFormat="1" ht="14.45" customHeight="1" x14ac:dyDescent="0.25">
      <c r="A915" s="242">
        <v>21</v>
      </c>
      <c r="B915" s="243" t="s">
        <v>397</v>
      </c>
      <c r="C915" s="242">
        <v>14</v>
      </c>
      <c r="D915" s="242" t="s">
        <v>289</v>
      </c>
      <c r="E915" s="230">
        <v>2500</v>
      </c>
      <c r="F915" s="231">
        <f t="shared" si="5"/>
        <v>35000</v>
      </c>
      <c r="G915" s="234"/>
      <c r="H915" s="244"/>
    </row>
    <row r="916" spans="1:8" s="245" customFormat="1" ht="14.45" customHeight="1" x14ac:dyDescent="0.25">
      <c r="A916" s="242">
        <v>22</v>
      </c>
      <c r="B916" s="243" t="s">
        <v>398</v>
      </c>
      <c r="C916" s="242">
        <v>2</v>
      </c>
      <c r="D916" s="242" t="s">
        <v>289</v>
      </c>
      <c r="E916" s="230">
        <v>18000</v>
      </c>
      <c r="F916" s="231">
        <f t="shared" si="5"/>
        <v>36000</v>
      </c>
      <c r="G916" s="234"/>
      <c r="H916" s="244"/>
    </row>
    <row r="917" spans="1:8" s="245" customFormat="1" ht="14.45" customHeight="1" x14ac:dyDescent="0.25">
      <c r="A917" s="242">
        <v>23</v>
      </c>
      <c r="B917" s="243" t="s">
        <v>399</v>
      </c>
      <c r="C917" s="242">
        <v>14</v>
      </c>
      <c r="D917" s="242" t="s">
        <v>289</v>
      </c>
      <c r="E917" s="230">
        <v>600</v>
      </c>
      <c r="F917" s="231">
        <f t="shared" si="5"/>
        <v>8400</v>
      </c>
      <c r="G917" s="234"/>
      <c r="H917" s="244"/>
    </row>
    <row r="918" spans="1:8" s="245" customFormat="1" ht="14.45" customHeight="1" x14ac:dyDescent="0.25">
      <c r="A918" s="242">
        <v>24</v>
      </c>
      <c r="B918" s="243" t="s">
        <v>400</v>
      </c>
      <c r="C918" s="242">
        <v>35</v>
      </c>
      <c r="D918" s="242" t="s">
        <v>289</v>
      </c>
      <c r="E918" s="230">
        <v>500</v>
      </c>
      <c r="F918" s="231">
        <f t="shared" si="5"/>
        <v>17500</v>
      </c>
      <c r="G918" s="234"/>
      <c r="H918" s="244"/>
    </row>
    <row r="919" spans="1:8" s="245" customFormat="1" ht="14.45" customHeight="1" x14ac:dyDescent="0.25">
      <c r="A919" s="242">
        <v>25</v>
      </c>
      <c r="B919" s="243" t="s">
        <v>401</v>
      </c>
      <c r="C919" s="242">
        <v>14</v>
      </c>
      <c r="D919" s="242" t="s">
        <v>289</v>
      </c>
      <c r="E919" s="230">
        <v>1000</v>
      </c>
      <c r="F919" s="231">
        <f t="shared" si="5"/>
        <v>14000</v>
      </c>
      <c r="G919" s="234"/>
      <c r="H919" s="244"/>
    </row>
    <row r="920" spans="1:8" s="245" customFormat="1" ht="14.45" customHeight="1" x14ac:dyDescent="0.25">
      <c r="A920" s="242">
        <v>26</v>
      </c>
      <c r="B920" s="243" t="s">
        <v>402</v>
      </c>
      <c r="C920" s="242">
        <v>14</v>
      </c>
      <c r="D920" s="242" t="s">
        <v>289</v>
      </c>
      <c r="E920" s="230">
        <v>2500</v>
      </c>
      <c r="F920" s="231">
        <f t="shared" si="5"/>
        <v>35000</v>
      </c>
      <c r="G920" s="234"/>
      <c r="H920" s="244"/>
    </row>
    <row r="921" spans="1:8" s="245" customFormat="1" ht="14.45" customHeight="1" x14ac:dyDescent="0.25">
      <c r="A921" s="242">
        <v>27</v>
      </c>
      <c r="B921" s="243" t="s">
        <v>403</v>
      </c>
      <c r="C921" s="242">
        <v>14</v>
      </c>
      <c r="D921" s="242" t="s">
        <v>289</v>
      </c>
      <c r="E921" s="230">
        <v>8500</v>
      </c>
      <c r="F921" s="231">
        <f t="shared" si="5"/>
        <v>119000</v>
      </c>
      <c r="G921" s="234"/>
      <c r="H921" s="244"/>
    </row>
    <row r="922" spans="1:8" s="245" customFormat="1" ht="14.45" customHeight="1" x14ac:dyDescent="0.25">
      <c r="A922" s="242">
        <v>28</v>
      </c>
      <c r="B922" s="243" t="s">
        <v>404</v>
      </c>
      <c r="C922" s="242">
        <v>14</v>
      </c>
      <c r="D922" s="242" t="s">
        <v>289</v>
      </c>
      <c r="E922" s="230">
        <v>500</v>
      </c>
      <c r="F922" s="231">
        <f t="shared" si="5"/>
        <v>7000</v>
      </c>
      <c r="G922" s="234"/>
      <c r="H922" s="244"/>
    </row>
    <row r="923" spans="1:8" s="245" customFormat="1" ht="14.45" customHeight="1" x14ac:dyDescent="0.25">
      <c r="A923" s="242">
        <v>29</v>
      </c>
      <c r="B923" s="243" t="s">
        <v>405</v>
      </c>
      <c r="C923" s="242">
        <v>21</v>
      </c>
      <c r="D923" s="242" t="s">
        <v>289</v>
      </c>
      <c r="E923" s="230">
        <v>500</v>
      </c>
      <c r="F923" s="231">
        <f t="shared" si="5"/>
        <v>10500</v>
      </c>
      <c r="G923" s="234"/>
      <c r="H923" s="244"/>
    </row>
    <row r="924" spans="1:8" s="245" customFormat="1" ht="14.45" customHeight="1" x14ac:dyDescent="0.25">
      <c r="A924" s="242">
        <v>30</v>
      </c>
      <c r="B924" s="243" t="s">
        <v>406</v>
      </c>
      <c r="C924" s="242">
        <v>21</v>
      </c>
      <c r="D924" s="242" t="s">
        <v>289</v>
      </c>
      <c r="E924" s="230">
        <v>500</v>
      </c>
      <c r="F924" s="231">
        <f t="shared" si="5"/>
        <v>10500</v>
      </c>
      <c r="G924" s="234"/>
      <c r="H924" s="244"/>
    </row>
    <row r="925" spans="1:8" s="245" customFormat="1" ht="14.45" customHeight="1" x14ac:dyDescent="0.25">
      <c r="A925" s="242">
        <v>31</v>
      </c>
      <c r="B925" s="243" t="s">
        <v>407</v>
      </c>
      <c r="C925" s="242">
        <v>21</v>
      </c>
      <c r="D925" s="242" t="s">
        <v>289</v>
      </c>
      <c r="E925" s="230">
        <v>1200</v>
      </c>
      <c r="F925" s="231">
        <f t="shared" si="5"/>
        <v>25200</v>
      </c>
      <c r="G925" s="234"/>
      <c r="H925" s="244"/>
    </row>
    <row r="926" spans="1:8" s="245" customFormat="1" ht="14.45" customHeight="1" x14ac:dyDescent="0.25">
      <c r="A926" s="242">
        <v>32</v>
      </c>
      <c r="B926" s="243" t="s">
        <v>408</v>
      </c>
      <c r="C926" s="242">
        <v>12</v>
      </c>
      <c r="D926" s="242" t="s">
        <v>289</v>
      </c>
      <c r="E926" s="230">
        <v>500</v>
      </c>
      <c r="F926" s="231">
        <f t="shared" si="5"/>
        <v>6000</v>
      </c>
      <c r="G926" s="234"/>
      <c r="H926" s="244"/>
    </row>
    <row r="927" spans="1:8" s="245" customFormat="1" ht="14.45" customHeight="1" x14ac:dyDescent="0.25">
      <c r="A927" s="242">
        <v>33</v>
      </c>
      <c r="B927" s="243" t="s">
        <v>409</v>
      </c>
      <c r="C927" s="242">
        <v>42</v>
      </c>
      <c r="D927" s="242" t="s">
        <v>289</v>
      </c>
      <c r="E927" s="230">
        <v>1000</v>
      </c>
      <c r="F927" s="231">
        <f t="shared" si="5"/>
        <v>42000</v>
      </c>
      <c r="G927" s="234"/>
      <c r="H927" s="244"/>
    </row>
    <row r="928" spans="1:8" s="245" customFormat="1" ht="14.45" customHeight="1" x14ac:dyDescent="0.25">
      <c r="A928" s="242">
        <v>34</v>
      </c>
      <c r="B928" s="243" t="s">
        <v>410</v>
      </c>
      <c r="C928" s="242">
        <v>12</v>
      </c>
      <c r="D928" s="242" t="s">
        <v>289</v>
      </c>
      <c r="E928" s="230">
        <v>500</v>
      </c>
      <c r="F928" s="231">
        <f t="shared" si="5"/>
        <v>6000</v>
      </c>
      <c r="G928" s="234"/>
      <c r="H928" s="244"/>
    </row>
    <row r="929" spans="1:8" s="245" customFormat="1" ht="14.45" customHeight="1" x14ac:dyDescent="0.25">
      <c r="A929" s="242">
        <v>35</v>
      </c>
      <c r="B929" s="243" t="s">
        <v>411</v>
      </c>
      <c r="C929" s="242">
        <v>12</v>
      </c>
      <c r="D929" s="242" t="s">
        <v>289</v>
      </c>
      <c r="E929" s="230">
        <v>500</v>
      </c>
      <c r="F929" s="231">
        <f t="shared" si="5"/>
        <v>6000</v>
      </c>
      <c r="G929" s="234"/>
      <c r="H929" s="244"/>
    </row>
    <row r="930" spans="1:8" s="245" customFormat="1" ht="14.45" customHeight="1" x14ac:dyDescent="0.25">
      <c r="A930" s="242">
        <v>36</v>
      </c>
      <c r="B930" s="243" t="s">
        <v>412</v>
      </c>
      <c r="C930" s="242">
        <v>14</v>
      </c>
      <c r="D930" s="242" t="s">
        <v>289</v>
      </c>
      <c r="E930" s="230">
        <v>500</v>
      </c>
      <c r="F930" s="231">
        <f t="shared" si="5"/>
        <v>7000</v>
      </c>
      <c r="G930" s="234"/>
      <c r="H930" s="244"/>
    </row>
    <row r="931" spans="1:8" s="245" customFormat="1" ht="14.45" customHeight="1" x14ac:dyDescent="0.25">
      <c r="A931" s="242">
        <v>37</v>
      </c>
      <c r="B931" s="243" t="s">
        <v>413</v>
      </c>
      <c r="C931" s="242">
        <v>14</v>
      </c>
      <c r="D931" s="242" t="s">
        <v>289</v>
      </c>
      <c r="E931" s="230">
        <v>5500</v>
      </c>
      <c r="F931" s="231">
        <f t="shared" si="5"/>
        <v>77000</v>
      </c>
      <c r="G931" s="234"/>
      <c r="H931" s="244"/>
    </row>
    <row r="932" spans="1:8" s="245" customFormat="1" ht="14.45" customHeight="1" x14ac:dyDescent="0.25">
      <c r="A932" s="242">
        <v>38</v>
      </c>
      <c r="B932" s="243" t="s">
        <v>414</v>
      </c>
      <c r="C932" s="242">
        <v>7</v>
      </c>
      <c r="D932" s="242" t="s">
        <v>289</v>
      </c>
      <c r="E932" s="230">
        <v>7000</v>
      </c>
      <c r="F932" s="231">
        <f t="shared" si="5"/>
        <v>49000</v>
      </c>
      <c r="G932" s="234"/>
      <c r="H932" s="244"/>
    </row>
    <row r="933" spans="1:8" s="245" customFormat="1" ht="14.45" customHeight="1" x14ac:dyDescent="0.25">
      <c r="A933" s="242">
        <v>39</v>
      </c>
      <c r="B933" s="243" t="s">
        <v>350</v>
      </c>
      <c r="C933" s="242">
        <v>7</v>
      </c>
      <c r="D933" s="242" t="s">
        <v>289</v>
      </c>
      <c r="E933" s="230">
        <v>1200</v>
      </c>
      <c r="F933" s="231">
        <f t="shared" si="5"/>
        <v>8400</v>
      </c>
      <c r="G933" s="234"/>
      <c r="H933" s="244"/>
    </row>
    <row r="934" spans="1:8" s="245" customFormat="1" ht="14.45" customHeight="1" x14ac:dyDescent="0.25">
      <c r="A934" s="242">
        <v>40</v>
      </c>
      <c r="B934" s="243" t="s">
        <v>415</v>
      </c>
      <c r="C934" s="242">
        <v>14</v>
      </c>
      <c r="D934" s="242" t="s">
        <v>289</v>
      </c>
      <c r="E934" s="230">
        <v>600</v>
      </c>
      <c r="F934" s="231">
        <f t="shared" si="5"/>
        <v>8400</v>
      </c>
      <c r="G934" s="234"/>
      <c r="H934" s="244"/>
    </row>
    <row r="935" spans="1:8" s="245" customFormat="1" x14ac:dyDescent="0.25">
      <c r="A935" s="242">
        <v>41</v>
      </c>
      <c r="B935" s="243" t="s">
        <v>416</v>
      </c>
      <c r="C935" s="242">
        <v>35</v>
      </c>
      <c r="D935" s="242" t="s">
        <v>289</v>
      </c>
      <c r="E935" s="230">
        <v>600</v>
      </c>
      <c r="F935" s="231">
        <f t="shared" si="5"/>
        <v>21000</v>
      </c>
      <c r="G935" s="234"/>
      <c r="H935" s="244"/>
    </row>
    <row r="936" spans="1:8" s="232" customFormat="1" x14ac:dyDescent="0.25">
      <c r="A936" s="242">
        <v>42</v>
      </c>
      <c r="B936" s="233" t="s">
        <v>417</v>
      </c>
      <c r="C936" s="228"/>
      <c r="D936" s="228" t="s">
        <v>418</v>
      </c>
      <c r="E936" s="230"/>
      <c r="F936" s="231">
        <v>140000</v>
      </c>
      <c r="G936" s="234"/>
      <c r="H936" s="235"/>
    </row>
    <row r="937" spans="1:8" s="232" customFormat="1" x14ac:dyDescent="0.25">
      <c r="A937" s="228"/>
      <c r="B937" s="233"/>
      <c r="C937" s="228"/>
      <c r="D937" s="228"/>
      <c r="E937" s="230"/>
      <c r="F937" s="231"/>
      <c r="G937" s="234"/>
      <c r="H937" s="235"/>
    </row>
    <row r="938" spans="1:8" x14ac:dyDescent="0.25">
      <c r="B938" s="241" t="s">
        <v>419</v>
      </c>
      <c r="C938" s="143"/>
      <c r="D938" s="143"/>
      <c r="E938" s="246"/>
      <c r="F938" s="247"/>
      <c r="G938" s="138"/>
    </row>
    <row r="939" spans="1:8" s="232" customFormat="1" ht="66" x14ac:dyDescent="0.25">
      <c r="A939" s="228">
        <v>21</v>
      </c>
      <c r="B939" s="233" t="s">
        <v>420</v>
      </c>
      <c r="C939" s="228">
        <v>2</v>
      </c>
      <c r="D939" s="228" t="s">
        <v>289</v>
      </c>
      <c r="E939" s="230">
        <v>25000</v>
      </c>
      <c r="F939" s="231">
        <f>E939*C939</f>
        <v>50000</v>
      </c>
      <c r="G939" s="234"/>
      <c r="H939" s="235"/>
    </row>
    <row r="940" spans="1:8" s="232" customFormat="1" x14ac:dyDescent="0.25">
      <c r="A940" s="228"/>
      <c r="B940" s="233"/>
      <c r="C940" s="228"/>
      <c r="D940" s="228"/>
      <c r="E940" s="230"/>
      <c r="F940" s="231"/>
      <c r="G940" s="234"/>
      <c r="H940" s="235"/>
    </row>
    <row r="941" spans="1:8" s="232" customFormat="1" x14ac:dyDescent="0.25">
      <c r="A941" s="228"/>
      <c r="B941" s="241" t="s">
        <v>290</v>
      </c>
      <c r="C941" s="228"/>
      <c r="D941" s="228"/>
      <c r="E941" s="230"/>
      <c r="F941" s="231"/>
      <c r="G941" s="234"/>
      <c r="H941" s="235"/>
    </row>
    <row r="942" spans="1:8" s="232" customFormat="1" ht="33" x14ac:dyDescent="0.25">
      <c r="A942" s="228"/>
      <c r="B942" s="233" t="s">
        <v>421</v>
      </c>
      <c r="C942" s="228"/>
      <c r="D942" s="228"/>
      <c r="E942" s="230"/>
      <c r="F942" s="231"/>
      <c r="G942" s="234"/>
      <c r="H942" s="235"/>
    </row>
    <row r="943" spans="1:8" s="232" customFormat="1" x14ac:dyDescent="0.25">
      <c r="A943" s="228"/>
      <c r="B943" s="233"/>
      <c r="C943" s="228"/>
      <c r="D943" s="228"/>
      <c r="E943" s="230"/>
      <c r="F943" s="231"/>
      <c r="G943" s="234"/>
      <c r="H943" s="235"/>
    </row>
    <row r="944" spans="1:8" s="232" customFormat="1" x14ac:dyDescent="0.25">
      <c r="A944" s="228">
        <v>22</v>
      </c>
      <c r="B944" s="233" t="s">
        <v>291</v>
      </c>
      <c r="C944" s="228">
        <v>117</v>
      </c>
      <c r="D944" s="228" t="s">
        <v>58</v>
      </c>
      <c r="E944" s="230">
        <v>2300</v>
      </c>
      <c r="F944" s="231">
        <f>E944*C944</f>
        <v>269100</v>
      </c>
      <c r="G944" s="234"/>
      <c r="H944" s="235"/>
    </row>
    <row r="945" spans="1:8" s="232" customFormat="1" x14ac:dyDescent="0.25">
      <c r="A945" s="228"/>
      <c r="B945" s="233"/>
      <c r="C945" s="228"/>
      <c r="D945" s="228"/>
      <c r="E945" s="230"/>
      <c r="F945" s="231"/>
      <c r="G945" s="234"/>
      <c r="H945" s="235"/>
    </row>
    <row r="946" spans="1:8" s="232" customFormat="1" ht="49.5" x14ac:dyDescent="0.25">
      <c r="A946" s="228">
        <v>23</v>
      </c>
      <c r="B946" s="233" t="s">
        <v>422</v>
      </c>
      <c r="C946" s="228"/>
      <c r="D946" s="228" t="s">
        <v>289</v>
      </c>
      <c r="E946" s="230">
        <v>16000</v>
      </c>
      <c r="F946" s="231">
        <f>E946*C946</f>
        <v>0</v>
      </c>
      <c r="G946" s="234"/>
      <c r="H946" s="235"/>
    </row>
    <row r="947" spans="1:8" s="232" customFormat="1" ht="18" x14ac:dyDescent="0.25">
      <c r="A947" s="228"/>
      <c r="B947" s="241"/>
      <c r="C947" s="228"/>
      <c r="D947" s="228"/>
      <c r="E947" s="230"/>
      <c r="F947" s="231"/>
    </row>
    <row r="948" spans="1:8" s="248" customFormat="1" ht="16.5" x14ac:dyDescent="0.25">
      <c r="B948" s="249" t="s">
        <v>423</v>
      </c>
      <c r="E948" s="250"/>
      <c r="F948" s="231">
        <v>400000</v>
      </c>
    </row>
    <row r="949" spans="1:8" s="232" customFormat="1" ht="18" x14ac:dyDescent="0.25">
      <c r="A949" s="228"/>
      <c r="B949" s="241"/>
      <c r="C949" s="228"/>
      <c r="D949" s="228"/>
      <c r="E949" s="230"/>
      <c r="F949" s="231"/>
    </row>
    <row r="950" spans="1:8" s="147" customFormat="1" ht="18" x14ac:dyDescent="0.25">
      <c r="A950" s="133"/>
      <c r="B950" s="238" t="s">
        <v>375</v>
      </c>
      <c r="C950" s="133"/>
      <c r="D950" s="239"/>
      <c r="E950" s="226" t="s">
        <v>31</v>
      </c>
      <c r="F950" s="240">
        <f>SUM(F892:F949)</f>
        <v>5023500</v>
      </c>
    </row>
    <row r="951" spans="1:8" s="232" customFormat="1" ht="12" customHeight="1" x14ac:dyDescent="0.25">
      <c r="A951" s="228"/>
      <c r="B951" s="233"/>
      <c r="C951" s="228"/>
      <c r="D951" s="228"/>
      <c r="E951" s="237"/>
      <c r="F951" s="206"/>
    </row>
    <row r="952" spans="1:8" s="232" customFormat="1" ht="12" customHeight="1" x14ac:dyDescent="0.25">
      <c r="A952" s="228"/>
      <c r="B952" s="164" t="s">
        <v>424</v>
      </c>
      <c r="C952" s="133"/>
      <c r="D952" s="251"/>
      <c r="E952" s="231"/>
      <c r="F952" s="206"/>
    </row>
    <row r="953" spans="1:8" s="232" customFormat="1" ht="12" customHeight="1" x14ac:dyDescent="0.25">
      <c r="A953" s="228"/>
      <c r="B953" s="252" t="s">
        <v>425</v>
      </c>
      <c r="C953" s="133"/>
      <c r="D953" s="251"/>
      <c r="E953" s="231">
        <f>F889</f>
        <v>1198050</v>
      </c>
      <c r="F953" s="206"/>
    </row>
    <row r="954" spans="1:8" s="232" customFormat="1" ht="12" customHeight="1" x14ac:dyDescent="0.25">
      <c r="A954" s="228"/>
      <c r="B954" s="252"/>
      <c r="C954" s="133"/>
      <c r="D954" s="251"/>
      <c r="E954" s="231"/>
      <c r="F954" s="206"/>
    </row>
    <row r="955" spans="1:8" s="232" customFormat="1" ht="12" customHeight="1" x14ac:dyDescent="0.25">
      <c r="A955" s="228"/>
      <c r="B955" s="252" t="s">
        <v>425</v>
      </c>
      <c r="C955" s="133"/>
      <c r="D955" s="251"/>
      <c r="E955" s="231">
        <f>F950</f>
        <v>5023500</v>
      </c>
      <c r="F955" s="206"/>
    </row>
    <row r="956" spans="1:8" s="147" customFormat="1" ht="18" x14ac:dyDescent="0.25">
      <c r="A956" s="133"/>
      <c r="B956" s="189"/>
      <c r="C956" s="133"/>
      <c r="D956" s="251"/>
      <c r="E956" s="231"/>
      <c r="F956" s="240"/>
    </row>
    <row r="957" spans="1:8" s="147" customFormat="1" ht="18" x14ac:dyDescent="0.25">
      <c r="A957" s="133"/>
      <c r="B957" s="189"/>
      <c r="C957" s="133"/>
      <c r="D957" s="251"/>
      <c r="E957" s="253"/>
      <c r="F957" s="240"/>
    </row>
    <row r="958" spans="1:8" s="147" customFormat="1" ht="18" x14ac:dyDescent="0.25">
      <c r="A958" s="133"/>
      <c r="B958" s="184"/>
      <c r="C958" s="133"/>
      <c r="D958" s="251"/>
      <c r="E958" s="231"/>
      <c r="F958" s="240"/>
    </row>
    <row r="959" spans="1:8" s="147" customFormat="1" ht="18" x14ac:dyDescent="0.25">
      <c r="A959" s="133"/>
      <c r="B959" s="184" t="s">
        <v>426</v>
      </c>
      <c r="C959" s="133"/>
      <c r="D959" s="251"/>
      <c r="E959" s="231"/>
      <c r="F959" s="240"/>
    </row>
    <row r="960" spans="1:8" s="147" customFormat="1" ht="18" x14ac:dyDescent="0.25">
      <c r="A960" s="133"/>
      <c r="B960" s="238" t="s">
        <v>427</v>
      </c>
      <c r="C960" s="133"/>
      <c r="D960" s="251"/>
      <c r="E960" s="226" t="s">
        <v>31</v>
      </c>
      <c r="F960" s="240">
        <f>SUM(E953:E956)</f>
        <v>6221550</v>
      </c>
    </row>
    <row r="961" spans="1:7" s="147" customFormat="1" ht="18" customHeight="1" x14ac:dyDescent="0.25">
      <c r="A961" s="133"/>
      <c r="B961" s="238"/>
      <c r="C961" s="133"/>
      <c r="D961" s="251"/>
      <c r="E961" s="226"/>
      <c r="F961" s="240"/>
    </row>
    <row r="962" spans="1:7" ht="17.25" customHeight="1" x14ac:dyDescent="0.25">
      <c r="B962" s="144" t="s">
        <v>293</v>
      </c>
      <c r="C962" s="155"/>
      <c r="D962" s="143"/>
      <c r="E962" s="158"/>
      <c r="F962" s="157"/>
      <c r="G962" s="157"/>
    </row>
    <row r="963" spans="1:7" ht="17.25" customHeight="1" x14ac:dyDescent="0.25">
      <c r="B963" s="144"/>
      <c r="C963" s="155"/>
      <c r="D963" s="143"/>
      <c r="E963" s="158"/>
      <c r="F963" s="157"/>
      <c r="G963" s="157"/>
    </row>
    <row r="964" spans="1:7" ht="17.25" customHeight="1" x14ac:dyDescent="0.25">
      <c r="B964" s="173" t="s">
        <v>294</v>
      </c>
      <c r="C964" s="155"/>
      <c r="E964" s="158"/>
      <c r="F964" s="150"/>
      <c r="G964" s="150"/>
    </row>
    <row r="965" spans="1:7" ht="23.25" customHeight="1" x14ac:dyDescent="0.25">
      <c r="B965" s="134" t="s">
        <v>295</v>
      </c>
    </row>
    <row r="966" spans="1:7" s="258" customFormat="1" ht="18" x14ac:dyDescent="0.25">
      <c r="A966" s="254"/>
      <c r="B966" s="259" t="s">
        <v>294</v>
      </c>
      <c r="C966" s="254"/>
      <c r="D966" s="254"/>
      <c r="E966" s="254"/>
      <c r="F966" s="256"/>
      <c r="G966" s="257"/>
    </row>
    <row r="967" spans="1:7" s="258" customFormat="1" ht="18" x14ac:dyDescent="0.25">
      <c r="A967" s="254"/>
      <c r="B967" s="259" t="s">
        <v>434</v>
      </c>
      <c r="C967" s="254"/>
      <c r="D967" s="254"/>
      <c r="E967" s="254"/>
      <c r="F967" s="256"/>
      <c r="G967" s="257"/>
    </row>
    <row r="968" spans="1:7" s="258" customFormat="1" ht="54" x14ac:dyDescent="0.25">
      <c r="A968" s="254"/>
      <c r="B968" s="259" t="s">
        <v>435</v>
      </c>
      <c r="C968" s="254"/>
      <c r="D968" s="254"/>
      <c r="E968" s="254"/>
      <c r="F968" s="256"/>
      <c r="G968" s="257"/>
    </row>
    <row r="969" spans="1:7" s="258" customFormat="1" ht="16.5" x14ac:dyDescent="0.3">
      <c r="A969" s="254" t="s">
        <v>4</v>
      </c>
      <c r="B969" s="260" t="s">
        <v>436</v>
      </c>
      <c r="C969" s="261">
        <v>1</v>
      </c>
      <c r="D969" s="261" t="s">
        <v>157</v>
      </c>
      <c r="E969" s="262">
        <v>85000</v>
      </c>
      <c r="F969" s="263">
        <f>+C969*E969</f>
        <v>85000</v>
      </c>
      <c r="G969" s="257"/>
    </row>
    <row r="970" spans="1:7" s="258" customFormat="1" ht="8.25" customHeight="1" x14ac:dyDescent="0.3">
      <c r="A970" s="254"/>
      <c r="B970" s="260"/>
      <c r="C970" s="261"/>
      <c r="D970" s="261"/>
      <c r="E970" s="262"/>
      <c r="F970" s="263"/>
      <c r="G970" s="257"/>
    </row>
    <row r="971" spans="1:7" s="258" customFormat="1" ht="72" x14ac:dyDescent="0.25">
      <c r="A971" s="254"/>
      <c r="B971" s="259" t="s">
        <v>437</v>
      </c>
      <c r="C971" s="254"/>
      <c r="D971" s="254"/>
      <c r="E971" s="264"/>
      <c r="F971" s="265"/>
      <c r="G971" s="257"/>
    </row>
    <row r="972" spans="1:7" s="258" customFormat="1" ht="8.25" customHeight="1" x14ac:dyDescent="0.25">
      <c r="A972" s="254"/>
      <c r="B972" s="259"/>
      <c r="C972" s="254"/>
      <c r="D972" s="254"/>
      <c r="E972" s="264"/>
      <c r="F972" s="265"/>
      <c r="G972" s="257"/>
    </row>
    <row r="973" spans="1:7" s="258" customFormat="1" ht="18" x14ac:dyDescent="0.25">
      <c r="A973" s="254"/>
      <c r="B973" s="259" t="s">
        <v>438</v>
      </c>
      <c r="C973" s="254"/>
      <c r="D973" s="254"/>
      <c r="E973" s="264"/>
      <c r="F973" s="265"/>
      <c r="G973" s="257"/>
    </row>
    <row r="974" spans="1:7" s="258" customFormat="1" ht="9.75" customHeight="1" x14ac:dyDescent="0.25">
      <c r="A974" s="254"/>
      <c r="B974" s="266"/>
      <c r="C974" s="254"/>
      <c r="D974" s="254"/>
      <c r="E974" s="264"/>
      <c r="F974" s="265"/>
      <c r="G974" s="257"/>
    </row>
    <row r="975" spans="1:7" s="258" customFormat="1" ht="18" x14ac:dyDescent="0.25">
      <c r="A975" s="254"/>
      <c r="B975" s="259" t="s">
        <v>439</v>
      </c>
      <c r="C975" s="254"/>
      <c r="D975" s="254"/>
      <c r="E975" s="264"/>
      <c r="F975" s="265"/>
      <c r="G975" s="257"/>
    </row>
    <row r="976" spans="1:7" s="258" customFormat="1" ht="16.5" x14ac:dyDescent="0.25">
      <c r="A976" s="254" t="s">
        <v>6</v>
      </c>
      <c r="B976" s="266" t="s">
        <v>440</v>
      </c>
      <c r="C976" s="254">
        <v>100</v>
      </c>
      <c r="D976" s="254" t="s">
        <v>58</v>
      </c>
      <c r="E976" s="264">
        <v>3400</v>
      </c>
      <c r="F976" s="265">
        <f>C976*E976</f>
        <v>340000</v>
      </c>
      <c r="G976" s="257"/>
    </row>
    <row r="977" spans="1:7" s="258" customFormat="1" ht="5.25" customHeight="1" x14ac:dyDescent="0.25">
      <c r="A977" s="254"/>
      <c r="B977" s="266"/>
      <c r="C977" s="254"/>
      <c r="D977" s="254"/>
      <c r="E977" s="264"/>
      <c r="F977" s="265"/>
      <c r="G977" s="257"/>
    </row>
    <row r="978" spans="1:7" s="258" customFormat="1" ht="54" x14ac:dyDescent="0.25">
      <c r="A978" s="254"/>
      <c r="B978" s="259" t="s">
        <v>441</v>
      </c>
      <c r="C978" s="254"/>
      <c r="D978" s="254"/>
      <c r="E978" s="264"/>
      <c r="F978" s="265"/>
      <c r="G978" s="257"/>
    </row>
    <row r="979" spans="1:7" s="258" customFormat="1" ht="9.75" customHeight="1" x14ac:dyDescent="0.25">
      <c r="A979" s="254"/>
      <c r="B979" s="259"/>
      <c r="C979" s="254"/>
      <c r="D979" s="254"/>
      <c r="E979" s="264"/>
      <c r="F979" s="265"/>
      <c r="G979" s="257"/>
    </row>
    <row r="980" spans="1:7" s="258" customFormat="1" ht="144" x14ac:dyDescent="0.25">
      <c r="A980" s="254"/>
      <c r="B980" s="259" t="s">
        <v>442</v>
      </c>
      <c r="C980" s="254"/>
      <c r="D980" s="254"/>
      <c r="E980" s="264"/>
      <c r="F980" s="265"/>
      <c r="G980" s="257"/>
    </row>
    <row r="981" spans="1:7" s="258" customFormat="1" ht="6.75" customHeight="1" x14ac:dyDescent="0.25">
      <c r="A981" s="254"/>
      <c r="B981" s="259"/>
      <c r="C981" s="254"/>
      <c r="D981" s="254"/>
      <c r="E981" s="264"/>
      <c r="F981" s="265"/>
      <c r="G981" s="257"/>
    </row>
    <row r="982" spans="1:7" s="258" customFormat="1" ht="16.5" customHeight="1" x14ac:dyDescent="0.25">
      <c r="A982" s="254" t="s">
        <v>8</v>
      </c>
      <c r="B982" s="266" t="s">
        <v>443</v>
      </c>
      <c r="C982" s="254">
        <v>140</v>
      </c>
      <c r="D982" s="254" t="s">
        <v>157</v>
      </c>
      <c r="E982" s="264">
        <v>7200</v>
      </c>
      <c r="F982" s="265">
        <f t="shared" ref="F982:F997" si="8">C982*E982</f>
        <v>1008000</v>
      </c>
      <c r="G982" s="257"/>
    </row>
    <row r="983" spans="1:7" s="258" customFormat="1" ht="5.25" customHeight="1" x14ac:dyDescent="0.25">
      <c r="A983" s="254"/>
      <c r="B983" s="266"/>
      <c r="C983" s="254"/>
      <c r="D983" s="254"/>
      <c r="E983" s="264"/>
      <c r="F983" s="265"/>
      <c r="G983" s="257"/>
    </row>
    <row r="984" spans="1:7" s="258" customFormat="1" ht="16.5" x14ac:dyDescent="0.25">
      <c r="A984" s="254" t="s">
        <v>10</v>
      </c>
      <c r="B984" s="266" t="s">
        <v>444</v>
      </c>
      <c r="C984" s="254">
        <v>7</v>
      </c>
      <c r="D984" s="254" t="s">
        <v>157</v>
      </c>
      <c r="E984" s="264">
        <v>8500</v>
      </c>
      <c r="F984" s="265">
        <f t="shared" si="8"/>
        <v>59500</v>
      </c>
      <c r="G984" s="257"/>
    </row>
    <row r="985" spans="1:7" s="258" customFormat="1" ht="3.75" customHeight="1" x14ac:dyDescent="0.25">
      <c r="A985" s="254"/>
      <c r="B985" s="266"/>
      <c r="C985" s="254"/>
      <c r="D985" s="254"/>
      <c r="E985" s="264"/>
      <c r="F985" s="265"/>
      <c r="G985" s="257"/>
    </row>
    <row r="986" spans="1:7" s="258" customFormat="1" ht="33" x14ac:dyDescent="0.25">
      <c r="A986" s="254" t="s">
        <v>12</v>
      </c>
      <c r="B986" s="266" t="s">
        <v>445</v>
      </c>
      <c r="C986" s="254">
        <v>0</v>
      </c>
      <c r="D986" s="254" t="s">
        <v>157</v>
      </c>
      <c r="E986" s="264">
        <v>10850</v>
      </c>
      <c r="F986" s="265">
        <f t="shared" si="8"/>
        <v>0</v>
      </c>
      <c r="G986" s="257"/>
    </row>
    <row r="987" spans="1:7" s="258" customFormat="1" ht="9.75" customHeight="1" x14ac:dyDescent="0.25">
      <c r="A987" s="254"/>
      <c r="B987" s="266"/>
      <c r="C987" s="254"/>
      <c r="D987" s="254"/>
      <c r="E987" s="264"/>
      <c r="F987" s="265"/>
      <c r="G987" s="257"/>
    </row>
    <row r="988" spans="1:7" s="258" customFormat="1" ht="33" x14ac:dyDescent="0.25">
      <c r="A988" s="254" t="s">
        <v>14</v>
      </c>
      <c r="B988" s="266" t="s">
        <v>446</v>
      </c>
      <c r="C988" s="254">
        <v>26</v>
      </c>
      <c r="D988" s="254" t="s">
        <v>157</v>
      </c>
      <c r="E988" s="264">
        <v>11850</v>
      </c>
      <c r="F988" s="265">
        <f t="shared" si="8"/>
        <v>308100</v>
      </c>
      <c r="G988" s="257"/>
    </row>
    <row r="989" spans="1:7" s="258" customFormat="1" ht="8.25" customHeight="1" x14ac:dyDescent="0.25">
      <c r="A989" s="254"/>
      <c r="B989" s="266"/>
      <c r="C989" s="254"/>
      <c r="D989" s="254"/>
      <c r="E989" s="264"/>
      <c r="F989" s="265"/>
      <c r="G989" s="257"/>
    </row>
    <row r="990" spans="1:7" s="258" customFormat="1" ht="33" x14ac:dyDescent="0.25">
      <c r="A990" s="254" t="s">
        <v>16</v>
      </c>
      <c r="B990" s="266" t="s">
        <v>447</v>
      </c>
      <c r="C990" s="254">
        <v>18</v>
      </c>
      <c r="D990" s="254" t="s">
        <v>157</v>
      </c>
      <c r="E990" s="264">
        <v>17500</v>
      </c>
      <c r="F990" s="265">
        <f t="shared" ref="F990" si="9">C990*E990</f>
        <v>315000</v>
      </c>
      <c r="G990" s="257"/>
    </row>
    <row r="991" spans="1:7" s="258" customFormat="1" ht="9.75" customHeight="1" x14ac:dyDescent="0.25">
      <c r="A991" s="254"/>
      <c r="B991" s="266"/>
      <c r="C991" s="254"/>
      <c r="D991" s="254"/>
      <c r="E991" s="264"/>
      <c r="F991" s="265"/>
      <c r="G991" s="257"/>
    </row>
    <row r="992" spans="1:7" s="258" customFormat="1" ht="35.25" customHeight="1" x14ac:dyDescent="0.25">
      <c r="A992" s="254" t="s">
        <v>18</v>
      </c>
      <c r="B992" s="266" t="s">
        <v>448</v>
      </c>
      <c r="C992" s="254">
        <v>10</v>
      </c>
      <c r="D992" s="254" t="s">
        <v>157</v>
      </c>
      <c r="E992" s="264">
        <v>12850</v>
      </c>
      <c r="F992" s="265">
        <f t="shared" si="8"/>
        <v>128500</v>
      </c>
      <c r="G992" s="257"/>
    </row>
    <row r="993" spans="1:7" s="258" customFormat="1" ht="16.5" x14ac:dyDescent="0.25">
      <c r="A993" s="254" t="s">
        <v>20</v>
      </c>
      <c r="B993" s="266" t="s">
        <v>449</v>
      </c>
      <c r="C993" s="254">
        <v>0</v>
      </c>
      <c r="D993" s="254" t="s">
        <v>157</v>
      </c>
      <c r="E993" s="264">
        <v>8500</v>
      </c>
      <c r="F993" s="265">
        <f t="shared" si="8"/>
        <v>0</v>
      </c>
      <c r="G993" s="257"/>
    </row>
    <row r="994" spans="1:7" s="258" customFormat="1" ht="9.75" customHeight="1" x14ac:dyDescent="0.25">
      <c r="A994" s="254"/>
      <c r="B994" s="266"/>
      <c r="C994" s="254"/>
      <c r="D994" s="254"/>
      <c r="E994" s="264"/>
      <c r="F994" s="265"/>
      <c r="G994" s="257"/>
    </row>
    <row r="995" spans="1:7" s="258" customFormat="1" ht="16.5" x14ac:dyDescent="0.25">
      <c r="A995" s="254" t="s">
        <v>22</v>
      </c>
      <c r="B995" s="266" t="s">
        <v>450</v>
      </c>
      <c r="C995" s="254">
        <v>28</v>
      </c>
      <c r="D995" s="254" t="s">
        <v>157</v>
      </c>
      <c r="E995" s="264">
        <v>1650</v>
      </c>
      <c r="F995" s="265">
        <f t="shared" si="8"/>
        <v>46200</v>
      </c>
      <c r="G995" s="257"/>
    </row>
    <row r="996" spans="1:7" s="258" customFormat="1" ht="8.25" customHeight="1" x14ac:dyDescent="0.25">
      <c r="A996" s="254"/>
      <c r="B996" s="266"/>
      <c r="C996" s="254"/>
      <c r="D996" s="254"/>
      <c r="E996" s="264"/>
      <c r="F996" s="265"/>
      <c r="G996" s="257"/>
    </row>
    <row r="997" spans="1:7" s="258" customFormat="1" ht="16.5" x14ac:dyDescent="0.25">
      <c r="A997" s="254" t="s">
        <v>26</v>
      </c>
      <c r="B997" s="266" t="s">
        <v>451</v>
      </c>
      <c r="C997" s="254">
        <v>3</v>
      </c>
      <c r="D997" s="254" t="s">
        <v>157</v>
      </c>
      <c r="E997" s="264">
        <v>2150</v>
      </c>
      <c r="F997" s="265">
        <f t="shared" si="8"/>
        <v>6450</v>
      </c>
      <c r="G997" s="257"/>
    </row>
    <row r="998" spans="1:7" s="258" customFormat="1" thickBot="1" x14ac:dyDescent="0.3">
      <c r="A998" s="254"/>
      <c r="B998" s="267"/>
      <c r="C998" s="254"/>
      <c r="D998" s="254"/>
      <c r="E998" s="264"/>
      <c r="F998" s="265"/>
      <c r="G998" s="257"/>
    </row>
    <row r="999" spans="1:7" s="258" customFormat="1" thickBot="1" x14ac:dyDescent="0.3">
      <c r="A999" s="254"/>
      <c r="B999" s="267" t="s">
        <v>375</v>
      </c>
      <c r="C999" s="254"/>
      <c r="D999" s="254"/>
      <c r="E999" s="268" t="s">
        <v>31</v>
      </c>
      <c r="F999" s="269">
        <f>SUM(F966:F998)</f>
        <v>2296750</v>
      </c>
      <c r="G999" s="257"/>
    </row>
    <row r="1000" spans="1:7" s="258" customFormat="1" ht="16.5" x14ac:dyDescent="0.25">
      <c r="A1000" s="254"/>
      <c r="B1000" s="266"/>
      <c r="C1000" s="254"/>
      <c r="D1000" s="254"/>
      <c r="E1000" s="254"/>
      <c r="F1000" s="256"/>
      <c r="G1000" s="257"/>
    </row>
    <row r="1001" spans="1:7" s="258" customFormat="1" x14ac:dyDescent="0.25">
      <c r="A1001" s="270"/>
      <c r="B1001" s="271"/>
      <c r="C1001" s="272"/>
      <c r="D1001" s="272"/>
      <c r="E1001" s="273"/>
      <c r="F1001" s="274"/>
      <c r="G1001" s="257"/>
    </row>
    <row r="1002" spans="1:7" s="258" customFormat="1" ht="18" x14ac:dyDescent="0.25">
      <c r="A1002" s="254"/>
      <c r="B1002" s="255" t="s">
        <v>452</v>
      </c>
      <c r="C1002" s="254"/>
      <c r="D1002" s="254"/>
      <c r="E1002" s="254"/>
      <c r="F1002" s="256"/>
      <c r="G1002" s="257"/>
    </row>
    <row r="1003" spans="1:7" s="258" customFormat="1" ht="18" x14ac:dyDescent="0.25">
      <c r="A1003" s="254"/>
      <c r="B1003" s="255"/>
      <c r="C1003" s="254"/>
      <c r="D1003" s="254"/>
      <c r="E1003" s="254"/>
      <c r="F1003" s="256"/>
      <c r="G1003" s="257"/>
    </row>
    <row r="1004" spans="1:7" s="258" customFormat="1" ht="16.5" customHeight="1" x14ac:dyDescent="0.25">
      <c r="A1004" s="254" t="s">
        <v>4</v>
      </c>
      <c r="B1004" s="266" t="s">
        <v>453</v>
      </c>
      <c r="C1004" s="254">
        <v>1</v>
      </c>
      <c r="D1004" s="254" t="s">
        <v>157</v>
      </c>
      <c r="E1004" s="264">
        <v>3500</v>
      </c>
      <c r="F1004" s="265">
        <f t="shared" ref="F1004:F1016" si="10">C1004*E1004</f>
        <v>3500</v>
      </c>
      <c r="G1004" s="257"/>
    </row>
    <row r="1005" spans="1:7" s="258" customFormat="1" ht="16.5" x14ac:dyDescent="0.25">
      <c r="A1005" s="254"/>
      <c r="B1005" s="266"/>
      <c r="C1005" s="254"/>
      <c r="D1005" s="254"/>
      <c r="E1005" s="264"/>
      <c r="F1005" s="265"/>
      <c r="G1005" s="257"/>
    </row>
    <row r="1006" spans="1:7" s="258" customFormat="1" ht="16.5" x14ac:dyDescent="0.25">
      <c r="A1006" s="254" t="s">
        <v>6</v>
      </c>
      <c r="B1006" s="266" t="s">
        <v>454</v>
      </c>
      <c r="C1006" s="254">
        <v>7</v>
      </c>
      <c r="D1006" s="254" t="s">
        <v>157</v>
      </c>
      <c r="E1006" s="264">
        <v>4500</v>
      </c>
      <c r="F1006" s="265">
        <f t="shared" si="10"/>
        <v>31500</v>
      </c>
      <c r="G1006" s="257"/>
    </row>
    <row r="1007" spans="1:7" s="258" customFormat="1" ht="16.5" x14ac:dyDescent="0.25">
      <c r="A1007" s="254"/>
      <c r="B1007" s="266"/>
      <c r="C1007" s="254"/>
      <c r="D1007" s="254"/>
      <c r="E1007" s="264"/>
      <c r="F1007" s="265"/>
      <c r="G1007" s="257"/>
    </row>
    <row r="1008" spans="1:7" s="258" customFormat="1" ht="16.5" x14ac:dyDescent="0.25">
      <c r="A1008" s="254" t="s">
        <v>8</v>
      </c>
      <c r="B1008" s="266" t="s">
        <v>455</v>
      </c>
      <c r="C1008" s="254">
        <v>0</v>
      </c>
      <c r="D1008" s="254" t="s">
        <v>157</v>
      </c>
      <c r="E1008" s="264">
        <v>4800</v>
      </c>
      <c r="F1008" s="265">
        <f t="shared" si="10"/>
        <v>0</v>
      </c>
      <c r="G1008" s="257"/>
    </row>
    <row r="1009" spans="1:7" s="258" customFormat="1" ht="16.5" x14ac:dyDescent="0.25">
      <c r="A1009" s="254"/>
      <c r="B1009" s="266"/>
      <c r="C1009" s="254"/>
      <c r="D1009" s="254"/>
      <c r="E1009" s="264"/>
      <c r="F1009" s="265"/>
      <c r="G1009" s="257"/>
    </row>
    <row r="1010" spans="1:7" s="258" customFormat="1" ht="16.5" x14ac:dyDescent="0.25">
      <c r="A1010" s="254" t="s">
        <v>10</v>
      </c>
      <c r="B1010" s="266" t="s">
        <v>456</v>
      </c>
      <c r="C1010" s="254">
        <v>26</v>
      </c>
      <c r="D1010" s="254" t="s">
        <v>157</v>
      </c>
      <c r="E1010" s="264">
        <v>5200</v>
      </c>
      <c r="F1010" s="265">
        <f t="shared" si="10"/>
        <v>135200</v>
      </c>
      <c r="G1010" s="257"/>
    </row>
    <row r="1011" spans="1:7" s="258" customFormat="1" ht="16.5" x14ac:dyDescent="0.25">
      <c r="A1011" s="254"/>
      <c r="B1011" s="266"/>
      <c r="C1011" s="254"/>
      <c r="D1011" s="254"/>
      <c r="E1011" s="264"/>
      <c r="F1011" s="265"/>
      <c r="G1011" s="257"/>
    </row>
    <row r="1012" spans="1:7" s="258" customFormat="1" ht="16.5" x14ac:dyDescent="0.25">
      <c r="A1012" s="254" t="s">
        <v>12</v>
      </c>
      <c r="B1012" s="266" t="s">
        <v>457</v>
      </c>
      <c r="C1012" s="254">
        <v>18</v>
      </c>
      <c r="D1012" s="254" t="s">
        <v>157</v>
      </c>
      <c r="E1012" s="264">
        <v>5450</v>
      </c>
      <c r="F1012" s="265">
        <f t="shared" ref="F1012" si="11">C1012*E1012</f>
        <v>98100</v>
      </c>
      <c r="G1012" s="257"/>
    </row>
    <row r="1013" spans="1:7" s="258" customFormat="1" ht="16.5" x14ac:dyDescent="0.25">
      <c r="A1013" s="254"/>
      <c r="B1013" s="266"/>
      <c r="C1013" s="254"/>
      <c r="D1013" s="254"/>
      <c r="E1013" s="264"/>
      <c r="F1013" s="265"/>
      <c r="G1013" s="257"/>
    </row>
    <row r="1014" spans="1:7" s="258" customFormat="1" ht="16.5" x14ac:dyDescent="0.25">
      <c r="A1014" s="254" t="s">
        <v>14</v>
      </c>
      <c r="B1014" s="266" t="s">
        <v>458</v>
      </c>
      <c r="C1014" s="254">
        <v>10</v>
      </c>
      <c r="D1014" s="254" t="s">
        <v>157</v>
      </c>
      <c r="E1014" s="264">
        <v>3500</v>
      </c>
      <c r="F1014" s="265">
        <f t="shared" si="10"/>
        <v>35000</v>
      </c>
      <c r="G1014" s="257"/>
    </row>
    <row r="1015" spans="1:7" s="258" customFormat="1" ht="16.5" x14ac:dyDescent="0.25">
      <c r="A1015" s="254"/>
      <c r="B1015" s="266"/>
      <c r="C1015" s="254"/>
      <c r="D1015" s="254"/>
      <c r="E1015" s="264"/>
      <c r="F1015" s="265"/>
      <c r="G1015" s="257"/>
    </row>
    <row r="1016" spans="1:7" s="258" customFormat="1" ht="16.5" x14ac:dyDescent="0.25">
      <c r="A1016" s="254" t="s">
        <v>16</v>
      </c>
      <c r="B1016" s="266" t="s">
        <v>459</v>
      </c>
      <c r="C1016" s="254">
        <v>0</v>
      </c>
      <c r="D1016" s="254" t="s">
        <v>157</v>
      </c>
      <c r="E1016" s="264">
        <v>3500</v>
      </c>
      <c r="F1016" s="265">
        <f t="shared" si="10"/>
        <v>0</v>
      </c>
      <c r="G1016" s="257"/>
    </row>
    <row r="1017" spans="1:7" s="258" customFormat="1" ht="16.5" x14ac:dyDescent="0.25">
      <c r="A1017" s="254"/>
      <c r="B1017" s="266"/>
      <c r="C1017" s="254"/>
      <c r="D1017" s="254"/>
      <c r="E1017" s="264"/>
      <c r="F1017" s="265"/>
      <c r="G1017" s="257"/>
    </row>
    <row r="1018" spans="1:7" s="258" customFormat="1" ht="36" x14ac:dyDescent="0.25">
      <c r="A1018" s="254"/>
      <c r="B1018" s="259" t="s">
        <v>460</v>
      </c>
      <c r="C1018" s="254"/>
      <c r="D1018" s="254"/>
      <c r="E1018" s="264"/>
      <c r="F1018" s="265"/>
      <c r="G1018" s="257"/>
    </row>
    <row r="1019" spans="1:7" s="258" customFormat="1" ht="33" x14ac:dyDescent="0.25">
      <c r="A1019" s="254" t="s">
        <v>18</v>
      </c>
      <c r="B1019" s="266" t="s">
        <v>461</v>
      </c>
      <c r="C1019" s="254">
        <v>3</v>
      </c>
      <c r="D1019" s="254" t="s">
        <v>157</v>
      </c>
      <c r="E1019" s="264">
        <v>115000</v>
      </c>
      <c r="F1019" s="265">
        <f>C1019*E1019</f>
        <v>345000</v>
      </c>
      <c r="G1019" s="257"/>
    </row>
    <row r="1020" spans="1:7" s="258" customFormat="1" ht="16.5" x14ac:dyDescent="0.25">
      <c r="A1020" s="254"/>
      <c r="B1020" s="266" t="s">
        <v>462</v>
      </c>
      <c r="C1020" s="254">
        <v>1</v>
      </c>
      <c r="D1020" s="254" t="s">
        <v>157</v>
      </c>
      <c r="E1020" s="264">
        <v>75000</v>
      </c>
      <c r="F1020" s="265">
        <f>C1020*E1020</f>
        <v>75000</v>
      </c>
      <c r="G1020" s="257"/>
    </row>
    <row r="1021" spans="1:7" s="258" customFormat="1" ht="16.5" x14ac:dyDescent="0.25">
      <c r="A1021" s="254" t="s">
        <v>20</v>
      </c>
      <c r="B1021" s="266" t="s">
        <v>463</v>
      </c>
      <c r="C1021" s="254">
        <v>4</v>
      </c>
      <c r="D1021" s="254" t="s">
        <v>157</v>
      </c>
      <c r="E1021" s="264">
        <v>65000</v>
      </c>
      <c r="F1021" s="265">
        <f>C1021*E1021</f>
        <v>260000</v>
      </c>
      <c r="G1021" s="257"/>
    </row>
    <row r="1022" spans="1:7" s="258" customFormat="1" ht="16.5" x14ac:dyDescent="0.25">
      <c r="A1022" s="254"/>
      <c r="B1022" s="266"/>
      <c r="C1022" s="254"/>
      <c r="D1022" s="254"/>
      <c r="E1022" s="264"/>
      <c r="F1022" s="265"/>
      <c r="G1022" s="257"/>
    </row>
    <row r="1023" spans="1:7" s="258" customFormat="1" ht="18" x14ac:dyDescent="0.25">
      <c r="A1023" s="254"/>
      <c r="B1023" s="259" t="s">
        <v>464</v>
      </c>
      <c r="C1023" s="254"/>
      <c r="D1023" s="254"/>
      <c r="E1023" s="264"/>
      <c r="F1023" s="265"/>
      <c r="G1023" s="257"/>
    </row>
    <row r="1024" spans="1:7" s="258" customFormat="1" ht="54" x14ac:dyDescent="0.25">
      <c r="A1024" s="254"/>
      <c r="B1024" s="267" t="s">
        <v>465</v>
      </c>
      <c r="C1024" s="254"/>
      <c r="D1024" s="254"/>
      <c r="E1024" s="264"/>
      <c r="F1024" s="265"/>
      <c r="G1024" s="257"/>
    </row>
    <row r="1025" spans="1:7" s="258" customFormat="1" ht="18" x14ac:dyDescent="0.25">
      <c r="A1025" s="254"/>
      <c r="B1025" s="267"/>
      <c r="C1025" s="254"/>
      <c r="D1025" s="254"/>
      <c r="E1025" s="264"/>
      <c r="F1025" s="265"/>
      <c r="G1025" s="257"/>
    </row>
    <row r="1026" spans="1:7" s="258" customFormat="1" ht="16.5" x14ac:dyDescent="0.25">
      <c r="A1026" s="254"/>
      <c r="B1026" s="266"/>
      <c r="C1026" s="254"/>
      <c r="D1026" s="254"/>
      <c r="E1026" s="264"/>
      <c r="F1026" s="265"/>
      <c r="G1026" s="257"/>
    </row>
    <row r="1027" spans="1:7" s="258" customFormat="1" ht="33" x14ac:dyDescent="0.25">
      <c r="A1027" s="254" t="s">
        <v>22</v>
      </c>
      <c r="B1027" s="266" t="s">
        <v>466</v>
      </c>
      <c r="C1027" s="254">
        <v>35</v>
      </c>
      <c r="D1027" s="254" t="s">
        <v>157</v>
      </c>
      <c r="E1027" s="264">
        <v>7900</v>
      </c>
      <c r="F1027" s="265">
        <f t="shared" ref="F1027:F1033" si="12">C1027*E1027</f>
        <v>276500</v>
      </c>
      <c r="G1027" s="257"/>
    </row>
    <row r="1028" spans="1:7" s="258" customFormat="1" ht="16.5" x14ac:dyDescent="0.25">
      <c r="A1028" s="254"/>
      <c r="B1028" s="266"/>
      <c r="C1028" s="254"/>
      <c r="D1028" s="254"/>
      <c r="E1028" s="264"/>
      <c r="F1028" s="265"/>
      <c r="G1028" s="257"/>
    </row>
    <row r="1029" spans="1:7" s="258" customFormat="1" ht="33" x14ac:dyDescent="0.25">
      <c r="A1029" s="254" t="s">
        <v>26</v>
      </c>
      <c r="B1029" s="266" t="s">
        <v>467</v>
      </c>
      <c r="C1029" s="254">
        <v>36</v>
      </c>
      <c r="D1029" s="254" t="s">
        <v>157</v>
      </c>
      <c r="E1029" s="264">
        <v>7050</v>
      </c>
      <c r="F1029" s="265">
        <f t="shared" si="12"/>
        <v>253800</v>
      </c>
      <c r="G1029" s="257"/>
    </row>
    <row r="1030" spans="1:7" s="258" customFormat="1" ht="16.5" x14ac:dyDescent="0.25">
      <c r="A1030" s="254"/>
      <c r="B1030" s="266"/>
      <c r="C1030" s="254"/>
      <c r="D1030" s="254"/>
      <c r="E1030" s="264"/>
      <c r="F1030" s="265"/>
      <c r="G1030" s="257"/>
    </row>
    <row r="1031" spans="1:7" s="258" customFormat="1" ht="16.5" x14ac:dyDescent="0.25">
      <c r="A1031" s="254" t="s">
        <v>29</v>
      </c>
      <c r="B1031" s="266" t="s">
        <v>468</v>
      </c>
      <c r="C1031" s="254">
        <v>5</v>
      </c>
      <c r="D1031" s="254" t="s">
        <v>157</v>
      </c>
      <c r="E1031" s="264">
        <v>5500</v>
      </c>
      <c r="F1031" s="265">
        <f t="shared" si="12"/>
        <v>27500</v>
      </c>
      <c r="G1031" s="257"/>
    </row>
    <row r="1032" spans="1:7" s="258" customFormat="1" ht="16.5" x14ac:dyDescent="0.25">
      <c r="A1032" s="254"/>
      <c r="B1032" s="266"/>
      <c r="C1032" s="254"/>
      <c r="D1032" s="254"/>
      <c r="E1032" s="264"/>
      <c r="F1032" s="265"/>
      <c r="G1032" s="257"/>
    </row>
    <row r="1033" spans="1:7" s="258" customFormat="1" ht="37.5" customHeight="1" x14ac:dyDescent="0.25">
      <c r="A1033" s="254" t="s">
        <v>31</v>
      </c>
      <c r="B1033" s="266" t="s">
        <v>469</v>
      </c>
      <c r="C1033" s="254">
        <v>13</v>
      </c>
      <c r="D1033" s="254" t="s">
        <v>157</v>
      </c>
      <c r="E1033" s="264">
        <v>8500</v>
      </c>
      <c r="F1033" s="265">
        <f t="shared" si="12"/>
        <v>110500</v>
      </c>
      <c r="G1033" s="257"/>
    </row>
    <row r="1034" spans="1:7" s="258" customFormat="1" ht="16.5" x14ac:dyDescent="0.25">
      <c r="A1034" s="254"/>
      <c r="B1034" s="266"/>
      <c r="C1034" s="254"/>
      <c r="D1034" s="254"/>
      <c r="E1034" s="264"/>
      <c r="F1034" s="265"/>
      <c r="G1034" s="257"/>
    </row>
    <row r="1035" spans="1:7" s="258" customFormat="1" ht="18" customHeight="1" x14ac:dyDescent="0.25">
      <c r="A1035" s="254" t="s">
        <v>48</v>
      </c>
      <c r="B1035" s="266" t="s">
        <v>470</v>
      </c>
      <c r="C1035" s="254">
        <v>24</v>
      </c>
      <c r="D1035" s="254" t="s">
        <v>157</v>
      </c>
      <c r="E1035" s="264">
        <v>8200</v>
      </c>
      <c r="F1035" s="265">
        <f t="shared" ref="F1035" si="13">C1035*E1035</f>
        <v>196800</v>
      </c>
      <c r="G1035" s="257"/>
    </row>
    <row r="1036" spans="1:7" s="258" customFormat="1" ht="16.5" x14ac:dyDescent="0.25">
      <c r="A1036" s="254"/>
      <c r="B1036" s="266"/>
      <c r="C1036" s="254"/>
      <c r="D1036" s="254"/>
      <c r="E1036" s="264"/>
      <c r="F1036" s="265"/>
      <c r="G1036" s="257"/>
    </row>
    <row r="1037" spans="1:7" s="258" customFormat="1" ht="19.5" customHeight="1" x14ac:dyDescent="0.25">
      <c r="A1037" s="254" t="s">
        <v>49</v>
      </c>
      <c r="B1037" s="266" t="s">
        <v>471</v>
      </c>
      <c r="C1037" s="254">
        <v>1</v>
      </c>
      <c r="D1037" s="254" t="s">
        <v>157</v>
      </c>
      <c r="E1037" s="264">
        <v>75000</v>
      </c>
      <c r="F1037" s="265">
        <f t="shared" ref="F1037" si="14">C1037*E1037</f>
        <v>75000</v>
      </c>
      <c r="G1037" s="257"/>
    </row>
    <row r="1038" spans="1:7" s="258" customFormat="1" ht="19.5" customHeight="1" x14ac:dyDescent="0.25">
      <c r="A1038" s="254"/>
      <c r="B1038" s="266"/>
      <c r="C1038" s="254"/>
      <c r="D1038" s="254"/>
      <c r="E1038" s="264"/>
      <c r="F1038" s="265"/>
      <c r="G1038" s="257"/>
    </row>
    <row r="1039" spans="1:7" s="258" customFormat="1" ht="19.5" customHeight="1" x14ac:dyDescent="0.25">
      <c r="A1039" s="254" t="s">
        <v>52</v>
      </c>
      <c r="B1039" s="266" t="s">
        <v>472</v>
      </c>
      <c r="C1039" s="254">
        <v>1</v>
      </c>
      <c r="D1039" s="254" t="s">
        <v>157</v>
      </c>
      <c r="E1039" s="264">
        <v>185000</v>
      </c>
      <c r="F1039" s="265">
        <f t="shared" ref="F1039:F1043" si="15">C1039*E1039</f>
        <v>185000</v>
      </c>
      <c r="G1039" s="257"/>
    </row>
    <row r="1040" spans="1:7" s="258" customFormat="1" ht="19.5" customHeight="1" x14ac:dyDescent="0.25">
      <c r="A1040" s="254"/>
      <c r="B1040" s="266"/>
      <c r="C1040" s="254"/>
      <c r="D1040" s="254"/>
      <c r="E1040" s="264"/>
      <c r="F1040" s="265"/>
      <c r="G1040" s="257"/>
    </row>
    <row r="1041" spans="1:7" s="258" customFormat="1" ht="19.5" customHeight="1" x14ac:dyDescent="0.25">
      <c r="A1041" s="254" t="s">
        <v>54</v>
      </c>
      <c r="B1041" s="266" t="s">
        <v>473</v>
      </c>
      <c r="C1041" s="254">
        <v>3</v>
      </c>
      <c r="D1041" s="254" t="s">
        <v>157</v>
      </c>
      <c r="E1041" s="264">
        <v>8500</v>
      </c>
      <c r="F1041" s="265">
        <f t="shared" si="15"/>
        <v>25500</v>
      </c>
      <c r="G1041" s="257"/>
    </row>
    <row r="1042" spans="1:7" s="258" customFormat="1" ht="19.5" customHeight="1" x14ac:dyDescent="0.25">
      <c r="A1042" s="254"/>
      <c r="B1042" s="266"/>
      <c r="C1042" s="254"/>
      <c r="D1042" s="254"/>
      <c r="E1042" s="264"/>
      <c r="F1042" s="265"/>
      <c r="G1042" s="257"/>
    </row>
    <row r="1043" spans="1:7" s="258" customFormat="1" ht="19.5" customHeight="1" x14ac:dyDescent="0.25">
      <c r="A1043" s="254" t="s">
        <v>286</v>
      </c>
      <c r="B1043" s="266" t="s">
        <v>474</v>
      </c>
      <c r="C1043" s="254">
        <v>1</v>
      </c>
      <c r="D1043" s="254" t="s">
        <v>157</v>
      </c>
      <c r="E1043" s="264">
        <v>85000</v>
      </c>
      <c r="F1043" s="265">
        <f t="shared" si="15"/>
        <v>85000</v>
      </c>
      <c r="G1043" s="257"/>
    </row>
    <row r="1044" spans="1:7" s="258" customFormat="1" ht="19.5" customHeight="1" x14ac:dyDescent="0.25">
      <c r="A1044" s="254"/>
      <c r="B1044" s="266"/>
      <c r="C1044" s="254"/>
      <c r="D1044" s="254"/>
      <c r="E1044" s="264"/>
      <c r="F1044" s="265"/>
      <c r="G1044" s="257"/>
    </row>
    <row r="1045" spans="1:7" s="258" customFormat="1" ht="55.5" customHeight="1" x14ac:dyDescent="0.25">
      <c r="A1045" s="254" t="s">
        <v>287</v>
      </c>
      <c r="B1045" s="266" t="s">
        <v>475</v>
      </c>
      <c r="C1045" s="254">
        <v>17</v>
      </c>
      <c r="D1045" s="254" t="s">
        <v>157</v>
      </c>
      <c r="E1045" s="264">
        <v>165000</v>
      </c>
      <c r="F1045" s="265">
        <f t="shared" ref="F1045" si="16">C1045*E1045</f>
        <v>2805000</v>
      </c>
      <c r="G1045" s="257"/>
    </row>
    <row r="1046" spans="1:7" s="258" customFormat="1" ht="17.25" thickBot="1" x14ac:dyDescent="0.3">
      <c r="A1046" s="254"/>
      <c r="B1046" s="266"/>
      <c r="C1046" s="254"/>
      <c r="D1046" s="254"/>
      <c r="E1046" s="264"/>
      <c r="F1046" s="265"/>
      <c r="G1046" s="257"/>
    </row>
    <row r="1047" spans="1:7" s="258" customFormat="1" thickBot="1" x14ac:dyDescent="0.3">
      <c r="A1047" s="254"/>
      <c r="B1047" s="267" t="s">
        <v>375</v>
      </c>
      <c r="C1047" s="254"/>
      <c r="D1047" s="254"/>
      <c r="E1047" s="268" t="s">
        <v>31</v>
      </c>
      <c r="F1047" s="269">
        <f>SUM(F1002:F1046)</f>
        <v>5023900</v>
      </c>
      <c r="G1047" s="257"/>
    </row>
    <row r="1048" spans="1:7" s="258" customFormat="1" ht="16.5" x14ac:dyDescent="0.25">
      <c r="A1048" s="254"/>
      <c r="B1048" s="266"/>
      <c r="C1048" s="254"/>
      <c r="D1048" s="254"/>
      <c r="E1048" s="254"/>
      <c r="F1048" s="256"/>
      <c r="G1048" s="257"/>
    </row>
    <row r="1049" spans="1:7" s="258" customFormat="1" ht="11.25" customHeight="1" x14ac:dyDescent="0.25">
      <c r="A1049" s="270"/>
      <c r="B1049" s="271"/>
      <c r="C1049" s="272"/>
      <c r="D1049" s="272"/>
      <c r="E1049" s="273"/>
      <c r="F1049" s="274"/>
      <c r="G1049" s="257"/>
    </row>
    <row r="1050" spans="1:7" s="258" customFormat="1" ht="18" x14ac:dyDescent="0.25">
      <c r="A1050" s="254"/>
      <c r="B1050" s="259" t="s">
        <v>476</v>
      </c>
      <c r="C1050" s="254"/>
      <c r="D1050" s="254"/>
      <c r="E1050" s="264"/>
      <c r="F1050" s="265"/>
      <c r="G1050" s="257"/>
    </row>
    <row r="1051" spans="1:7" s="258" customFormat="1" ht="18" x14ac:dyDescent="0.25">
      <c r="A1051" s="254"/>
      <c r="B1051" s="259" t="s">
        <v>477</v>
      </c>
      <c r="C1051" s="254"/>
      <c r="D1051" s="254"/>
      <c r="E1051" s="264"/>
      <c r="F1051" s="265"/>
      <c r="G1051" s="257"/>
    </row>
    <row r="1052" spans="1:7" s="258" customFormat="1" ht="18" x14ac:dyDescent="0.25">
      <c r="A1052" s="254"/>
      <c r="B1052" s="259"/>
      <c r="C1052" s="254"/>
      <c r="D1052" s="254"/>
      <c r="E1052" s="264"/>
      <c r="F1052" s="265"/>
      <c r="G1052" s="257"/>
    </row>
    <row r="1053" spans="1:7" s="258" customFormat="1" ht="82.5" x14ac:dyDescent="0.25">
      <c r="A1053" s="275" t="s">
        <v>4</v>
      </c>
      <c r="B1053" s="266" t="s">
        <v>478</v>
      </c>
      <c r="C1053" s="254">
        <v>1</v>
      </c>
      <c r="D1053" s="254" t="s">
        <v>479</v>
      </c>
      <c r="E1053" s="264">
        <v>120000</v>
      </c>
      <c r="F1053" s="265">
        <f>C1053*E1053</f>
        <v>120000</v>
      </c>
      <c r="G1053" s="257"/>
    </row>
    <row r="1054" spans="1:7" s="258" customFormat="1" ht="16.5" x14ac:dyDescent="0.25">
      <c r="A1054" s="275"/>
      <c r="B1054" s="266"/>
      <c r="C1054" s="254"/>
      <c r="D1054" s="254"/>
      <c r="E1054" s="264"/>
      <c r="F1054" s="265"/>
      <c r="G1054" s="257"/>
    </row>
    <row r="1055" spans="1:7" s="258" customFormat="1" ht="18" x14ac:dyDescent="0.25">
      <c r="A1055" s="275"/>
      <c r="B1055" s="259" t="s">
        <v>480</v>
      </c>
      <c r="C1055" s="254"/>
      <c r="D1055" s="254"/>
      <c r="E1055" s="264"/>
      <c r="F1055" s="265"/>
      <c r="G1055" s="257"/>
    </row>
    <row r="1056" spans="1:7" s="258" customFormat="1" ht="18" x14ac:dyDescent="0.25">
      <c r="A1056" s="275"/>
      <c r="B1056" s="259"/>
      <c r="C1056" s="254"/>
      <c r="D1056" s="254"/>
      <c r="E1056" s="264"/>
      <c r="F1056" s="265"/>
      <c r="G1056" s="257"/>
    </row>
    <row r="1057" spans="1:7" s="258" customFormat="1" ht="64.5" customHeight="1" x14ac:dyDescent="0.25">
      <c r="A1057" s="275" t="s">
        <v>6</v>
      </c>
      <c r="B1057" s="266" t="s">
        <v>481</v>
      </c>
      <c r="C1057" s="254">
        <v>1</v>
      </c>
      <c r="D1057" s="254" t="s">
        <v>157</v>
      </c>
      <c r="E1057" s="264">
        <v>75000</v>
      </c>
      <c r="F1057" s="265">
        <f>C1057*E1057</f>
        <v>75000</v>
      </c>
      <c r="G1057" s="257"/>
    </row>
    <row r="1058" spans="1:7" s="258" customFormat="1" ht="16.5" x14ac:dyDescent="0.25">
      <c r="A1058" s="275"/>
      <c r="B1058" s="266"/>
      <c r="C1058" s="254"/>
      <c r="D1058" s="254"/>
      <c r="E1058" s="264"/>
      <c r="F1058" s="265"/>
      <c r="G1058" s="257"/>
    </row>
    <row r="1059" spans="1:7" s="258" customFormat="1" ht="16.5" x14ac:dyDescent="0.25">
      <c r="A1059" s="275"/>
      <c r="B1059" s="266"/>
      <c r="C1059" s="254"/>
      <c r="D1059" s="254"/>
      <c r="E1059" s="264"/>
      <c r="F1059" s="265"/>
      <c r="G1059" s="257"/>
    </row>
    <row r="1060" spans="1:7" s="258" customFormat="1" ht="18" x14ac:dyDescent="0.25">
      <c r="A1060" s="275"/>
      <c r="B1060" s="259" t="s">
        <v>482</v>
      </c>
      <c r="C1060" s="254"/>
      <c r="D1060" s="254"/>
      <c r="E1060" s="264"/>
      <c r="F1060" s="265"/>
      <c r="G1060" s="257"/>
    </row>
    <row r="1061" spans="1:7" s="258" customFormat="1" ht="18" x14ac:dyDescent="0.25">
      <c r="A1061" s="275"/>
      <c r="B1061" s="259"/>
      <c r="C1061" s="254"/>
      <c r="D1061" s="254"/>
      <c r="E1061" s="264"/>
      <c r="F1061" s="265"/>
      <c r="G1061" s="257"/>
    </row>
    <row r="1062" spans="1:7" s="258" customFormat="1" ht="49.5" x14ac:dyDescent="0.25">
      <c r="A1062" s="275" t="s">
        <v>8</v>
      </c>
      <c r="B1062" s="266" t="s">
        <v>483</v>
      </c>
      <c r="C1062" s="254">
        <v>1</v>
      </c>
      <c r="D1062" s="254" t="s">
        <v>418</v>
      </c>
      <c r="E1062" s="264">
        <v>150000</v>
      </c>
      <c r="F1062" s="265">
        <f>C1062*E1062</f>
        <v>150000</v>
      </c>
      <c r="G1062" s="257"/>
    </row>
    <row r="1063" spans="1:7" s="258" customFormat="1" ht="16.5" x14ac:dyDescent="0.25">
      <c r="A1063" s="275"/>
      <c r="B1063" s="266"/>
      <c r="C1063" s="254"/>
      <c r="D1063" s="254"/>
      <c r="E1063" s="264"/>
      <c r="F1063" s="265"/>
      <c r="G1063" s="257"/>
    </row>
    <row r="1064" spans="1:7" s="258" customFormat="1" ht="18" x14ac:dyDescent="0.25">
      <c r="A1064" s="275"/>
      <c r="B1064" s="259" t="s">
        <v>484</v>
      </c>
      <c r="C1064" s="254"/>
      <c r="D1064" s="254"/>
      <c r="E1064" s="264"/>
      <c r="F1064" s="265"/>
      <c r="G1064" s="257"/>
    </row>
    <row r="1065" spans="1:7" s="258" customFormat="1" ht="18" x14ac:dyDescent="0.25">
      <c r="A1065" s="275"/>
      <c r="B1065" s="259"/>
      <c r="C1065" s="254"/>
      <c r="D1065" s="254"/>
      <c r="E1065" s="264"/>
      <c r="F1065" s="265"/>
      <c r="G1065" s="257"/>
    </row>
    <row r="1066" spans="1:7" s="258" customFormat="1" ht="33" x14ac:dyDescent="0.25">
      <c r="A1066" s="275" t="s">
        <v>10</v>
      </c>
      <c r="B1066" s="266" t="s">
        <v>485</v>
      </c>
      <c r="C1066" s="254">
        <v>1</v>
      </c>
      <c r="D1066" s="254" t="s">
        <v>418</v>
      </c>
      <c r="E1066" s="264">
        <v>100000</v>
      </c>
      <c r="F1066" s="265">
        <f>C1066*E1066</f>
        <v>100000</v>
      </c>
      <c r="G1066" s="257"/>
    </row>
    <row r="1067" spans="1:7" s="258" customFormat="1" ht="18" x14ac:dyDescent="0.25">
      <c r="A1067" s="254"/>
      <c r="B1067" s="267"/>
      <c r="C1067" s="254"/>
      <c r="D1067" s="254"/>
      <c r="E1067" s="264"/>
      <c r="F1067" s="265"/>
      <c r="G1067" s="257"/>
    </row>
    <row r="1068" spans="1:7" s="258" customFormat="1" ht="16.5" x14ac:dyDescent="0.25">
      <c r="A1068" s="254"/>
      <c r="B1068" s="266"/>
      <c r="C1068" s="254"/>
      <c r="D1068" s="254"/>
      <c r="E1068" s="264"/>
      <c r="F1068" s="265"/>
      <c r="G1068" s="257"/>
    </row>
    <row r="1069" spans="1:7" s="258" customFormat="1" ht="16.5" x14ac:dyDescent="0.25">
      <c r="A1069" s="254"/>
      <c r="B1069" s="266"/>
      <c r="C1069" s="254"/>
      <c r="D1069" s="254"/>
      <c r="E1069" s="264"/>
      <c r="F1069" s="265"/>
      <c r="G1069" s="257"/>
    </row>
    <row r="1070" spans="1:7" s="258" customFormat="1" ht="16.5" x14ac:dyDescent="0.25">
      <c r="A1070" s="254"/>
      <c r="B1070" s="266"/>
      <c r="C1070" s="254"/>
      <c r="D1070" s="254"/>
      <c r="E1070" s="264"/>
      <c r="F1070" s="265"/>
      <c r="G1070" s="257"/>
    </row>
    <row r="1071" spans="1:7" s="258" customFormat="1" ht="16.5" x14ac:dyDescent="0.25">
      <c r="A1071" s="254"/>
      <c r="B1071" s="266"/>
      <c r="C1071" s="254"/>
      <c r="D1071" s="254"/>
      <c r="E1071" s="264"/>
      <c r="F1071" s="265"/>
      <c r="G1071" s="257"/>
    </row>
    <row r="1072" spans="1:7" s="258" customFormat="1" ht="16.5" x14ac:dyDescent="0.25">
      <c r="A1072" s="254"/>
      <c r="B1072" s="266"/>
      <c r="C1072" s="254"/>
      <c r="D1072" s="254"/>
      <c r="E1072" s="264"/>
      <c r="F1072" s="265"/>
      <c r="G1072" s="257"/>
    </row>
    <row r="1073" spans="1:7" s="258" customFormat="1" ht="16.5" x14ac:dyDescent="0.25">
      <c r="A1073" s="254"/>
      <c r="B1073" s="266"/>
      <c r="C1073" s="254"/>
      <c r="D1073" s="254"/>
      <c r="E1073" s="264"/>
      <c r="F1073" s="265"/>
      <c r="G1073" s="257"/>
    </row>
    <row r="1074" spans="1:7" s="258" customFormat="1" ht="16.5" x14ac:dyDescent="0.25">
      <c r="A1074" s="254"/>
      <c r="B1074" s="266"/>
      <c r="C1074" s="254"/>
      <c r="D1074" s="254"/>
      <c r="E1074" s="264"/>
      <c r="F1074" s="265"/>
      <c r="G1074" s="257"/>
    </row>
    <row r="1075" spans="1:7" s="258" customFormat="1" ht="16.5" x14ac:dyDescent="0.25">
      <c r="A1075" s="254"/>
      <c r="B1075" s="266"/>
      <c r="C1075" s="254"/>
      <c r="D1075" s="254"/>
      <c r="E1075" s="264"/>
      <c r="F1075" s="265"/>
      <c r="G1075" s="257"/>
    </row>
    <row r="1076" spans="1:7" s="258" customFormat="1" ht="16.5" x14ac:dyDescent="0.25">
      <c r="A1076" s="254"/>
      <c r="B1076" s="266"/>
      <c r="C1076" s="254"/>
      <c r="D1076" s="254"/>
      <c r="E1076" s="264"/>
      <c r="F1076" s="265"/>
      <c r="G1076" s="257"/>
    </row>
    <row r="1077" spans="1:7" s="258" customFormat="1" ht="16.5" x14ac:dyDescent="0.25">
      <c r="A1077" s="254"/>
      <c r="B1077" s="266"/>
      <c r="C1077" s="254"/>
      <c r="D1077" s="254"/>
      <c r="E1077" s="264"/>
      <c r="F1077" s="265"/>
      <c r="G1077" s="257"/>
    </row>
    <row r="1078" spans="1:7" s="258" customFormat="1" ht="16.5" x14ac:dyDescent="0.25">
      <c r="A1078" s="254"/>
      <c r="B1078" s="266"/>
      <c r="C1078" s="254"/>
      <c r="D1078" s="254"/>
      <c r="E1078" s="264"/>
      <c r="F1078" s="265"/>
      <c r="G1078" s="257"/>
    </row>
    <row r="1079" spans="1:7" s="258" customFormat="1" ht="16.5" x14ac:dyDescent="0.25">
      <c r="A1079" s="254"/>
      <c r="B1079" s="266"/>
      <c r="C1079" s="254"/>
      <c r="D1079" s="254"/>
      <c r="E1079" s="264"/>
      <c r="F1079" s="265"/>
      <c r="G1079" s="257"/>
    </row>
    <row r="1080" spans="1:7" s="258" customFormat="1" ht="16.5" x14ac:dyDescent="0.25">
      <c r="A1080" s="254"/>
      <c r="B1080" s="266"/>
      <c r="C1080" s="254"/>
      <c r="D1080" s="254"/>
      <c r="E1080" s="264"/>
      <c r="F1080" s="265"/>
      <c r="G1080" s="257"/>
    </row>
    <row r="1081" spans="1:7" s="258" customFormat="1" ht="16.5" x14ac:dyDescent="0.25">
      <c r="A1081" s="254"/>
      <c r="B1081" s="266"/>
      <c r="C1081" s="254"/>
      <c r="D1081" s="254"/>
      <c r="E1081" s="264"/>
      <c r="F1081" s="265"/>
      <c r="G1081" s="257"/>
    </row>
    <row r="1082" spans="1:7" s="258" customFormat="1" ht="16.5" x14ac:dyDescent="0.25">
      <c r="A1082" s="254"/>
      <c r="B1082" s="266"/>
      <c r="C1082" s="254"/>
      <c r="D1082" s="254"/>
      <c r="E1082" s="264"/>
      <c r="F1082" s="265"/>
      <c r="G1082" s="257"/>
    </row>
    <row r="1083" spans="1:7" s="258" customFormat="1" ht="17.25" thickBot="1" x14ac:dyDescent="0.3">
      <c r="A1083" s="254"/>
      <c r="B1083" s="266"/>
      <c r="C1083" s="254"/>
      <c r="D1083" s="254"/>
      <c r="E1083" s="264"/>
      <c r="F1083" s="265"/>
      <c r="G1083" s="257"/>
    </row>
    <row r="1084" spans="1:7" s="258" customFormat="1" thickBot="1" x14ac:dyDescent="0.3">
      <c r="A1084" s="254"/>
      <c r="B1084" s="267" t="s">
        <v>375</v>
      </c>
      <c r="C1084" s="254"/>
      <c r="D1084" s="254"/>
      <c r="E1084" s="268" t="s">
        <v>31</v>
      </c>
      <c r="F1084" s="269">
        <f>SUM(F1050:F1083)</f>
        <v>445000</v>
      </c>
      <c r="G1084" s="257"/>
    </row>
    <row r="1085" spans="1:7" s="258" customFormat="1" ht="16.5" x14ac:dyDescent="0.25">
      <c r="A1085" s="254"/>
      <c r="B1085" s="266"/>
      <c r="C1085" s="254"/>
      <c r="D1085" s="254"/>
      <c r="E1085" s="254"/>
      <c r="F1085" s="256"/>
      <c r="G1085" s="257"/>
    </row>
    <row r="1086" spans="1:7" s="258" customFormat="1" x14ac:dyDescent="0.25">
      <c r="A1086" s="273"/>
      <c r="B1086" s="276"/>
      <c r="C1086" s="273"/>
      <c r="D1086" s="273"/>
      <c r="E1086" s="273"/>
      <c r="F1086" s="273"/>
      <c r="G1086" s="257"/>
    </row>
    <row r="1087" spans="1:7" s="258" customFormat="1" ht="18" x14ac:dyDescent="0.25">
      <c r="A1087" s="254"/>
      <c r="B1087" s="255" t="s">
        <v>417</v>
      </c>
      <c r="C1087" s="254"/>
      <c r="D1087" s="254"/>
      <c r="E1087" s="254"/>
      <c r="F1087" s="256"/>
      <c r="G1087" s="257"/>
    </row>
    <row r="1088" spans="1:7" s="258" customFormat="1" ht="18" x14ac:dyDescent="0.25">
      <c r="A1088" s="254"/>
      <c r="B1088" s="255"/>
      <c r="C1088" s="254"/>
      <c r="D1088" s="254"/>
      <c r="E1088" s="254"/>
      <c r="F1088" s="256"/>
      <c r="G1088" s="257"/>
    </row>
    <row r="1089" spans="1:7" s="258" customFormat="1" ht="82.5" x14ac:dyDescent="0.25">
      <c r="A1089" s="275" t="s">
        <v>4</v>
      </c>
      <c r="B1089" s="266" t="s">
        <v>486</v>
      </c>
      <c r="C1089" s="254">
        <v>1</v>
      </c>
      <c r="D1089" s="254" t="s">
        <v>141</v>
      </c>
      <c r="E1089" s="264">
        <v>50000</v>
      </c>
      <c r="F1089" s="265">
        <f>C1089*E1089</f>
        <v>50000</v>
      </c>
      <c r="G1089" s="257"/>
    </row>
    <row r="1090" spans="1:7" s="258" customFormat="1" ht="16.5" x14ac:dyDescent="0.25">
      <c r="A1090" s="275"/>
      <c r="B1090" s="266"/>
      <c r="C1090" s="254"/>
      <c r="D1090" s="254"/>
      <c r="E1090" s="264"/>
      <c r="F1090" s="265"/>
      <c r="G1090" s="257"/>
    </row>
    <row r="1091" spans="1:7" s="258" customFormat="1" ht="18" x14ac:dyDescent="0.25">
      <c r="A1091" s="275"/>
      <c r="B1091" s="259" t="s">
        <v>487</v>
      </c>
      <c r="C1091" s="254"/>
      <c r="D1091" s="254"/>
      <c r="E1091" s="264"/>
      <c r="F1091" s="265"/>
      <c r="G1091" s="257"/>
    </row>
    <row r="1092" spans="1:7" s="258" customFormat="1" ht="18" x14ac:dyDescent="0.25">
      <c r="A1092" s="275"/>
      <c r="B1092" s="259"/>
      <c r="C1092" s="254"/>
      <c r="D1092" s="254"/>
      <c r="E1092" s="264"/>
      <c r="F1092" s="265"/>
      <c r="G1092" s="257"/>
    </row>
    <row r="1093" spans="1:7" s="258" customFormat="1" ht="16.5" x14ac:dyDescent="0.25">
      <c r="A1093" s="254" t="s">
        <v>6</v>
      </c>
      <c r="B1093" s="266" t="s">
        <v>488</v>
      </c>
      <c r="C1093" s="254"/>
      <c r="D1093" s="254" t="s">
        <v>141</v>
      </c>
      <c r="E1093" s="264"/>
      <c r="F1093" s="265">
        <f>C1093*E1093</f>
        <v>0</v>
      </c>
      <c r="G1093" s="257"/>
    </row>
    <row r="1094" spans="1:7" s="258" customFormat="1" ht="16.5" x14ac:dyDescent="0.25">
      <c r="A1094" s="254"/>
      <c r="B1094" s="266"/>
      <c r="C1094" s="254"/>
      <c r="D1094" s="254"/>
      <c r="E1094" s="264"/>
      <c r="F1094" s="265"/>
      <c r="G1094" s="257"/>
    </row>
    <row r="1095" spans="1:7" s="258" customFormat="1" ht="16.5" x14ac:dyDescent="0.25">
      <c r="A1095" s="254"/>
      <c r="B1095" s="266"/>
      <c r="C1095" s="254"/>
      <c r="D1095" s="254"/>
      <c r="E1095" s="264"/>
      <c r="F1095" s="265"/>
      <c r="G1095" s="257"/>
    </row>
    <row r="1096" spans="1:7" s="258" customFormat="1" ht="16.5" x14ac:dyDescent="0.25">
      <c r="A1096" s="254"/>
      <c r="B1096" s="266"/>
      <c r="C1096" s="254"/>
      <c r="D1096" s="254"/>
      <c r="E1096" s="264"/>
      <c r="F1096" s="265"/>
      <c r="G1096" s="257"/>
    </row>
    <row r="1097" spans="1:7" s="258" customFormat="1" ht="17.25" thickBot="1" x14ac:dyDescent="0.3">
      <c r="A1097" s="254"/>
      <c r="B1097" s="266"/>
      <c r="C1097" s="254"/>
      <c r="D1097" s="254"/>
      <c r="E1097" s="264"/>
      <c r="F1097" s="265"/>
      <c r="G1097" s="257"/>
    </row>
    <row r="1098" spans="1:7" s="258" customFormat="1" thickBot="1" x14ac:dyDescent="0.3">
      <c r="A1098" s="254"/>
      <c r="B1098" s="267" t="s">
        <v>375</v>
      </c>
      <c r="C1098" s="254"/>
      <c r="D1098" s="254"/>
      <c r="E1098" s="268" t="s">
        <v>31</v>
      </c>
      <c r="F1098" s="269">
        <f>SUM(F1089:F1095)</f>
        <v>50000</v>
      </c>
      <c r="G1098" s="257"/>
    </row>
    <row r="1099" spans="1:7" s="258" customFormat="1" ht="16.5" x14ac:dyDescent="0.25">
      <c r="A1099" s="254"/>
      <c r="B1099" s="266"/>
      <c r="C1099" s="254"/>
      <c r="D1099" s="254"/>
      <c r="E1099" s="264"/>
      <c r="F1099" s="265"/>
      <c r="G1099" s="257"/>
    </row>
    <row r="1100" spans="1:7" s="258" customFormat="1" ht="16.5" x14ac:dyDescent="0.25">
      <c r="A1100" s="254"/>
      <c r="B1100" s="266"/>
      <c r="C1100" s="254"/>
      <c r="D1100" s="254"/>
      <c r="E1100" s="264"/>
      <c r="F1100" s="265"/>
      <c r="G1100" s="257"/>
    </row>
    <row r="1101" spans="1:7" s="258" customFormat="1" ht="16.5" x14ac:dyDescent="0.25">
      <c r="A1101" s="254"/>
      <c r="B1101" s="266"/>
      <c r="C1101" s="254"/>
      <c r="D1101" s="254"/>
      <c r="E1101" s="264"/>
      <c r="F1101" s="265"/>
      <c r="G1101" s="257"/>
    </row>
    <row r="1102" spans="1:7" s="258" customFormat="1" ht="16.5" x14ac:dyDescent="0.25">
      <c r="A1102" s="254"/>
      <c r="B1102" s="266"/>
      <c r="C1102" s="254"/>
      <c r="D1102" s="254"/>
      <c r="E1102" s="264"/>
      <c r="F1102" s="265"/>
      <c r="G1102" s="257"/>
    </row>
    <row r="1103" spans="1:7" s="258" customFormat="1" ht="18" x14ac:dyDescent="0.25">
      <c r="A1103" s="254"/>
      <c r="B1103" s="266" t="s">
        <v>584</v>
      </c>
      <c r="C1103" s="254"/>
      <c r="D1103" s="254"/>
      <c r="E1103" s="264"/>
      <c r="F1103" s="265"/>
      <c r="G1103" s="257"/>
    </row>
    <row r="1104" spans="1:7" s="258" customFormat="1" ht="16.5" x14ac:dyDescent="0.25">
      <c r="A1104" s="254"/>
      <c r="B1104" s="266"/>
      <c r="C1104" s="254"/>
      <c r="D1104" s="254"/>
      <c r="E1104" s="264"/>
      <c r="F1104" s="265"/>
      <c r="G1104" s="257"/>
    </row>
    <row r="1105" spans="1:7" s="258" customFormat="1" ht="16.5" x14ac:dyDescent="0.25">
      <c r="A1105" s="254"/>
      <c r="B1105" s="266" t="s">
        <v>489</v>
      </c>
      <c r="C1105" s="254"/>
      <c r="D1105" s="254"/>
      <c r="E1105" s="264"/>
      <c r="F1105" s="265">
        <f>F999</f>
        <v>2296750</v>
      </c>
      <c r="G1105" s="257"/>
    </row>
    <row r="1106" spans="1:7" s="258" customFormat="1" ht="16.5" x14ac:dyDescent="0.25">
      <c r="A1106" s="254"/>
      <c r="B1106" s="266"/>
      <c r="C1106" s="254"/>
      <c r="D1106" s="254"/>
      <c r="E1106" s="264"/>
      <c r="F1106" s="265"/>
      <c r="G1106" s="257"/>
    </row>
    <row r="1107" spans="1:7" s="258" customFormat="1" ht="16.5" x14ac:dyDescent="0.25">
      <c r="A1107" s="254"/>
      <c r="B1107" s="266" t="s">
        <v>490</v>
      </c>
      <c r="C1107" s="254"/>
      <c r="D1107" s="254"/>
      <c r="E1107" s="264"/>
      <c r="F1107" s="265">
        <f>F1047</f>
        <v>5023900</v>
      </c>
      <c r="G1107" s="257"/>
    </row>
    <row r="1108" spans="1:7" s="258" customFormat="1" ht="16.5" x14ac:dyDescent="0.25">
      <c r="A1108" s="254"/>
      <c r="B1108" s="266"/>
      <c r="C1108" s="254"/>
      <c r="D1108" s="254"/>
      <c r="E1108" s="264"/>
      <c r="F1108" s="265"/>
      <c r="G1108" s="257"/>
    </row>
    <row r="1109" spans="1:7" s="258" customFormat="1" ht="16.5" x14ac:dyDescent="0.25">
      <c r="A1109" s="254"/>
      <c r="B1109" s="266" t="s">
        <v>491</v>
      </c>
      <c r="C1109" s="254"/>
      <c r="D1109" s="254"/>
      <c r="E1109" s="264"/>
      <c r="F1109" s="265">
        <f>F1084</f>
        <v>445000</v>
      </c>
      <c r="G1109" s="257"/>
    </row>
    <row r="1110" spans="1:7" s="258" customFormat="1" ht="16.5" x14ac:dyDescent="0.25">
      <c r="A1110" s="254"/>
      <c r="B1110" s="266"/>
      <c r="C1110" s="254"/>
      <c r="D1110" s="254"/>
      <c r="E1110" s="264"/>
      <c r="F1110" s="265"/>
      <c r="G1110" s="257"/>
    </row>
    <row r="1111" spans="1:7" s="258" customFormat="1" ht="16.5" x14ac:dyDescent="0.25">
      <c r="A1111" s="254"/>
      <c r="B1111" s="266" t="s">
        <v>492</v>
      </c>
      <c r="C1111" s="254"/>
      <c r="D1111" s="254"/>
      <c r="E1111" s="264"/>
      <c r="F1111" s="265">
        <f>F1098</f>
        <v>50000</v>
      </c>
      <c r="G1111" s="257"/>
    </row>
    <row r="1112" spans="1:7" s="258" customFormat="1" ht="16.5" x14ac:dyDescent="0.25">
      <c r="A1112" s="254"/>
      <c r="B1112" s="266"/>
      <c r="C1112" s="254"/>
      <c r="D1112" s="254"/>
      <c r="E1112" s="264"/>
      <c r="F1112" s="265"/>
      <c r="G1112" s="257"/>
    </row>
    <row r="1113" spans="1:7" s="258" customFormat="1" ht="16.5" x14ac:dyDescent="0.25">
      <c r="A1113" s="254"/>
      <c r="B1113" s="266"/>
      <c r="C1113" s="254"/>
      <c r="D1113" s="254"/>
      <c r="E1113" s="264"/>
      <c r="F1113" s="265"/>
      <c r="G1113" s="257"/>
    </row>
    <row r="1114" spans="1:7" s="258" customFormat="1" ht="16.5" x14ac:dyDescent="0.25">
      <c r="A1114" s="254"/>
      <c r="B1114" s="266"/>
      <c r="C1114" s="254"/>
      <c r="D1114" s="254"/>
      <c r="E1114" s="264"/>
      <c r="F1114" s="265"/>
      <c r="G1114" s="257"/>
    </row>
    <row r="1115" spans="1:7" s="258" customFormat="1" ht="16.5" x14ac:dyDescent="0.25">
      <c r="A1115" s="254"/>
      <c r="B1115" s="266"/>
      <c r="C1115" s="254"/>
      <c r="D1115" s="254"/>
      <c r="E1115" s="264"/>
      <c r="F1115" s="265"/>
      <c r="G1115" s="257"/>
    </row>
    <row r="1116" spans="1:7" s="258" customFormat="1" ht="16.5" x14ac:dyDescent="0.25">
      <c r="A1116" s="254"/>
      <c r="B1116" s="266"/>
      <c r="C1116" s="254"/>
      <c r="D1116" s="254"/>
      <c r="E1116" s="264"/>
      <c r="F1116" s="265"/>
      <c r="G1116" s="257"/>
    </row>
    <row r="1117" spans="1:7" s="258" customFormat="1" ht="16.5" x14ac:dyDescent="0.25">
      <c r="A1117" s="254"/>
      <c r="B1117" s="266"/>
      <c r="C1117" s="254"/>
      <c r="D1117" s="254"/>
      <c r="E1117" s="264"/>
      <c r="F1117" s="265"/>
      <c r="G1117" s="257"/>
    </row>
    <row r="1118" spans="1:7" s="258" customFormat="1" thickBot="1" x14ac:dyDescent="0.3">
      <c r="A1118" s="254"/>
      <c r="B1118" s="267" t="s">
        <v>493</v>
      </c>
      <c r="C1118" s="254"/>
      <c r="D1118" s="254"/>
      <c r="E1118" s="264"/>
      <c r="F1118" s="265"/>
      <c r="G1118" s="257"/>
    </row>
    <row r="1119" spans="1:7" s="258" customFormat="1" thickBot="1" x14ac:dyDescent="0.3">
      <c r="A1119" s="254"/>
      <c r="B1119" s="267" t="s">
        <v>375</v>
      </c>
      <c r="C1119" s="254"/>
      <c r="D1119" s="254"/>
      <c r="E1119" s="268" t="s">
        <v>31</v>
      </c>
      <c r="F1119" s="269">
        <f>SUM(F1104:F1118)</f>
        <v>7815650</v>
      </c>
      <c r="G1119" s="257"/>
    </row>
    <row r="1120" spans="1:7" ht="17.25" customHeight="1" x14ac:dyDescent="0.25">
      <c r="B1120" s="277"/>
    </row>
    <row r="1121" spans="1:7" x14ac:dyDescent="0.25">
      <c r="B1121" s="2" t="s">
        <v>495</v>
      </c>
      <c r="F1121" s="170"/>
      <c r="G1121" s="170"/>
    </row>
    <row r="1122" spans="1:7" x14ac:dyDescent="0.25">
      <c r="F1122" s="170"/>
      <c r="G1122" s="170"/>
    </row>
    <row r="1123" spans="1:7" x14ac:dyDescent="0.25">
      <c r="B1123" s="144" t="s">
        <v>494</v>
      </c>
      <c r="F1123" s="170"/>
      <c r="G1123" s="170"/>
    </row>
    <row r="1124" spans="1:7" ht="21" customHeight="1" x14ac:dyDescent="0.25">
      <c r="B1124" s="144"/>
      <c r="F1124" s="170"/>
      <c r="G1124" s="170"/>
    </row>
    <row r="1125" spans="1:7" x14ac:dyDescent="0.25">
      <c r="B1125" s="134" t="s">
        <v>496</v>
      </c>
      <c r="C1125" s="155"/>
      <c r="D1125" s="143"/>
      <c r="E1125" s="162"/>
      <c r="F1125" s="163"/>
      <c r="G1125" s="163"/>
    </row>
    <row r="1126" spans="1:7" x14ac:dyDescent="0.25">
      <c r="B1126" s="164"/>
      <c r="C1126" s="155"/>
      <c r="D1126" s="143"/>
      <c r="E1126" s="162"/>
      <c r="F1126" s="163"/>
      <c r="G1126" s="163"/>
    </row>
    <row r="1127" spans="1:7" ht="33" x14ac:dyDescent="0.25">
      <c r="B1127" s="160" t="s">
        <v>497</v>
      </c>
      <c r="C1127" s="155"/>
      <c r="D1127" s="143"/>
      <c r="E1127" s="162"/>
      <c r="F1127" s="163"/>
      <c r="G1127" s="163"/>
    </row>
    <row r="1128" spans="1:7" x14ac:dyDescent="0.25">
      <c r="B1128" s="160"/>
      <c r="C1128" s="155"/>
      <c r="D1128" s="143"/>
      <c r="E1128" s="162"/>
      <c r="F1128" s="163"/>
      <c r="G1128" s="163"/>
    </row>
    <row r="1129" spans="1:7" x14ac:dyDescent="0.25">
      <c r="A1129" s="133" t="s">
        <v>4</v>
      </c>
      <c r="B1129" s="138" t="s">
        <v>498</v>
      </c>
      <c r="C1129" s="135">
        <v>35</v>
      </c>
      <c r="D1129" s="133" t="s">
        <v>582</v>
      </c>
      <c r="E1129" s="141">
        <v>3200</v>
      </c>
      <c r="F1129" s="150">
        <f>C1129*E1129</f>
        <v>112000</v>
      </c>
      <c r="G1129" s="150"/>
    </row>
    <row r="1130" spans="1:7" x14ac:dyDescent="0.25">
      <c r="B1130" s="144"/>
      <c r="E1130" s="141"/>
      <c r="F1130" s="200"/>
      <c r="G1130" s="200"/>
    </row>
    <row r="1131" spans="1:7" x14ac:dyDescent="0.25">
      <c r="A1131" s="133" t="s">
        <v>6</v>
      </c>
      <c r="B1131" s="138" t="s">
        <v>499</v>
      </c>
      <c r="C1131" s="135">
        <v>31</v>
      </c>
      <c r="D1131" s="254" t="s">
        <v>157</v>
      </c>
      <c r="E1131" s="141">
        <v>5500</v>
      </c>
      <c r="F1131" s="150">
        <f>C1131*E1131</f>
        <v>170500</v>
      </c>
      <c r="G1131" s="150"/>
    </row>
    <row r="1132" spans="1:7" x14ac:dyDescent="0.25">
      <c r="C1132" s="201"/>
      <c r="E1132" s="141"/>
      <c r="F1132" s="202"/>
      <c r="G1132" s="202"/>
    </row>
    <row r="1133" spans="1:7" x14ac:dyDescent="0.25">
      <c r="A1133" s="133" t="s">
        <v>8</v>
      </c>
      <c r="B1133" s="138" t="s">
        <v>500</v>
      </c>
      <c r="C1133" s="135">
        <v>17</v>
      </c>
      <c r="D1133" s="254" t="s">
        <v>157</v>
      </c>
      <c r="E1133" s="141">
        <v>6500</v>
      </c>
      <c r="F1133" s="150">
        <f>C1133*E1133</f>
        <v>110500</v>
      </c>
      <c r="G1133" s="150"/>
    </row>
    <row r="1134" spans="1:7" x14ac:dyDescent="0.25">
      <c r="C1134" s="201"/>
      <c r="E1134" s="141"/>
      <c r="F1134" s="202"/>
      <c r="G1134" s="202"/>
    </row>
    <row r="1135" spans="1:7" x14ac:dyDescent="0.25">
      <c r="A1135" s="133" t="s">
        <v>10</v>
      </c>
      <c r="B1135" s="138" t="s">
        <v>501</v>
      </c>
      <c r="C1135" s="135">
        <v>1</v>
      </c>
      <c r="D1135" s="254" t="s">
        <v>157</v>
      </c>
      <c r="E1135" s="141">
        <v>10000</v>
      </c>
      <c r="F1135" s="150">
        <f>C1135*E1135</f>
        <v>10000</v>
      </c>
      <c r="G1135" s="150"/>
    </row>
    <row r="1136" spans="1:7" x14ac:dyDescent="0.25">
      <c r="D1136" s="254"/>
      <c r="E1136" s="141"/>
      <c r="F1136" s="150"/>
      <c r="G1136" s="150"/>
    </row>
    <row r="1137" spans="1:8" x14ac:dyDescent="0.25">
      <c r="B1137" s="134" t="s">
        <v>502</v>
      </c>
      <c r="F1137" s="170"/>
      <c r="G1137" s="170"/>
      <c r="H1137" s="150"/>
    </row>
    <row r="1138" spans="1:8" x14ac:dyDescent="0.25">
      <c r="F1138" s="170"/>
      <c r="G1138" s="170"/>
    </row>
    <row r="1139" spans="1:8" ht="33" x14ac:dyDescent="0.25">
      <c r="B1139" s="160" t="s">
        <v>503</v>
      </c>
      <c r="F1139" s="170"/>
      <c r="G1139" s="170"/>
    </row>
    <row r="1140" spans="1:8" x14ac:dyDescent="0.25">
      <c r="F1140" s="170"/>
      <c r="G1140" s="170"/>
    </row>
    <row r="1141" spans="1:8" x14ac:dyDescent="0.25">
      <c r="A1141" s="133" t="s">
        <v>12</v>
      </c>
      <c r="B1141" s="138" t="s">
        <v>504</v>
      </c>
      <c r="C1141" s="135">
        <v>44</v>
      </c>
      <c r="D1141" s="133" t="s">
        <v>583</v>
      </c>
      <c r="E1141" s="136">
        <v>7000</v>
      </c>
      <c r="F1141" s="170">
        <f>C1141*E1141</f>
        <v>308000</v>
      </c>
      <c r="G1141" s="170"/>
    </row>
    <row r="1142" spans="1:8" x14ac:dyDescent="0.25">
      <c r="F1142" s="165"/>
      <c r="G1142" s="165"/>
    </row>
    <row r="1143" spans="1:8" x14ac:dyDescent="0.25">
      <c r="F1143" s="165"/>
      <c r="G1143" s="165"/>
    </row>
    <row r="1144" spans="1:8" x14ac:dyDescent="0.25">
      <c r="B1144" s="153"/>
      <c r="F1144" s="170"/>
      <c r="G1144" s="170"/>
    </row>
    <row r="1145" spans="1:8" x14ac:dyDescent="0.25">
      <c r="B1145" s="153"/>
      <c r="F1145" s="170"/>
      <c r="G1145" s="170"/>
    </row>
    <row r="1146" spans="1:8" x14ac:dyDescent="0.25">
      <c r="B1146" s="160"/>
      <c r="F1146" s="170"/>
      <c r="G1146" s="170"/>
    </row>
    <row r="1147" spans="1:8" x14ac:dyDescent="0.25">
      <c r="B1147" s="160"/>
      <c r="F1147" s="202"/>
      <c r="G1147" s="202"/>
    </row>
    <row r="1148" spans="1:8" x14ac:dyDescent="0.25">
      <c r="B1148" s="160"/>
      <c r="F1148" s="202"/>
      <c r="G1148" s="202"/>
    </row>
    <row r="1149" spans="1:8" x14ac:dyDescent="0.25">
      <c r="B1149" s="160"/>
      <c r="F1149" s="202"/>
      <c r="G1149" s="202"/>
    </row>
    <row r="1150" spans="1:8" x14ac:dyDescent="0.25">
      <c r="B1150" s="160"/>
      <c r="F1150" s="202"/>
      <c r="G1150" s="202"/>
    </row>
    <row r="1151" spans="1:8" x14ac:dyDescent="0.25">
      <c r="B1151" s="144" t="s">
        <v>494</v>
      </c>
      <c r="C1151" s="155"/>
      <c r="D1151" s="143"/>
      <c r="E1151" s="158"/>
      <c r="F1151" s="174"/>
      <c r="G1151" s="174"/>
    </row>
    <row r="1152" spans="1:8" x14ac:dyDescent="0.25">
      <c r="B1152" s="154" t="s">
        <v>70</v>
      </c>
      <c r="C1152" s="155"/>
      <c r="D1152" s="143"/>
      <c r="E1152" s="156" t="s">
        <v>31</v>
      </c>
      <c r="F1152" s="174">
        <f>SUM(F1125:F1151)</f>
        <v>711000</v>
      </c>
      <c r="G1152" s="174"/>
    </row>
    <row r="1153" spans="2:7" ht="17.25" customHeight="1" x14ac:dyDescent="0.25">
      <c r="B1153" s="189"/>
    </row>
    <row r="1154" spans="2:7" ht="17.25" customHeight="1" x14ac:dyDescent="0.25">
      <c r="B1154" s="134"/>
    </row>
    <row r="1155" spans="2:7" ht="17.25" customHeight="1" x14ac:dyDescent="0.25">
      <c r="B1155" s="134"/>
    </row>
    <row r="1156" spans="2:7" x14ac:dyDescent="0.25">
      <c r="B1156" s="168"/>
    </row>
    <row r="1157" spans="2:7" x14ac:dyDescent="0.25">
      <c r="B1157" s="189"/>
    </row>
    <row r="1158" spans="2:7" ht="17.25" customHeight="1" x14ac:dyDescent="0.25">
      <c r="B1158" s="189"/>
    </row>
    <row r="1159" spans="2:7" x14ac:dyDescent="0.25">
      <c r="B1159" s="134"/>
    </row>
    <row r="1160" spans="2:7" x14ac:dyDescent="0.25">
      <c r="B1160" s="134"/>
    </row>
    <row r="1161" spans="2:7" x14ac:dyDescent="0.25">
      <c r="B1161" s="134" t="s">
        <v>296</v>
      </c>
    </row>
    <row r="1162" spans="2:7" x14ac:dyDescent="0.25">
      <c r="F1162" s="139"/>
      <c r="G1162" s="139"/>
    </row>
    <row r="1163" spans="2:7" x14ac:dyDescent="0.25">
      <c r="B1163" s="152" t="s">
        <v>69</v>
      </c>
      <c r="E1163" s="141">
        <f>F110</f>
        <v>6918867</v>
      </c>
      <c r="F1163" s="142"/>
      <c r="G1163" s="142"/>
    </row>
    <row r="1164" spans="2:7" x14ac:dyDescent="0.25">
      <c r="F1164" s="142"/>
      <c r="G1164" s="142"/>
    </row>
    <row r="1165" spans="2:7" x14ac:dyDescent="0.25">
      <c r="B1165" s="138" t="s">
        <v>72</v>
      </c>
      <c r="E1165" s="136">
        <f>F154</f>
        <v>6797923.5199999996</v>
      </c>
      <c r="F1165" s="142"/>
      <c r="G1165" s="142"/>
    </row>
    <row r="1166" spans="2:7" x14ac:dyDescent="0.25">
      <c r="F1166" s="142"/>
      <c r="G1166" s="142"/>
    </row>
    <row r="1167" spans="2:7" x14ac:dyDescent="0.25">
      <c r="B1167" s="138" t="s">
        <v>90</v>
      </c>
      <c r="E1167" s="136">
        <f>F198</f>
        <v>8327050</v>
      </c>
      <c r="F1167" s="142"/>
      <c r="G1167" s="142"/>
    </row>
    <row r="1168" spans="2:7" x14ac:dyDescent="0.25">
      <c r="C1168" s="278"/>
      <c r="D1168" s="279"/>
      <c r="F1168" s="142"/>
      <c r="G1168" s="142"/>
    </row>
    <row r="1169" spans="2:7" x14ac:dyDescent="0.25">
      <c r="B1169" s="138" t="s">
        <v>127</v>
      </c>
      <c r="E1169" s="136">
        <f>F334</f>
        <v>1564850</v>
      </c>
      <c r="F1169" s="142"/>
      <c r="G1169" s="142"/>
    </row>
    <row r="1170" spans="2:7" ht="18.75" customHeight="1" x14ac:dyDescent="0.25">
      <c r="C1170" s="278"/>
      <c r="D1170" s="279"/>
      <c r="F1170" s="142"/>
      <c r="G1170" s="142"/>
    </row>
    <row r="1171" spans="2:7" x14ac:dyDescent="0.25">
      <c r="B1171" s="138" t="s">
        <v>129</v>
      </c>
      <c r="E1171" s="136">
        <f>F473</f>
        <v>3681750</v>
      </c>
      <c r="F1171" s="142"/>
      <c r="G1171" s="142"/>
    </row>
    <row r="1172" spans="2:7" ht="17.25" customHeight="1" x14ac:dyDescent="0.25">
      <c r="C1172" s="278"/>
      <c r="D1172" s="279"/>
      <c r="F1172" s="142"/>
      <c r="G1172" s="142"/>
    </row>
    <row r="1173" spans="2:7" x14ac:dyDescent="0.25">
      <c r="B1173" s="138" t="s">
        <v>165</v>
      </c>
      <c r="E1173" s="136">
        <f>F521</f>
        <v>3330500</v>
      </c>
      <c r="F1173" s="142"/>
      <c r="G1173" s="142"/>
    </row>
    <row r="1174" spans="2:7" ht="17.25" customHeight="1" x14ac:dyDescent="0.25">
      <c r="F1174" s="142"/>
      <c r="G1174" s="142"/>
    </row>
    <row r="1175" spans="2:7" x14ac:dyDescent="0.25">
      <c r="B1175" s="138" t="s">
        <v>176</v>
      </c>
      <c r="E1175" s="136">
        <f>F569</f>
        <v>6158125</v>
      </c>
      <c r="F1175" s="142"/>
      <c r="G1175" s="142"/>
    </row>
    <row r="1176" spans="2:7" ht="17.25" customHeight="1" x14ac:dyDescent="0.25">
      <c r="F1176" s="142"/>
      <c r="G1176" s="142"/>
    </row>
    <row r="1177" spans="2:7" ht="17.25" customHeight="1" x14ac:dyDescent="0.25">
      <c r="B1177" s="138" t="s">
        <v>185</v>
      </c>
      <c r="E1177" s="136">
        <f>F616</f>
        <v>2706100</v>
      </c>
      <c r="F1177" s="142"/>
      <c r="G1177" s="142"/>
    </row>
    <row r="1178" spans="2:7" ht="17.25" customHeight="1" x14ac:dyDescent="0.25">
      <c r="F1178" s="142"/>
      <c r="G1178" s="142"/>
    </row>
    <row r="1179" spans="2:7" ht="17.25" customHeight="1" x14ac:dyDescent="0.25">
      <c r="B1179" s="138" t="s">
        <v>191</v>
      </c>
      <c r="E1179" s="136">
        <f>F645</f>
        <v>4590000</v>
      </c>
      <c r="F1179" s="142"/>
      <c r="G1179" s="142"/>
    </row>
    <row r="1180" spans="2:7" ht="17.25" customHeight="1" x14ac:dyDescent="0.25">
      <c r="C1180" s="278"/>
      <c r="D1180" s="279"/>
      <c r="F1180" s="142"/>
      <c r="G1180" s="142"/>
    </row>
    <row r="1181" spans="2:7" ht="17.25" customHeight="1" x14ac:dyDescent="0.25">
      <c r="B1181" s="138" t="s">
        <v>193</v>
      </c>
      <c r="E1181" s="136">
        <f>F682</f>
        <v>5480000</v>
      </c>
      <c r="F1181" s="142"/>
      <c r="G1181" s="142"/>
    </row>
    <row r="1182" spans="2:7" ht="17.25" customHeight="1" x14ac:dyDescent="0.25">
      <c r="C1182" s="278"/>
      <c r="D1182" s="279"/>
      <c r="F1182" s="142"/>
      <c r="G1182" s="142"/>
    </row>
    <row r="1183" spans="2:7" ht="17.25" customHeight="1" x14ac:dyDescent="0.25">
      <c r="B1183" s="138" t="s">
        <v>214</v>
      </c>
      <c r="E1183" s="136">
        <f>F762</f>
        <v>8847705</v>
      </c>
      <c r="F1183" s="142"/>
      <c r="G1183" s="142"/>
    </row>
    <row r="1184" spans="2:7" ht="17.25" customHeight="1" x14ac:dyDescent="0.25">
      <c r="C1184" s="278"/>
      <c r="D1184" s="279"/>
      <c r="F1184" s="142"/>
      <c r="G1184" s="142"/>
    </row>
    <row r="1185" spans="2:9" ht="17.25" customHeight="1" x14ac:dyDescent="0.25">
      <c r="B1185" s="138" t="s">
        <v>250</v>
      </c>
      <c r="E1185" s="136">
        <f>F798</f>
        <v>4121925</v>
      </c>
      <c r="F1185" s="142"/>
      <c r="G1185" s="142"/>
    </row>
    <row r="1186" spans="2:9" ht="17.25" customHeight="1" x14ac:dyDescent="0.25">
      <c r="F1186" s="142"/>
      <c r="G1186" s="142"/>
    </row>
    <row r="1187" spans="2:9" ht="17.25" customHeight="1" x14ac:dyDescent="0.25">
      <c r="B1187" s="138" t="s">
        <v>267</v>
      </c>
      <c r="E1187" s="136">
        <f>F844</f>
        <v>3341580</v>
      </c>
      <c r="F1187" s="142"/>
      <c r="G1187" s="142"/>
    </row>
    <row r="1188" spans="2:9" ht="17.25" customHeight="1" x14ac:dyDescent="0.25">
      <c r="F1188" s="142"/>
      <c r="G1188" s="142"/>
    </row>
    <row r="1189" spans="2:9" ht="17.25" customHeight="1" x14ac:dyDescent="0.25">
      <c r="B1189" s="138" t="s">
        <v>292</v>
      </c>
      <c r="E1189" s="141">
        <f>F960</f>
        <v>6221550</v>
      </c>
      <c r="F1189" s="142"/>
      <c r="G1189" s="142"/>
    </row>
    <row r="1190" spans="2:9" ht="17.25" customHeight="1" x14ac:dyDescent="0.25">
      <c r="C1190" s="278"/>
      <c r="D1190" s="279"/>
      <c r="F1190" s="142"/>
      <c r="G1190" s="142"/>
    </row>
    <row r="1191" spans="2:9" ht="17.25" customHeight="1" x14ac:dyDescent="0.25">
      <c r="B1191" s="138" t="s">
        <v>294</v>
      </c>
      <c r="C1191" s="280"/>
      <c r="E1191" s="136">
        <f>F1119</f>
        <v>7815650</v>
      </c>
      <c r="F1191" s="142"/>
      <c r="G1191" s="142"/>
    </row>
    <row r="1192" spans="2:9" ht="17.25" customHeight="1" x14ac:dyDescent="0.25">
      <c r="C1192" s="280"/>
      <c r="F1192" s="142"/>
      <c r="G1192" s="142"/>
    </row>
    <row r="1193" spans="2:9" ht="17.25" customHeight="1" x14ac:dyDescent="0.25">
      <c r="B1193" s="138" t="s">
        <v>494</v>
      </c>
      <c r="C1193" s="280"/>
      <c r="E1193" s="136">
        <f>F1152</f>
        <v>711000</v>
      </c>
      <c r="F1193" s="142"/>
      <c r="G1193" s="142"/>
    </row>
    <row r="1194" spans="2:9" ht="17.25" customHeight="1" x14ac:dyDescent="0.25">
      <c r="C1194" s="280"/>
      <c r="F1194" s="142"/>
      <c r="G1194" s="142"/>
    </row>
    <row r="1195" spans="2:9" ht="17.25" customHeight="1" x14ac:dyDescent="0.25">
      <c r="C1195" s="280"/>
      <c r="F1195" s="142"/>
      <c r="G1195" s="142"/>
    </row>
    <row r="1196" spans="2:9" ht="17.25" customHeight="1" x14ac:dyDescent="0.25">
      <c r="B1196" s="281" t="s">
        <v>308</v>
      </c>
      <c r="C1196" s="282"/>
      <c r="D1196" s="283"/>
      <c r="E1196" s="284"/>
      <c r="F1196" s="142"/>
      <c r="G1196" s="142"/>
    </row>
    <row r="1197" spans="2:9" ht="17.25" customHeight="1" x14ac:dyDescent="0.25">
      <c r="B1197" s="154" t="s">
        <v>297</v>
      </c>
      <c r="D1197" s="279" t="s">
        <v>93</v>
      </c>
      <c r="E1197" s="285"/>
      <c r="F1197" s="159">
        <f>SUM(E1163:E1196)</f>
        <v>80614575.519999996</v>
      </c>
      <c r="G1197" s="159"/>
    </row>
    <row r="1198" spans="2:9" ht="19.5" customHeight="1" x14ac:dyDescent="0.25">
      <c r="B1198" s="154" t="s">
        <v>298</v>
      </c>
      <c r="F1198" s="286">
        <f>F1197*3%</f>
        <v>2418437.2655999996</v>
      </c>
      <c r="G1198" s="159"/>
    </row>
    <row r="1199" spans="2:9" ht="19.5" customHeight="1" x14ac:dyDescent="0.25">
      <c r="B1199" s="154" t="s">
        <v>299</v>
      </c>
      <c r="F1199" s="159">
        <f>SUM(F1197:F1198)</f>
        <v>83033012.785599992</v>
      </c>
      <c r="G1199" s="159"/>
    </row>
    <row r="1200" spans="2:9" x14ac:dyDescent="0.25">
      <c r="B1200" s="154" t="s">
        <v>300</v>
      </c>
      <c r="F1200" s="286">
        <f>F1199*7.5%</f>
        <v>6227475.9589199992</v>
      </c>
      <c r="G1200" s="159"/>
      <c r="I1200" s="206"/>
    </row>
    <row r="1201" spans="2:7" ht="17.25" customHeight="1" thickBot="1" x14ac:dyDescent="0.3">
      <c r="B1201" s="144" t="s">
        <v>301</v>
      </c>
      <c r="E1201" s="156" t="s">
        <v>31</v>
      </c>
      <c r="F1201" s="287">
        <f>SUM(F1199:F1200)</f>
        <v>89260488.744519994</v>
      </c>
      <c r="G1201" s="159"/>
    </row>
    <row r="1202" spans="2:7" ht="17.25" customHeight="1" thickTop="1" x14ac:dyDescent="0.25">
      <c r="B1202" s="154" t="s">
        <v>302</v>
      </c>
    </row>
    <row r="1203" spans="2:7" ht="17.25" customHeight="1" x14ac:dyDescent="0.25">
      <c r="B1203" s="154"/>
    </row>
    <row r="1204" spans="2:7" ht="17.25" customHeight="1" x14ac:dyDescent="0.25">
      <c r="B1204" s="154" t="s">
        <v>303</v>
      </c>
      <c r="C1204" s="155">
        <v>474</v>
      </c>
      <c r="D1204" s="143" t="s">
        <v>304</v>
      </c>
    </row>
    <row r="1205" spans="2:7" ht="20.45" customHeight="1" x14ac:dyDescent="0.25">
      <c r="B1205" s="154" t="s">
        <v>305</v>
      </c>
      <c r="E1205" s="288">
        <f>F1201/C1204</f>
        <v>188313.26739350209</v>
      </c>
    </row>
    <row r="1206" spans="2:7" ht="17.25" customHeight="1" x14ac:dyDescent="0.25">
      <c r="B1206" s="152"/>
    </row>
    <row r="1207" spans="2:7" ht="17.25" customHeight="1" x14ac:dyDescent="0.25"/>
    <row r="1208" spans="2:7" ht="17.25" customHeight="1" x14ac:dyDescent="0.25"/>
    <row r="1209" spans="2:7" ht="17.25" customHeight="1" x14ac:dyDescent="0.25"/>
    <row r="1210" spans="2:7" ht="17.25" customHeight="1" x14ac:dyDescent="0.25"/>
    <row r="1221" spans="1:7" x14ac:dyDescent="0.25">
      <c r="B1221" s="138" t="s">
        <v>307</v>
      </c>
    </row>
    <row r="1224" spans="1:7" s="154" customFormat="1" x14ac:dyDescent="0.25">
      <c r="A1224" s="133"/>
      <c r="B1224" s="138"/>
      <c r="C1224" s="135"/>
      <c r="D1224" s="133"/>
      <c r="E1224" s="136"/>
      <c r="F1224" s="137"/>
      <c r="G1224" s="137"/>
    </row>
    <row r="1225" spans="1:7" s="154" customFormat="1" x14ac:dyDescent="0.25">
      <c r="A1225" s="133"/>
      <c r="B1225" s="138"/>
      <c r="C1225" s="135"/>
      <c r="D1225" s="133"/>
      <c r="E1225" s="136"/>
      <c r="F1225" s="137"/>
      <c r="G1225" s="137"/>
    </row>
    <row r="1226" spans="1:7" s="154" customFormat="1" x14ac:dyDescent="0.25">
      <c r="A1226" s="133"/>
      <c r="B1226" s="138"/>
      <c r="C1226" s="135"/>
      <c r="D1226" s="133"/>
      <c r="E1226" s="136"/>
      <c r="F1226" s="137"/>
      <c r="G1226" s="137"/>
    </row>
    <row r="1227" spans="1:7" s="154" customFormat="1" x14ac:dyDescent="0.25">
      <c r="A1227" s="133"/>
      <c r="B1227" s="138"/>
      <c r="C1227" s="135"/>
      <c r="D1227" s="133"/>
      <c r="E1227" s="136"/>
      <c r="F1227" s="137"/>
      <c r="G1227" s="137"/>
    </row>
    <row r="1228" spans="1:7" s="154" customFormat="1" x14ac:dyDescent="0.25">
      <c r="A1228" s="133"/>
      <c r="B1228" s="138"/>
      <c r="C1228" s="135"/>
      <c r="D1228" s="133"/>
      <c r="E1228" s="136"/>
      <c r="F1228" s="137"/>
      <c r="G1228" s="137"/>
    </row>
    <row r="1229" spans="1:7" s="154" customFormat="1" x14ac:dyDescent="0.25">
      <c r="A1229" s="133"/>
      <c r="B1229" s="138"/>
      <c r="C1229" s="135"/>
      <c r="D1229" s="133"/>
      <c r="E1229" s="136"/>
      <c r="F1229" s="137"/>
      <c r="G1229" s="137"/>
    </row>
    <row r="1253" spans="1:7" s="154" customFormat="1" x14ac:dyDescent="0.25">
      <c r="A1253" s="133"/>
      <c r="B1253" s="138"/>
      <c r="C1253" s="135"/>
      <c r="D1253" s="133"/>
      <c r="E1253" s="136"/>
      <c r="F1253" s="137"/>
      <c r="G1253" s="137"/>
    </row>
    <row r="1254" spans="1:7" ht="21" customHeight="1" x14ac:dyDescent="0.25"/>
    <row r="1291" spans="1:7" s="154" customFormat="1" x14ac:dyDescent="0.25">
      <c r="A1291" s="133"/>
      <c r="B1291" s="138"/>
      <c r="C1291" s="135"/>
      <c r="D1291" s="133"/>
      <c r="E1291" s="136"/>
      <c r="F1291" s="137"/>
      <c r="G1291" s="137"/>
    </row>
    <row r="1292" spans="1:7" s="154" customFormat="1" x14ac:dyDescent="0.25">
      <c r="A1292" s="133"/>
      <c r="B1292" s="138"/>
      <c r="C1292" s="135"/>
      <c r="D1292" s="133"/>
      <c r="E1292" s="136"/>
      <c r="F1292" s="137"/>
      <c r="G1292" s="137"/>
    </row>
    <row r="1323" spans="1:7" s="154" customFormat="1" x14ac:dyDescent="0.25">
      <c r="A1323" s="133"/>
      <c r="B1323" s="138"/>
      <c r="C1323" s="135"/>
      <c r="D1323" s="133"/>
      <c r="E1323" s="136"/>
      <c r="F1323" s="137"/>
      <c r="G1323" s="137"/>
    </row>
    <row r="1324" spans="1:7" s="154" customFormat="1" x14ac:dyDescent="0.25">
      <c r="A1324" s="133"/>
      <c r="B1324" s="138"/>
      <c r="C1324" s="135"/>
      <c r="D1324" s="133"/>
      <c r="E1324" s="136"/>
      <c r="F1324" s="137"/>
      <c r="G1324" s="137"/>
    </row>
  </sheetData>
  <printOptions gridLines="1"/>
  <pageMargins left="0.75" right="0.75" top="1" bottom="1" header="0.5" footer="0.5"/>
  <pageSetup paperSize="9" scale="69" orientation="portrait" horizontalDpi="300" verticalDpi="300" r:id="rId1"/>
  <headerFooter alignWithMargins="0">
    <oddHeader xml:space="preserve">&amp;CPROPOSED RESIDENTIAL DEVELOPMENT AT PLOT 8, ANGWA RIMI GRA, KADUNA , KADUNA STATE.
</oddHeader>
    <oddFooter>&amp;R&amp;"Comic Sans MS,Bold Italic"Page /&amp;P</oddFooter>
  </headerFooter>
  <rowBreaks count="27" manualBreakCount="27">
    <brk id="30" max="5" man="1"/>
    <brk id="60" max="5" man="1"/>
    <brk id="110" max="5" man="1"/>
    <brk id="154" max="5" man="1"/>
    <brk id="198" max="5" man="1"/>
    <brk id="242" max="5" man="1"/>
    <brk id="288" max="5" man="1"/>
    <brk id="334" max="5" man="1"/>
    <brk id="379" max="5" man="1"/>
    <brk id="425" max="5" man="1"/>
    <brk id="473" max="5" man="1"/>
    <brk id="521" max="5" man="1"/>
    <brk id="569" max="5" man="1"/>
    <brk id="616" max="5" man="1"/>
    <brk id="645" max="5" man="1"/>
    <brk id="682" max="5" man="1"/>
    <brk id="720" max="5" man="1"/>
    <brk id="762" max="5" man="1"/>
    <brk id="798" max="5" man="1"/>
    <brk id="844" max="5" man="1"/>
    <brk id="889" max="5" man="1"/>
    <brk id="960" max="5" man="1"/>
    <brk id="999" max="5" man="1"/>
    <brk id="1047" max="5" man="1"/>
    <brk id="1084" max="5" man="1"/>
    <brk id="1119" max="5" man="1"/>
    <brk id="1158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45DF-90A5-4B7C-90E0-D4C08D52D697}">
  <dimension ref="A1:J29"/>
  <sheetViews>
    <sheetView view="pageBreakPreview" zoomScaleNormal="96" zoomScaleSheetLayoutView="100" workbookViewId="0">
      <selection activeCell="G27" sqref="G27"/>
    </sheetView>
  </sheetViews>
  <sheetFormatPr defaultColWidth="11.42578125" defaultRowHeight="26.25" x14ac:dyDescent="0.4"/>
  <cols>
    <col min="1" max="1" width="8.5703125" style="336" customWidth="1"/>
    <col min="2" max="2" width="14.42578125" style="336" customWidth="1"/>
    <col min="3" max="7" width="11.42578125" style="336"/>
    <col min="8" max="8" width="14.85546875" style="336" customWidth="1"/>
    <col min="9" max="16384" width="11.42578125" style="336"/>
  </cols>
  <sheetData>
    <row r="1" spans="1:10" ht="31.5" x14ac:dyDescent="0.4">
      <c r="A1" s="383"/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7.25" customHeight="1" x14ac:dyDescent="0.5">
      <c r="A2" s="342"/>
      <c r="B2" s="342"/>
      <c r="C2" s="342"/>
      <c r="D2" s="342"/>
      <c r="E2" s="342"/>
      <c r="F2" s="342"/>
      <c r="G2" s="342"/>
      <c r="H2" s="342"/>
      <c r="I2" s="343"/>
      <c r="J2" s="343"/>
    </row>
    <row r="3" spans="1:10" ht="31.5" x14ac:dyDescent="0.4">
      <c r="A3" s="383"/>
      <c r="B3" s="383"/>
      <c r="C3" s="383"/>
      <c r="D3" s="383"/>
      <c r="E3" s="383"/>
      <c r="F3" s="383"/>
      <c r="G3" s="383"/>
      <c r="H3" s="383"/>
      <c r="I3" s="383"/>
      <c r="J3" s="383"/>
    </row>
    <row r="4" spans="1:10" ht="13.5" customHeight="1" x14ac:dyDescent="0.5">
      <c r="A4" s="342"/>
      <c r="B4" s="342"/>
      <c r="C4" s="342"/>
      <c r="D4" s="342"/>
      <c r="E4" s="342"/>
      <c r="F4" s="342"/>
      <c r="G4" s="342"/>
      <c r="H4" s="342"/>
      <c r="I4" s="343"/>
      <c r="J4" s="343"/>
    </row>
    <row r="5" spans="1:10" ht="21" customHeight="1" x14ac:dyDescent="0.4">
      <c r="A5" s="384" t="s">
        <v>609</v>
      </c>
      <c r="B5" s="384"/>
      <c r="C5" s="384"/>
      <c r="D5" s="384"/>
      <c r="E5" s="384"/>
      <c r="F5" s="384"/>
      <c r="G5" s="384"/>
      <c r="H5" s="384"/>
      <c r="I5" s="384"/>
      <c r="J5" s="384"/>
    </row>
    <row r="6" spans="1:10" ht="17.25" customHeight="1" x14ac:dyDescent="0.4">
      <c r="A6" s="384"/>
      <c r="B6" s="384"/>
      <c r="C6" s="384"/>
      <c r="D6" s="384"/>
      <c r="E6" s="384"/>
      <c r="F6" s="384"/>
      <c r="G6" s="384"/>
      <c r="H6" s="384"/>
      <c r="I6" s="384"/>
      <c r="J6" s="384"/>
    </row>
    <row r="7" spans="1:10" x14ac:dyDescent="0.4">
      <c r="A7" s="384"/>
      <c r="B7" s="384"/>
      <c r="C7" s="384"/>
      <c r="D7" s="384"/>
      <c r="E7" s="384"/>
      <c r="F7" s="384"/>
      <c r="G7" s="384"/>
      <c r="H7" s="384"/>
      <c r="I7" s="384"/>
      <c r="J7" s="384"/>
    </row>
    <row r="8" spans="1:10" ht="8.25" customHeight="1" x14ac:dyDescent="0.4">
      <c r="A8" s="384"/>
      <c r="B8" s="384"/>
      <c r="C8" s="384"/>
      <c r="D8" s="384"/>
      <c r="E8" s="384"/>
      <c r="F8" s="384"/>
      <c r="G8" s="384"/>
      <c r="H8" s="384"/>
      <c r="I8" s="384"/>
      <c r="J8" s="384"/>
    </row>
    <row r="9" spans="1:10" hidden="1" x14ac:dyDescent="0.4">
      <c r="A9" s="384"/>
      <c r="B9" s="384"/>
      <c r="C9" s="384"/>
      <c r="D9" s="384"/>
      <c r="E9" s="384"/>
      <c r="F9" s="384"/>
      <c r="G9" s="384"/>
      <c r="H9" s="384"/>
      <c r="I9" s="384"/>
      <c r="J9" s="384"/>
    </row>
    <row r="10" spans="1:10" ht="5.25" hidden="1" customHeight="1" x14ac:dyDescent="0.4">
      <c r="A10" s="384"/>
      <c r="B10" s="384"/>
      <c r="C10" s="384"/>
      <c r="D10" s="384"/>
      <c r="E10" s="384"/>
      <c r="F10" s="384"/>
      <c r="G10" s="384"/>
      <c r="H10" s="384"/>
      <c r="I10" s="384"/>
      <c r="J10" s="384"/>
    </row>
    <row r="12" spans="1:10" ht="17.25" customHeight="1" x14ac:dyDescent="0.4"/>
    <row r="24" spans="1:10" s="337" customFormat="1" ht="18.75" x14ac:dyDescent="0.3">
      <c r="A24" s="340"/>
      <c r="G24" s="340"/>
    </row>
    <row r="25" spans="1:10" s="339" customFormat="1" ht="16.5" x14ac:dyDescent="0.3">
      <c r="A25" s="341"/>
      <c r="G25" s="338"/>
    </row>
    <row r="26" spans="1:10" s="339" customFormat="1" ht="15.75" x14ac:dyDescent="0.25"/>
    <row r="27" spans="1:10" s="339" customFormat="1" ht="15.75" x14ac:dyDescent="0.25"/>
    <row r="28" spans="1:10" s="337" customFormat="1" ht="15.75" x14ac:dyDescent="0.25"/>
    <row r="29" spans="1:10" s="337" customFormat="1" ht="15.75" x14ac:dyDescent="0.25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</sheetData>
  <mergeCells count="4">
    <mergeCell ref="A1:J1"/>
    <mergeCell ref="A3:J3"/>
    <mergeCell ref="A5:J10"/>
    <mergeCell ref="A29:J29"/>
  </mergeCells>
  <pageMargins left="0.7" right="0.7" top="0.75" bottom="0.75" header="0.3" footer="0.3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8"/>
  <sheetViews>
    <sheetView tabSelected="1" view="pageBreakPreview" topLeftCell="A328" zoomScale="106" zoomScaleNormal="100" zoomScaleSheetLayoutView="106" workbookViewId="0">
      <selection activeCell="D332" sqref="D332"/>
    </sheetView>
  </sheetViews>
  <sheetFormatPr defaultColWidth="9.5703125" defaultRowHeight="12.75" x14ac:dyDescent="0.2"/>
  <cols>
    <col min="1" max="1" width="6.5703125" style="7" customWidth="1"/>
    <col min="2" max="2" width="44.140625" style="7" customWidth="1"/>
    <col min="3" max="3" width="9.5703125" style="7"/>
    <col min="4" max="4" width="12.140625" style="7" customWidth="1"/>
    <col min="5" max="5" width="19.28515625" style="7" customWidth="1"/>
    <col min="6" max="6" width="17.85546875" style="7" customWidth="1"/>
    <col min="7" max="256" width="9.5703125" style="7"/>
    <col min="257" max="257" width="6.5703125" style="7" customWidth="1"/>
    <col min="258" max="258" width="38.5703125" style="7" customWidth="1"/>
    <col min="259" max="259" width="9.5703125" style="7"/>
    <col min="260" max="260" width="12.140625" style="7" customWidth="1"/>
    <col min="261" max="261" width="19.28515625" style="7" customWidth="1"/>
    <col min="262" max="262" width="17.85546875" style="7" customWidth="1"/>
    <col min="263" max="512" width="9.5703125" style="7"/>
    <col min="513" max="513" width="6.5703125" style="7" customWidth="1"/>
    <col min="514" max="514" width="38.5703125" style="7" customWidth="1"/>
    <col min="515" max="515" width="9.5703125" style="7"/>
    <col min="516" max="516" width="12.140625" style="7" customWidth="1"/>
    <col min="517" max="517" width="19.28515625" style="7" customWidth="1"/>
    <col min="518" max="518" width="17.85546875" style="7" customWidth="1"/>
    <col min="519" max="768" width="9.5703125" style="7"/>
    <col min="769" max="769" width="6.5703125" style="7" customWidth="1"/>
    <col min="770" max="770" width="38.5703125" style="7" customWidth="1"/>
    <col min="771" max="771" width="9.5703125" style="7"/>
    <col min="772" max="772" width="12.140625" style="7" customWidth="1"/>
    <col min="773" max="773" width="19.28515625" style="7" customWidth="1"/>
    <col min="774" max="774" width="17.85546875" style="7" customWidth="1"/>
    <col min="775" max="1024" width="9.5703125" style="7"/>
    <col min="1025" max="1025" width="6.5703125" style="7" customWidth="1"/>
    <col min="1026" max="1026" width="38.5703125" style="7" customWidth="1"/>
    <col min="1027" max="1027" width="9.5703125" style="7"/>
    <col min="1028" max="1028" width="12.140625" style="7" customWidth="1"/>
    <col min="1029" max="1029" width="19.28515625" style="7" customWidth="1"/>
    <col min="1030" max="1030" width="17.85546875" style="7" customWidth="1"/>
    <col min="1031" max="1280" width="9.5703125" style="7"/>
    <col min="1281" max="1281" width="6.5703125" style="7" customWidth="1"/>
    <col min="1282" max="1282" width="38.5703125" style="7" customWidth="1"/>
    <col min="1283" max="1283" width="9.5703125" style="7"/>
    <col min="1284" max="1284" width="12.140625" style="7" customWidth="1"/>
    <col min="1285" max="1285" width="19.28515625" style="7" customWidth="1"/>
    <col min="1286" max="1286" width="17.85546875" style="7" customWidth="1"/>
    <col min="1287" max="1536" width="9.5703125" style="7"/>
    <col min="1537" max="1537" width="6.5703125" style="7" customWidth="1"/>
    <col min="1538" max="1538" width="38.5703125" style="7" customWidth="1"/>
    <col min="1539" max="1539" width="9.5703125" style="7"/>
    <col min="1540" max="1540" width="12.140625" style="7" customWidth="1"/>
    <col min="1541" max="1541" width="19.28515625" style="7" customWidth="1"/>
    <col min="1542" max="1542" width="17.85546875" style="7" customWidth="1"/>
    <col min="1543" max="1792" width="9.5703125" style="7"/>
    <col min="1793" max="1793" width="6.5703125" style="7" customWidth="1"/>
    <col min="1794" max="1794" width="38.5703125" style="7" customWidth="1"/>
    <col min="1795" max="1795" width="9.5703125" style="7"/>
    <col min="1796" max="1796" width="12.140625" style="7" customWidth="1"/>
    <col min="1797" max="1797" width="19.28515625" style="7" customWidth="1"/>
    <col min="1798" max="1798" width="17.85546875" style="7" customWidth="1"/>
    <col min="1799" max="2048" width="9.5703125" style="7"/>
    <col min="2049" max="2049" width="6.5703125" style="7" customWidth="1"/>
    <col min="2050" max="2050" width="38.5703125" style="7" customWidth="1"/>
    <col min="2051" max="2051" width="9.5703125" style="7"/>
    <col min="2052" max="2052" width="12.140625" style="7" customWidth="1"/>
    <col min="2053" max="2053" width="19.28515625" style="7" customWidth="1"/>
    <col min="2054" max="2054" width="17.85546875" style="7" customWidth="1"/>
    <col min="2055" max="2304" width="9.5703125" style="7"/>
    <col min="2305" max="2305" width="6.5703125" style="7" customWidth="1"/>
    <col min="2306" max="2306" width="38.5703125" style="7" customWidth="1"/>
    <col min="2307" max="2307" width="9.5703125" style="7"/>
    <col min="2308" max="2308" width="12.140625" style="7" customWidth="1"/>
    <col min="2309" max="2309" width="19.28515625" style="7" customWidth="1"/>
    <col min="2310" max="2310" width="17.85546875" style="7" customWidth="1"/>
    <col min="2311" max="2560" width="9.5703125" style="7"/>
    <col min="2561" max="2561" width="6.5703125" style="7" customWidth="1"/>
    <col min="2562" max="2562" width="38.5703125" style="7" customWidth="1"/>
    <col min="2563" max="2563" width="9.5703125" style="7"/>
    <col min="2564" max="2564" width="12.140625" style="7" customWidth="1"/>
    <col min="2565" max="2565" width="19.28515625" style="7" customWidth="1"/>
    <col min="2566" max="2566" width="17.85546875" style="7" customWidth="1"/>
    <col min="2567" max="2816" width="9.5703125" style="7"/>
    <col min="2817" max="2817" width="6.5703125" style="7" customWidth="1"/>
    <col min="2818" max="2818" width="38.5703125" style="7" customWidth="1"/>
    <col min="2819" max="2819" width="9.5703125" style="7"/>
    <col min="2820" max="2820" width="12.140625" style="7" customWidth="1"/>
    <col min="2821" max="2821" width="19.28515625" style="7" customWidth="1"/>
    <col min="2822" max="2822" width="17.85546875" style="7" customWidth="1"/>
    <col min="2823" max="3072" width="9.5703125" style="7"/>
    <col min="3073" max="3073" width="6.5703125" style="7" customWidth="1"/>
    <col min="3074" max="3074" width="38.5703125" style="7" customWidth="1"/>
    <col min="3075" max="3075" width="9.5703125" style="7"/>
    <col min="3076" max="3076" width="12.140625" style="7" customWidth="1"/>
    <col min="3077" max="3077" width="19.28515625" style="7" customWidth="1"/>
    <col min="3078" max="3078" width="17.85546875" style="7" customWidth="1"/>
    <col min="3079" max="3328" width="9.5703125" style="7"/>
    <col min="3329" max="3329" width="6.5703125" style="7" customWidth="1"/>
    <col min="3330" max="3330" width="38.5703125" style="7" customWidth="1"/>
    <col min="3331" max="3331" width="9.5703125" style="7"/>
    <col min="3332" max="3332" width="12.140625" style="7" customWidth="1"/>
    <col min="3333" max="3333" width="19.28515625" style="7" customWidth="1"/>
    <col min="3334" max="3334" width="17.85546875" style="7" customWidth="1"/>
    <col min="3335" max="3584" width="9.5703125" style="7"/>
    <col min="3585" max="3585" width="6.5703125" style="7" customWidth="1"/>
    <col min="3586" max="3586" width="38.5703125" style="7" customWidth="1"/>
    <col min="3587" max="3587" width="9.5703125" style="7"/>
    <col min="3588" max="3588" width="12.140625" style="7" customWidth="1"/>
    <col min="3589" max="3589" width="19.28515625" style="7" customWidth="1"/>
    <col min="3590" max="3590" width="17.85546875" style="7" customWidth="1"/>
    <col min="3591" max="3840" width="9.5703125" style="7"/>
    <col min="3841" max="3841" width="6.5703125" style="7" customWidth="1"/>
    <col min="3842" max="3842" width="38.5703125" style="7" customWidth="1"/>
    <col min="3843" max="3843" width="9.5703125" style="7"/>
    <col min="3844" max="3844" width="12.140625" style="7" customWidth="1"/>
    <col min="3845" max="3845" width="19.28515625" style="7" customWidth="1"/>
    <col min="3846" max="3846" width="17.85546875" style="7" customWidth="1"/>
    <col min="3847" max="4096" width="9.5703125" style="7"/>
    <col min="4097" max="4097" width="6.5703125" style="7" customWidth="1"/>
    <col min="4098" max="4098" width="38.5703125" style="7" customWidth="1"/>
    <col min="4099" max="4099" width="9.5703125" style="7"/>
    <col min="4100" max="4100" width="12.140625" style="7" customWidth="1"/>
    <col min="4101" max="4101" width="19.28515625" style="7" customWidth="1"/>
    <col min="4102" max="4102" width="17.85546875" style="7" customWidth="1"/>
    <col min="4103" max="4352" width="9.5703125" style="7"/>
    <col min="4353" max="4353" width="6.5703125" style="7" customWidth="1"/>
    <col min="4354" max="4354" width="38.5703125" style="7" customWidth="1"/>
    <col min="4355" max="4355" width="9.5703125" style="7"/>
    <col min="4356" max="4356" width="12.140625" style="7" customWidth="1"/>
    <col min="4357" max="4357" width="19.28515625" style="7" customWidth="1"/>
    <col min="4358" max="4358" width="17.85546875" style="7" customWidth="1"/>
    <col min="4359" max="4608" width="9.5703125" style="7"/>
    <col min="4609" max="4609" width="6.5703125" style="7" customWidth="1"/>
    <col min="4610" max="4610" width="38.5703125" style="7" customWidth="1"/>
    <col min="4611" max="4611" width="9.5703125" style="7"/>
    <col min="4612" max="4612" width="12.140625" style="7" customWidth="1"/>
    <col min="4613" max="4613" width="19.28515625" style="7" customWidth="1"/>
    <col min="4614" max="4614" width="17.85546875" style="7" customWidth="1"/>
    <col min="4615" max="4864" width="9.5703125" style="7"/>
    <col min="4865" max="4865" width="6.5703125" style="7" customWidth="1"/>
    <col min="4866" max="4866" width="38.5703125" style="7" customWidth="1"/>
    <col min="4867" max="4867" width="9.5703125" style="7"/>
    <col min="4868" max="4868" width="12.140625" style="7" customWidth="1"/>
    <col min="4869" max="4869" width="19.28515625" style="7" customWidth="1"/>
    <col min="4870" max="4870" width="17.85546875" style="7" customWidth="1"/>
    <col min="4871" max="5120" width="9.5703125" style="7"/>
    <col min="5121" max="5121" width="6.5703125" style="7" customWidth="1"/>
    <col min="5122" max="5122" width="38.5703125" style="7" customWidth="1"/>
    <col min="5123" max="5123" width="9.5703125" style="7"/>
    <col min="5124" max="5124" width="12.140625" style="7" customWidth="1"/>
    <col min="5125" max="5125" width="19.28515625" style="7" customWidth="1"/>
    <col min="5126" max="5126" width="17.85546875" style="7" customWidth="1"/>
    <col min="5127" max="5376" width="9.5703125" style="7"/>
    <col min="5377" max="5377" width="6.5703125" style="7" customWidth="1"/>
    <col min="5378" max="5378" width="38.5703125" style="7" customWidth="1"/>
    <col min="5379" max="5379" width="9.5703125" style="7"/>
    <col min="5380" max="5380" width="12.140625" style="7" customWidth="1"/>
    <col min="5381" max="5381" width="19.28515625" style="7" customWidth="1"/>
    <col min="5382" max="5382" width="17.85546875" style="7" customWidth="1"/>
    <col min="5383" max="5632" width="9.5703125" style="7"/>
    <col min="5633" max="5633" width="6.5703125" style="7" customWidth="1"/>
    <col min="5634" max="5634" width="38.5703125" style="7" customWidth="1"/>
    <col min="5635" max="5635" width="9.5703125" style="7"/>
    <col min="5636" max="5636" width="12.140625" style="7" customWidth="1"/>
    <col min="5637" max="5637" width="19.28515625" style="7" customWidth="1"/>
    <col min="5638" max="5638" width="17.85546875" style="7" customWidth="1"/>
    <col min="5639" max="5888" width="9.5703125" style="7"/>
    <col min="5889" max="5889" width="6.5703125" style="7" customWidth="1"/>
    <col min="5890" max="5890" width="38.5703125" style="7" customWidth="1"/>
    <col min="5891" max="5891" width="9.5703125" style="7"/>
    <col min="5892" max="5892" width="12.140625" style="7" customWidth="1"/>
    <col min="5893" max="5893" width="19.28515625" style="7" customWidth="1"/>
    <col min="5894" max="5894" width="17.85546875" style="7" customWidth="1"/>
    <col min="5895" max="6144" width="9.5703125" style="7"/>
    <col min="6145" max="6145" width="6.5703125" style="7" customWidth="1"/>
    <col min="6146" max="6146" width="38.5703125" style="7" customWidth="1"/>
    <col min="6147" max="6147" width="9.5703125" style="7"/>
    <col min="6148" max="6148" width="12.140625" style="7" customWidth="1"/>
    <col min="6149" max="6149" width="19.28515625" style="7" customWidth="1"/>
    <col min="6150" max="6150" width="17.85546875" style="7" customWidth="1"/>
    <col min="6151" max="6400" width="9.5703125" style="7"/>
    <col min="6401" max="6401" width="6.5703125" style="7" customWidth="1"/>
    <col min="6402" max="6402" width="38.5703125" style="7" customWidth="1"/>
    <col min="6403" max="6403" width="9.5703125" style="7"/>
    <col min="6404" max="6404" width="12.140625" style="7" customWidth="1"/>
    <col min="6405" max="6405" width="19.28515625" style="7" customWidth="1"/>
    <col min="6406" max="6406" width="17.85546875" style="7" customWidth="1"/>
    <col min="6407" max="6656" width="9.5703125" style="7"/>
    <col min="6657" max="6657" width="6.5703125" style="7" customWidth="1"/>
    <col min="6658" max="6658" width="38.5703125" style="7" customWidth="1"/>
    <col min="6659" max="6659" width="9.5703125" style="7"/>
    <col min="6660" max="6660" width="12.140625" style="7" customWidth="1"/>
    <col min="6661" max="6661" width="19.28515625" style="7" customWidth="1"/>
    <col min="6662" max="6662" width="17.85546875" style="7" customWidth="1"/>
    <col min="6663" max="6912" width="9.5703125" style="7"/>
    <col min="6913" max="6913" width="6.5703125" style="7" customWidth="1"/>
    <col min="6914" max="6914" width="38.5703125" style="7" customWidth="1"/>
    <col min="6915" max="6915" width="9.5703125" style="7"/>
    <col min="6916" max="6916" width="12.140625" style="7" customWidth="1"/>
    <col min="6917" max="6917" width="19.28515625" style="7" customWidth="1"/>
    <col min="6918" max="6918" width="17.85546875" style="7" customWidth="1"/>
    <col min="6919" max="7168" width="9.5703125" style="7"/>
    <col min="7169" max="7169" width="6.5703125" style="7" customWidth="1"/>
    <col min="7170" max="7170" width="38.5703125" style="7" customWidth="1"/>
    <col min="7171" max="7171" width="9.5703125" style="7"/>
    <col min="7172" max="7172" width="12.140625" style="7" customWidth="1"/>
    <col min="7173" max="7173" width="19.28515625" style="7" customWidth="1"/>
    <col min="7174" max="7174" width="17.85546875" style="7" customWidth="1"/>
    <col min="7175" max="7424" width="9.5703125" style="7"/>
    <col min="7425" max="7425" width="6.5703125" style="7" customWidth="1"/>
    <col min="7426" max="7426" width="38.5703125" style="7" customWidth="1"/>
    <col min="7427" max="7427" width="9.5703125" style="7"/>
    <col min="7428" max="7428" width="12.140625" style="7" customWidth="1"/>
    <col min="7429" max="7429" width="19.28515625" style="7" customWidth="1"/>
    <col min="7430" max="7430" width="17.85546875" style="7" customWidth="1"/>
    <col min="7431" max="7680" width="9.5703125" style="7"/>
    <col min="7681" max="7681" width="6.5703125" style="7" customWidth="1"/>
    <col min="7682" max="7682" width="38.5703125" style="7" customWidth="1"/>
    <col min="7683" max="7683" width="9.5703125" style="7"/>
    <col min="7684" max="7684" width="12.140625" style="7" customWidth="1"/>
    <col min="7685" max="7685" width="19.28515625" style="7" customWidth="1"/>
    <col min="7686" max="7686" width="17.85546875" style="7" customWidth="1"/>
    <col min="7687" max="7936" width="9.5703125" style="7"/>
    <col min="7937" max="7937" width="6.5703125" style="7" customWidth="1"/>
    <col min="7938" max="7938" width="38.5703125" style="7" customWidth="1"/>
    <col min="7939" max="7939" width="9.5703125" style="7"/>
    <col min="7940" max="7940" width="12.140625" style="7" customWidth="1"/>
    <col min="7941" max="7941" width="19.28515625" style="7" customWidth="1"/>
    <col min="7942" max="7942" width="17.85546875" style="7" customWidth="1"/>
    <col min="7943" max="8192" width="9.5703125" style="7"/>
    <col min="8193" max="8193" width="6.5703125" style="7" customWidth="1"/>
    <col min="8194" max="8194" width="38.5703125" style="7" customWidth="1"/>
    <col min="8195" max="8195" width="9.5703125" style="7"/>
    <col min="8196" max="8196" width="12.140625" style="7" customWidth="1"/>
    <col min="8197" max="8197" width="19.28515625" style="7" customWidth="1"/>
    <col min="8198" max="8198" width="17.85546875" style="7" customWidth="1"/>
    <col min="8199" max="8448" width="9.5703125" style="7"/>
    <col min="8449" max="8449" width="6.5703125" style="7" customWidth="1"/>
    <col min="8450" max="8450" width="38.5703125" style="7" customWidth="1"/>
    <col min="8451" max="8451" width="9.5703125" style="7"/>
    <col min="8452" max="8452" width="12.140625" style="7" customWidth="1"/>
    <col min="8453" max="8453" width="19.28515625" style="7" customWidth="1"/>
    <col min="8454" max="8454" width="17.85546875" style="7" customWidth="1"/>
    <col min="8455" max="8704" width="9.5703125" style="7"/>
    <col min="8705" max="8705" width="6.5703125" style="7" customWidth="1"/>
    <col min="8706" max="8706" width="38.5703125" style="7" customWidth="1"/>
    <col min="8707" max="8707" width="9.5703125" style="7"/>
    <col min="8708" max="8708" width="12.140625" style="7" customWidth="1"/>
    <col min="8709" max="8709" width="19.28515625" style="7" customWidth="1"/>
    <col min="8710" max="8710" width="17.85546875" style="7" customWidth="1"/>
    <col min="8711" max="8960" width="9.5703125" style="7"/>
    <col min="8961" max="8961" width="6.5703125" style="7" customWidth="1"/>
    <col min="8962" max="8962" width="38.5703125" style="7" customWidth="1"/>
    <col min="8963" max="8963" width="9.5703125" style="7"/>
    <col min="8964" max="8964" width="12.140625" style="7" customWidth="1"/>
    <col min="8965" max="8965" width="19.28515625" style="7" customWidth="1"/>
    <col min="8966" max="8966" width="17.85546875" style="7" customWidth="1"/>
    <col min="8967" max="9216" width="9.5703125" style="7"/>
    <col min="9217" max="9217" width="6.5703125" style="7" customWidth="1"/>
    <col min="9218" max="9218" width="38.5703125" style="7" customWidth="1"/>
    <col min="9219" max="9219" width="9.5703125" style="7"/>
    <col min="9220" max="9220" width="12.140625" style="7" customWidth="1"/>
    <col min="9221" max="9221" width="19.28515625" style="7" customWidth="1"/>
    <col min="9222" max="9222" width="17.85546875" style="7" customWidth="1"/>
    <col min="9223" max="9472" width="9.5703125" style="7"/>
    <col min="9473" max="9473" width="6.5703125" style="7" customWidth="1"/>
    <col min="9474" max="9474" width="38.5703125" style="7" customWidth="1"/>
    <col min="9475" max="9475" width="9.5703125" style="7"/>
    <col min="9476" max="9476" width="12.140625" style="7" customWidth="1"/>
    <col min="9477" max="9477" width="19.28515625" style="7" customWidth="1"/>
    <col min="9478" max="9478" width="17.85546875" style="7" customWidth="1"/>
    <col min="9479" max="9728" width="9.5703125" style="7"/>
    <col min="9729" max="9729" width="6.5703125" style="7" customWidth="1"/>
    <col min="9730" max="9730" width="38.5703125" style="7" customWidth="1"/>
    <col min="9731" max="9731" width="9.5703125" style="7"/>
    <col min="9732" max="9732" width="12.140625" style="7" customWidth="1"/>
    <col min="9733" max="9733" width="19.28515625" style="7" customWidth="1"/>
    <col min="9734" max="9734" width="17.85546875" style="7" customWidth="1"/>
    <col min="9735" max="9984" width="9.5703125" style="7"/>
    <col min="9985" max="9985" width="6.5703125" style="7" customWidth="1"/>
    <col min="9986" max="9986" width="38.5703125" style="7" customWidth="1"/>
    <col min="9987" max="9987" width="9.5703125" style="7"/>
    <col min="9988" max="9988" width="12.140625" style="7" customWidth="1"/>
    <col min="9989" max="9989" width="19.28515625" style="7" customWidth="1"/>
    <col min="9990" max="9990" width="17.85546875" style="7" customWidth="1"/>
    <col min="9991" max="10240" width="9.5703125" style="7"/>
    <col min="10241" max="10241" width="6.5703125" style="7" customWidth="1"/>
    <col min="10242" max="10242" width="38.5703125" style="7" customWidth="1"/>
    <col min="10243" max="10243" width="9.5703125" style="7"/>
    <col min="10244" max="10244" width="12.140625" style="7" customWidth="1"/>
    <col min="10245" max="10245" width="19.28515625" style="7" customWidth="1"/>
    <col min="10246" max="10246" width="17.85546875" style="7" customWidth="1"/>
    <col min="10247" max="10496" width="9.5703125" style="7"/>
    <col min="10497" max="10497" width="6.5703125" style="7" customWidth="1"/>
    <col min="10498" max="10498" width="38.5703125" style="7" customWidth="1"/>
    <col min="10499" max="10499" width="9.5703125" style="7"/>
    <col min="10500" max="10500" width="12.140625" style="7" customWidth="1"/>
    <col min="10501" max="10501" width="19.28515625" style="7" customWidth="1"/>
    <col min="10502" max="10502" width="17.85546875" style="7" customWidth="1"/>
    <col min="10503" max="10752" width="9.5703125" style="7"/>
    <col min="10753" max="10753" width="6.5703125" style="7" customWidth="1"/>
    <col min="10754" max="10754" width="38.5703125" style="7" customWidth="1"/>
    <col min="10755" max="10755" width="9.5703125" style="7"/>
    <col min="10756" max="10756" width="12.140625" style="7" customWidth="1"/>
    <col min="10757" max="10757" width="19.28515625" style="7" customWidth="1"/>
    <col min="10758" max="10758" width="17.85546875" style="7" customWidth="1"/>
    <col min="10759" max="11008" width="9.5703125" style="7"/>
    <col min="11009" max="11009" width="6.5703125" style="7" customWidth="1"/>
    <col min="11010" max="11010" width="38.5703125" style="7" customWidth="1"/>
    <col min="11011" max="11011" width="9.5703125" style="7"/>
    <col min="11012" max="11012" width="12.140625" style="7" customWidth="1"/>
    <col min="11013" max="11013" width="19.28515625" style="7" customWidth="1"/>
    <col min="11014" max="11014" width="17.85546875" style="7" customWidth="1"/>
    <col min="11015" max="11264" width="9.5703125" style="7"/>
    <col min="11265" max="11265" width="6.5703125" style="7" customWidth="1"/>
    <col min="11266" max="11266" width="38.5703125" style="7" customWidth="1"/>
    <col min="11267" max="11267" width="9.5703125" style="7"/>
    <col min="11268" max="11268" width="12.140625" style="7" customWidth="1"/>
    <col min="11269" max="11269" width="19.28515625" style="7" customWidth="1"/>
    <col min="11270" max="11270" width="17.85546875" style="7" customWidth="1"/>
    <col min="11271" max="11520" width="9.5703125" style="7"/>
    <col min="11521" max="11521" width="6.5703125" style="7" customWidth="1"/>
    <col min="11522" max="11522" width="38.5703125" style="7" customWidth="1"/>
    <col min="11523" max="11523" width="9.5703125" style="7"/>
    <col min="11524" max="11524" width="12.140625" style="7" customWidth="1"/>
    <col min="11525" max="11525" width="19.28515625" style="7" customWidth="1"/>
    <col min="11526" max="11526" width="17.85546875" style="7" customWidth="1"/>
    <col min="11527" max="11776" width="9.5703125" style="7"/>
    <col min="11777" max="11777" width="6.5703125" style="7" customWidth="1"/>
    <col min="11778" max="11778" width="38.5703125" style="7" customWidth="1"/>
    <col min="11779" max="11779" width="9.5703125" style="7"/>
    <col min="11780" max="11780" width="12.140625" style="7" customWidth="1"/>
    <col min="11781" max="11781" width="19.28515625" style="7" customWidth="1"/>
    <col min="11782" max="11782" width="17.85546875" style="7" customWidth="1"/>
    <col min="11783" max="12032" width="9.5703125" style="7"/>
    <col min="12033" max="12033" width="6.5703125" style="7" customWidth="1"/>
    <col min="12034" max="12034" width="38.5703125" style="7" customWidth="1"/>
    <col min="12035" max="12035" width="9.5703125" style="7"/>
    <col min="12036" max="12036" width="12.140625" style="7" customWidth="1"/>
    <col min="12037" max="12037" width="19.28515625" style="7" customWidth="1"/>
    <col min="12038" max="12038" width="17.85546875" style="7" customWidth="1"/>
    <col min="12039" max="12288" width="9.5703125" style="7"/>
    <col min="12289" max="12289" width="6.5703125" style="7" customWidth="1"/>
    <col min="12290" max="12290" width="38.5703125" style="7" customWidth="1"/>
    <col min="12291" max="12291" width="9.5703125" style="7"/>
    <col min="12292" max="12292" width="12.140625" style="7" customWidth="1"/>
    <col min="12293" max="12293" width="19.28515625" style="7" customWidth="1"/>
    <col min="12294" max="12294" width="17.85546875" style="7" customWidth="1"/>
    <col min="12295" max="12544" width="9.5703125" style="7"/>
    <col min="12545" max="12545" width="6.5703125" style="7" customWidth="1"/>
    <col min="12546" max="12546" width="38.5703125" style="7" customWidth="1"/>
    <col min="12547" max="12547" width="9.5703125" style="7"/>
    <col min="12548" max="12548" width="12.140625" style="7" customWidth="1"/>
    <col min="12549" max="12549" width="19.28515625" style="7" customWidth="1"/>
    <col min="12550" max="12550" width="17.85546875" style="7" customWidth="1"/>
    <col min="12551" max="12800" width="9.5703125" style="7"/>
    <col min="12801" max="12801" width="6.5703125" style="7" customWidth="1"/>
    <col min="12802" max="12802" width="38.5703125" style="7" customWidth="1"/>
    <col min="12803" max="12803" width="9.5703125" style="7"/>
    <col min="12804" max="12804" width="12.140625" style="7" customWidth="1"/>
    <col min="12805" max="12805" width="19.28515625" style="7" customWidth="1"/>
    <col min="12806" max="12806" width="17.85546875" style="7" customWidth="1"/>
    <col min="12807" max="13056" width="9.5703125" style="7"/>
    <col min="13057" max="13057" width="6.5703125" style="7" customWidth="1"/>
    <col min="13058" max="13058" width="38.5703125" style="7" customWidth="1"/>
    <col min="13059" max="13059" width="9.5703125" style="7"/>
    <col min="13060" max="13060" width="12.140625" style="7" customWidth="1"/>
    <col min="13061" max="13061" width="19.28515625" style="7" customWidth="1"/>
    <col min="13062" max="13062" width="17.85546875" style="7" customWidth="1"/>
    <col min="13063" max="13312" width="9.5703125" style="7"/>
    <col min="13313" max="13313" width="6.5703125" style="7" customWidth="1"/>
    <col min="13314" max="13314" width="38.5703125" style="7" customWidth="1"/>
    <col min="13315" max="13315" width="9.5703125" style="7"/>
    <col min="13316" max="13316" width="12.140625" style="7" customWidth="1"/>
    <col min="13317" max="13317" width="19.28515625" style="7" customWidth="1"/>
    <col min="13318" max="13318" width="17.85546875" style="7" customWidth="1"/>
    <col min="13319" max="13568" width="9.5703125" style="7"/>
    <col min="13569" max="13569" width="6.5703125" style="7" customWidth="1"/>
    <col min="13570" max="13570" width="38.5703125" style="7" customWidth="1"/>
    <col min="13571" max="13571" width="9.5703125" style="7"/>
    <col min="13572" max="13572" width="12.140625" style="7" customWidth="1"/>
    <col min="13573" max="13573" width="19.28515625" style="7" customWidth="1"/>
    <col min="13574" max="13574" width="17.85546875" style="7" customWidth="1"/>
    <col min="13575" max="13824" width="9.5703125" style="7"/>
    <col min="13825" max="13825" width="6.5703125" style="7" customWidth="1"/>
    <col min="13826" max="13826" width="38.5703125" style="7" customWidth="1"/>
    <col min="13827" max="13827" width="9.5703125" style="7"/>
    <col min="13828" max="13828" width="12.140625" style="7" customWidth="1"/>
    <col min="13829" max="13829" width="19.28515625" style="7" customWidth="1"/>
    <col min="13830" max="13830" width="17.85546875" style="7" customWidth="1"/>
    <col min="13831" max="14080" width="9.5703125" style="7"/>
    <col min="14081" max="14081" width="6.5703125" style="7" customWidth="1"/>
    <col min="14082" max="14082" width="38.5703125" style="7" customWidth="1"/>
    <col min="14083" max="14083" width="9.5703125" style="7"/>
    <col min="14084" max="14084" width="12.140625" style="7" customWidth="1"/>
    <col min="14085" max="14085" width="19.28515625" style="7" customWidth="1"/>
    <col min="14086" max="14086" width="17.85546875" style="7" customWidth="1"/>
    <col min="14087" max="14336" width="9.5703125" style="7"/>
    <col min="14337" max="14337" width="6.5703125" style="7" customWidth="1"/>
    <col min="14338" max="14338" width="38.5703125" style="7" customWidth="1"/>
    <col min="14339" max="14339" width="9.5703125" style="7"/>
    <col min="14340" max="14340" width="12.140625" style="7" customWidth="1"/>
    <col min="14341" max="14341" width="19.28515625" style="7" customWidth="1"/>
    <col min="14342" max="14342" width="17.85546875" style="7" customWidth="1"/>
    <col min="14343" max="14592" width="9.5703125" style="7"/>
    <col min="14593" max="14593" width="6.5703125" style="7" customWidth="1"/>
    <col min="14594" max="14594" width="38.5703125" style="7" customWidth="1"/>
    <col min="14595" max="14595" width="9.5703125" style="7"/>
    <col min="14596" max="14596" width="12.140625" style="7" customWidth="1"/>
    <col min="14597" max="14597" width="19.28515625" style="7" customWidth="1"/>
    <col min="14598" max="14598" width="17.85546875" style="7" customWidth="1"/>
    <col min="14599" max="14848" width="9.5703125" style="7"/>
    <col min="14849" max="14849" width="6.5703125" style="7" customWidth="1"/>
    <col min="14850" max="14850" width="38.5703125" style="7" customWidth="1"/>
    <col min="14851" max="14851" width="9.5703125" style="7"/>
    <col min="14852" max="14852" width="12.140625" style="7" customWidth="1"/>
    <col min="14853" max="14853" width="19.28515625" style="7" customWidth="1"/>
    <col min="14854" max="14854" width="17.85546875" style="7" customWidth="1"/>
    <col min="14855" max="15104" width="9.5703125" style="7"/>
    <col min="15105" max="15105" width="6.5703125" style="7" customWidth="1"/>
    <col min="15106" max="15106" width="38.5703125" style="7" customWidth="1"/>
    <col min="15107" max="15107" width="9.5703125" style="7"/>
    <col min="15108" max="15108" width="12.140625" style="7" customWidth="1"/>
    <col min="15109" max="15109" width="19.28515625" style="7" customWidth="1"/>
    <col min="15110" max="15110" width="17.85546875" style="7" customWidth="1"/>
    <col min="15111" max="15360" width="9.5703125" style="7"/>
    <col min="15361" max="15361" width="6.5703125" style="7" customWidth="1"/>
    <col min="15362" max="15362" width="38.5703125" style="7" customWidth="1"/>
    <col min="15363" max="15363" width="9.5703125" style="7"/>
    <col min="15364" max="15364" width="12.140625" style="7" customWidth="1"/>
    <col min="15365" max="15365" width="19.28515625" style="7" customWidth="1"/>
    <col min="15366" max="15366" width="17.85546875" style="7" customWidth="1"/>
    <col min="15367" max="15616" width="9.5703125" style="7"/>
    <col min="15617" max="15617" width="6.5703125" style="7" customWidth="1"/>
    <col min="15618" max="15618" width="38.5703125" style="7" customWidth="1"/>
    <col min="15619" max="15619" width="9.5703125" style="7"/>
    <col min="15620" max="15620" width="12.140625" style="7" customWidth="1"/>
    <col min="15621" max="15621" width="19.28515625" style="7" customWidth="1"/>
    <col min="15622" max="15622" width="17.85546875" style="7" customWidth="1"/>
    <col min="15623" max="15872" width="9.5703125" style="7"/>
    <col min="15873" max="15873" width="6.5703125" style="7" customWidth="1"/>
    <col min="15874" max="15874" width="38.5703125" style="7" customWidth="1"/>
    <col min="15875" max="15875" width="9.5703125" style="7"/>
    <col min="15876" max="15876" width="12.140625" style="7" customWidth="1"/>
    <col min="15877" max="15877" width="19.28515625" style="7" customWidth="1"/>
    <col min="15878" max="15878" width="17.85546875" style="7" customWidth="1"/>
    <col min="15879" max="16128" width="9.5703125" style="7"/>
    <col min="16129" max="16129" width="6.5703125" style="7" customWidth="1"/>
    <col min="16130" max="16130" width="38.5703125" style="7" customWidth="1"/>
    <col min="16131" max="16131" width="9.5703125" style="7"/>
    <col min="16132" max="16132" width="12.140625" style="7" customWidth="1"/>
    <col min="16133" max="16133" width="19.28515625" style="7" customWidth="1"/>
    <col min="16134" max="16134" width="17.85546875" style="7" customWidth="1"/>
    <col min="16135" max="16384" width="9.5703125" style="7"/>
  </cols>
  <sheetData>
    <row r="1" spans="1:6" ht="18.75" x14ac:dyDescent="0.2">
      <c r="A1" s="1"/>
      <c r="B1" s="2" t="s">
        <v>0</v>
      </c>
      <c r="C1" s="3"/>
      <c r="D1" s="4"/>
      <c r="E1" s="5"/>
      <c r="F1" s="6"/>
    </row>
    <row r="2" spans="1:6" ht="18.75" x14ac:dyDescent="0.2">
      <c r="A2" s="4"/>
      <c r="B2" s="8"/>
      <c r="C2" s="3"/>
      <c r="D2" s="4"/>
      <c r="E2" s="5"/>
      <c r="F2" s="6"/>
    </row>
    <row r="3" spans="1:6" ht="18.75" x14ac:dyDescent="0.2">
      <c r="A3" s="4"/>
      <c r="B3" s="9" t="s">
        <v>562</v>
      </c>
      <c r="C3" s="3"/>
      <c r="D3" s="4"/>
      <c r="E3" s="5"/>
      <c r="F3" s="6"/>
    </row>
    <row r="4" spans="1:6" ht="18.75" x14ac:dyDescent="0.2">
      <c r="A4" s="4"/>
      <c r="B4" s="9"/>
      <c r="C4" s="3"/>
      <c r="D4" s="4"/>
      <c r="E4" s="5"/>
      <c r="F4" s="6"/>
    </row>
    <row r="5" spans="1:6" ht="18" x14ac:dyDescent="0.2">
      <c r="A5" s="4"/>
      <c r="B5" s="10" t="s">
        <v>2</v>
      </c>
      <c r="C5" s="3"/>
      <c r="D5" s="4"/>
      <c r="E5" s="5"/>
      <c r="F5" s="11"/>
    </row>
    <row r="6" spans="1:6" ht="18" x14ac:dyDescent="0.2">
      <c r="A6" s="4"/>
      <c r="B6" s="10"/>
      <c r="C6" s="3"/>
      <c r="D6" s="4"/>
      <c r="E6" s="5"/>
      <c r="F6" s="11"/>
    </row>
    <row r="7" spans="1:6" ht="18" x14ac:dyDescent="0.2">
      <c r="A7" s="4"/>
      <c r="B7" s="10" t="s">
        <v>3</v>
      </c>
      <c r="C7" s="3"/>
      <c r="D7" s="4"/>
      <c r="E7" s="5"/>
      <c r="F7" s="11"/>
    </row>
    <row r="8" spans="1:6" ht="18.75" x14ac:dyDescent="0.2">
      <c r="A8" s="4"/>
      <c r="B8" s="3"/>
      <c r="C8" s="3"/>
      <c r="D8" s="4"/>
      <c r="E8" s="5"/>
      <c r="F8" s="6"/>
    </row>
    <row r="9" spans="1:6" ht="33" x14ac:dyDescent="0.2">
      <c r="A9" s="4" t="s">
        <v>4</v>
      </c>
      <c r="B9" s="12" t="s">
        <v>5</v>
      </c>
      <c r="C9" s="13">
        <v>18</v>
      </c>
      <c r="D9" s="4" t="s">
        <v>506</v>
      </c>
      <c r="E9" s="5">
        <v>100</v>
      </c>
      <c r="F9" s="6">
        <f t="shared" ref="F9:F16" si="0">C9*E9</f>
        <v>1800</v>
      </c>
    </row>
    <row r="10" spans="1:6" ht="49.5" x14ac:dyDescent="0.2">
      <c r="A10" s="4" t="s">
        <v>6</v>
      </c>
      <c r="B10" s="12" t="s">
        <v>507</v>
      </c>
      <c r="C10" s="14"/>
      <c r="D10" s="4" t="s">
        <v>508</v>
      </c>
      <c r="E10" s="5">
        <v>1200</v>
      </c>
      <c r="F10" s="6">
        <f t="shared" si="0"/>
        <v>0</v>
      </c>
    </row>
    <row r="11" spans="1:6" ht="49.5" x14ac:dyDescent="0.2">
      <c r="A11" s="4" t="s">
        <v>8</v>
      </c>
      <c r="B11" s="12" t="s">
        <v>9</v>
      </c>
      <c r="C11" s="3">
        <v>2</v>
      </c>
      <c r="D11" s="4" t="s">
        <v>508</v>
      </c>
      <c r="E11" s="5">
        <f>E10</f>
        <v>1200</v>
      </c>
      <c r="F11" s="6">
        <f t="shared" si="0"/>
        <v>2400</v>
      </c>
    </row>
    <row r="12" spans="1:6" ht="33" x14ac:dyDescent="0.2">
      <c r="A12" s="4" t="s">
        <v>12</v>
      </c>
      <c r="B12" s="12" t="s">
        <v>13</v>
      </c>
      <c r="C12" s="15">
        <v>24</v>
      </c>
      <c r="D12" s="4" t="s">
        <v>506</v>
      </c>
      <c r="E12" s="5">
        <v>600</v>
      </c>
      <c r="F12" s="6">
        <f t="shared" si="0"/>
        <v>14400</v>
      </c>
    </row>
    <row r="13" spans="1:6" ht="33" x14ac:dyDescent="0.2">
      <c r="A13" s="4" t="s">
        <v>14</v>
      </c>
      <c r="B13" s="12" t="s">
        <v>15</v>
      </c>
      <c r="C13" s="15">
        <f>C11+C10*0.45</f>
        <v>2</v>
      </c>
      <c r="D13" s="4" t="s">
        <v>508</v>
      </c>
      <c r="E13" s="5">
        <v>450</v>
      </c>
      <c r="F13" s="6">
        <f t="shared" si="0"/>
        <v>900</v>
      </c>
    </row>
    <row r="14" spans="1:6" ht="33" x14ac:dyDescent="0.2">
      <c r="A14" s="4" t="s">
        <v>16</v>
      </c>
      <c r="B14" s="12" t="s">
        <v>17</v>
      </c>
      <c r="C14" s="14">
        <f>C10+C11-C13</f>
        <v>0</v>
      </c>
      <c r="D14" s="4" t="s">
        <v>508</v>
      </c>
      <c r="E14" s="5">
        <v>600</v>
      </c>
      <c r="F14" s="6">
        <f t="shared" si="0"/>
        <v>0</v>
      </c>
    </row>
    <row r="15" spans="1:6" ht="49.5" x14ac:dyDescent="0.2">
      <c r="A15" s="4" t="s">
        <v>18</v>
      </c>
      <c r="B15" s="16" t="s">
        <v>509</v>
      </c>
      <c r="C15" s="13">
        <v>4</v>
      </c>
      <c r="D15" s="4" t="s">
        <v>508</v>
      </c>
      <c r="E15" s="5">
        <v>6800</v>
      </c>
      <c r="F15" s="6">
        <f t="shared" si="0"/>
        <v>27200</v>
      </c>
    </row>
    <row r="16" spans="1:6" ht="33" x14ac:dyDescent="0.2">
      <c r="A16" s="4" t="s">
        <v>20</v>
      </c>
      <c r="B16" s="12" t="s">
        <v>21</v>
      </c>
      <c r="C16" s="13">
        <v>12</v>
      </c>
      <c r="D16" s="4" t="s">
        <v>506</v>
      </c>
      <c r="E16" s="5">
        <v>3500</v>
      </c>
      <c r="F16" s="6">
        <f t="shared" si="0"/>
        <v>42000</v>
      </c>
    </row>
    <row r="17" spans="1:6" ht="18.75" x14ac:dyDescent="0.2">
      <c r="A17" s="4"/>
      <c r="B17" s="12"/>
      <c r="C17" s="13"/>
      <c r="D17" s="4"/>
      <c r="E17" s="5"/>
      <c r="F17" s="6"/>
    </row>
    <row r="18" spans="1:6" ht="18.75" x14ac:dyDescent="0.2">
      <c r="A18" s="4"/>
      <c r="B18" s="10" t="s">
        <v>24</v>
      </c>
      <c r="C18" s="3"/>
      <c r="D18" s="4"/>
      <c r="E18" s="5"/>
      <c r="F18" s="6"/>
    </row>
    <row r="19" spans="1:6" ht="18.75" x14ac:dyDescent="0.2">
      <c r="A19" s="4"/>
      <c r="B19" s="17" t="s">
        <v>510</v>
      </c>
      <c r="C19" s="3"/>
      <c r="D19" s="4"/>
      <c r="E19" s="5"/>
      <c r="F19" s="6"/>
    </row>
    <row r="20" spans="1:6" ht="18.75" x14ac:dyDescent="0.2">
      <c r="A20" s="4" t="s">
        <v>22</v>
      </c>
      <c r="B20" s="3" t="s">
        <v>511</v>
      </c>
      <c r="C20" s="3">
        <v>1</v>
      </c>
      <c r="D20" s="4" t="s">
        <v>508</v>
      </c>
      <c r="E20" s="5">
        <v>62000</v>
      </c>
      <c r="F20" s="6">
        <f>C20*E20</f>
        <v>62000</v>
      </c>
    </row>
    <row r="21" spans="1:6" ht="18.75" x14ac:dyDescent="0.2">
      <c r="A21" s="4" t="s">
        <v>26</v>
      </c>
      <c r="B21" s="3" t="s">
        <v>32</v>
      </c>
      <c r="C21" s="3">
        <v>2</v>
      </c>
      <c r="D21" s="4" t="s">
        <v>508</v>
      </c>
      <c r="E21" s="5">
        <f>E20</f>
        <v>62000</v>
      </c>
      <c r="F21" s="6">
        <f>C21*E21</f>
        <v>124000</v>
      </c>
    </row>
    <row r="22" spans="1:6" ht="18.75" x14ac:dyDescent="0.2">
      <c r="A22" s="4" t="s">
        <v>29</v>
      </c>
      <c r="B22" s="3" t="s">
        <v>512</v>
      </c>
      <c r="C22" s="3"/>
      <c r="D22" s="4" t="s">
        <v>508</v>
      </c>
      <c r="E22" s="5">
        <f>E21</f>
        <v>62000</v>
      </c>
      <c r="F22" s="6">
        <f>C22*E22</f>
        <v>0</v>
      </c>
    </row>
    <row r="23" spans="1:6" ht="18.75" x14ac:dyDescent="0.2">
      <c r="A23" s="4"/>
      <c r="B23" s="3"/>
      <c r="C23" s="3"/>
      <c r="D23" s="4"/>
      <c r="E23" s="5"/>
      <c r="F23" s="6"/>
    </row>
    <row r="24" spans="1:6" ht="18.75" x14ac:dyDescent="0.2">
      <c r="A24" s="4"/>
      <c r="B24" s="18"/>
      <c r="C24" s="18"/>
      <c r="D24" s="8"/>
      <c r="E24" s="19"/>
      <c r="F24" s="20"/>
    </row>
    <row r="25" spans="1:6" ht="18.75" x14ac:dyDescent="0.2">
      <c r="A25" s="4"/>
      <c r="B25" s="18"/>
      <c r="C25" s="18"/>
      <c r="D25" s="8"/>
      <c r="E25" s="19"/>
      <c r="F25" s="20"/>
    </row>
    <row r="26" spans="1:6" ht="18.75" x14ac:dyDescent="0.2">
      <c r="A26" s="4"/>
      <c r="B26" s="18" t="s">
        <v>33</v>
      </c>
      <c r="C26" s="18"/>
      <c r="D26" s="8"/>
      <c r="E26" s="19" t="s">
        <v>31</v>
      </c>
      <c r="F26" s="20">
        <f>SUM(F5:F22)</f>
        <v>274700</v>
      </c>
    </row>
    <row r="27" spans="1:6" ht="18.75" x14ac:dyDescent="0.2">
      <c r="A27" s="8"/>
      <c r="B27" s="9" t="s">
        <v>34</v>
      </c>
      <c r="C27" s="18"/>
      <c r="D27" s="8"/>
      <c r="E27" s="19"/>
      <c r="F27" s="21"/>
    </row>
    <row r="28" spans="1:6" ht="18.75" x14ac:dyDescent="0.2">
      <c r="A28" s="4"/>
      <c r="B28" s="3"/>
      <c r="C28" s="13"/>
      <c r="D28" s="4"/>
      <c r="E28" s="5"/>
      <c r="F28" s="6"/>
    </row>
    <row r="29" spans="1:6" ht="49.5" x14ac:dyDescent="0.2">
      <c r="A29" s="4"/>
      <c r="B29" s="22" t="s">
        <v>43</v>
      </c>
      <c r="C29" s="3"/>
      <c r="D29" s="4"/>
      <c r="E29" s="5"/>
      <c r="F29" s="6"/>
    </row>
    <row r="30" spans="1:6" ht="18.75" x14ac:dyDescent="0.2">
      <c r="A30" s="4" t="s">
        <v>4</v>
      </c>
      <c r="B30" s="16" t="s">
        <v>44</v>
      </c>
      <c r="C30" s="3">
        <v>15</v>
      </c>
      <c r="D30" s="4" t="s">
        <v>506</v>
      </c>
      <c r="E30" s="5">
        <v>1500</v>
      </c>
      <c r="F30" s="6">
        <f>C30*E30</f>
        <v>22500</v>
      </c>
    </row>
    <row r="31" spans="1:6" ht="18.75" x14ac:dyDescent="0.2">
      <c r="A31" s="4"/>
      <c r="B31" s="16"/>
      <c r="C31" s="3"/>
      <c r="D31" s="4"/>
      <c r="E31" s="5"/>
      <c r="F31" s="6"/>
    </row>
    <row r="32" spans="1:6" ht="18.75" x14ac:dyDescent="0.2">
      <c r="A32" s="4"/>
      <c r="B32" s="10" t="s">
        <v>45</v>
      </c>
      <c r="C32" s="3"/>
      <c r="D32" s="4"/>
      <c r="E32" s="5"/>
      <c r="F32" s="6"/>
    </row>
    <row r="33" spans="1:6" ht="18.75" x14ac:dyDescent="0.2">
      <c r="A33" s="4"/>
      <c r="B33" s="17" t="s">
        <v>46</v>
      </c>
      <c r="C33" s="3"/>
      <c r="D33" s="4"/>
      <c r="E33" s="5"/>
      <c r="F33" s="6"/>
    </row>
    <row r="34" spans="1:6" ht="18.75" x14ac:dyDescent="0.2">
      <c r="A34" s="4" t="s">
        <v>6</v>
      </c>
      <c r="B34" s="3" t="s">
        <v>57</v>
      </c>
      <c r="C34" s="3">
        <v>11</v>
      </c>
      <c r="D34" s="4" t="s">
        <v>58</v>
      </c>
      <c r="E34" s="5">
        <v>1500</v>
      </c>
      <c r="F34" s="6">
        <f>C34*E34</f>
        <v>16500</v>
      </c>
    </row>
    <row r="35" spans="1:6" ht="18.75" x14ac:dyDescent="0.2">
      <c r="A35" s="4" t="s">
        <v>8</v>
      </c>
      <c r="B35" s="3" t="s">
        <v>50</v>
      </c>
      <c r="C35" s="3">
        <v>1</v>
      </c>
      <c r="D35" s="4" t="s">
        <v>506</v>
      </c>
      <c r="E35" s="5">
        <v>6500</v>
      </c>
      <c r="F35" s="6">
        <f>C35*E35</f>
        <v>6500</v>
      </c>
    </row>
    <row r="36" spans="1:6" ht="18.75" x14ac:dyDescent="0.2">
      <c r="A36" s="4"/>
      <c r="B36" s="3"/>
      <c r="C36" s="3"/>
      <c r="D36" s="4"/>
      <c r="E36" s="5"/>
      <c r="F36" s="6"/>
    </row>
    <row r="37" spans="1:6" ht="18.75" x14ac:dyDescent="0.2">
      <c r="A37" s="4"/>
      <c r="B37" s="10" t="s">
        <v>59</v>
      </c>
      <c r="C37" s="18"/>
      <c r="D37" s="8"/>
      <c r="E37" s="19"/>
      <c r="F37" s="23"/>
    </row>
    <row r="38" spans="1:6" ht="18.75" x14ac:dyDescent="0.2">
      <c r="A38" s="4"/>
      <c r="B38" s="24"/>
      <c r="C38" s="18"/>
      <c r="D38" s="8"/>
      <c r="E38" s="19"/>
      <c r="F38" s="23"/>
    </row>
    <row r="39" spans="1:6" ht="66" customHeight="1" x14ac:dyDescent="0.2">
      <c r="A39" s="4"/>
      <c r="B39" s="22" t="s">
        <v>60</v>
      </c>
      <c r="C39" s="18"/>
      <c r="D39" s="8"/>
      <c r="E39" s="19"/>
      <c r="F39" s="23"/>
    </row>
    <row r="40" spans="1:6" ht="18.75" x14ac:dyDescent="0.2">
      <c r="A40" s="4"/>
      <c r="B40" s="22"/>
      <c r="C40" s="18"/>
      <c r="D40" s="8"/>
      <c r="E40" s="19"/>
      <c r="F40" s="23"/>
    </row>
    <row r="41" spans="1:6" ht="18.75" x14ac:dyDescent="0.2">
      <c r="A41" s="4" t="s">
        <v>10</v>
      </c>
      <c r="B41" s="16" t="s">
        <v>61</v>
      </c>
      <c r="C41" s="3">
        <v>17</v>
      </c>
      <c r="D41" s="4" t="s">
        <v>506</v>
      </c>
      <c r="E41" s="5">
        <v>6800</v>
      </c>
      <c r="F41" s="6">
        <f>C41*E41</f>
        <v>115600</v>
      </c>
    </row>
    <row r="43" spans="1:6" ht="18.75" x14ac:dyDescent="0.2">
      <c r="A43" s="4"/>
      <c r="B43" s="12"/>
      <c r="C43" s="3"/>
      <c r="D43" s="4"/>
      <c r="E43" s="5"/>
      <c r="F43" s="25"/>
    </row>
    <row r="44" spans="1:6" ht="18.75" x14ac:dyDescent="0.2">
      <c r="A44" s="4"/>
      <c r="B44" s="26" t="s">
        <v>56</v>
      </c>
      <c r="C44" s="3"/>
      <c r="D44" s="4"/>
      <c r="E44" s="19" t="s">
        <v>31</v>
      </c>
      <c r="F44" s="21">
        <f>SUM(F28:F43)</f>
        <v>161100</v>
      </c>
    </row>
    <row r="45" spans="1:6" ht="18.75" x14ac:dyDescent="0.2">
      <c r="A45" s="4"/>
      <c r="B45" s="12"/>
      <c r="C45" s="3"/>
      <c r="D45" s="4"/>
      <c r="E45" s="5"/>
      <c r="F45" s="25"/>
    </row>
    <row r="46" spans="1:6" ht="18.75" x14ac:dyDescent="0.2">
      <c r="A46" s="4"/>
      <c r="B46" s="26"/>
      <c r="C46" s="3"/>
      <c r="D46" s="4"/>
      <c r="E46" s="19"/>
      <c r="F46" s="20"/>
    </row>
    <row r="47" spans="1:6" ht="18.75" x14ac:dyDescent="0.2">
      <c r="A47" s="4"/>
      <c r="B47" s="10" t="s">
        <v>65</v>
      </c>
      <c r="C47" s="3"/>
      <c r="D47" s="4"/>
      <c r="E47" s="19"/>
      <c r="F47" s="20"/>
    </row>
    <row r="48" spans="1:6" ht="18.75" x14ac:dyDescent="0.2">
      <c r="A48" s="4"/>
      <c r="B48" s="3"/>
      <c r="C48" s="3"/>
      <c r="D48" s="4"/>
      <c r="E48" s="5"/>
      <c r="F48" s="27"/>
    </row>
    <row r="49" spans="1:6" ht="18.75" x14ac:dyDescent="0.2">
      <c r="A49" s="4"/>
      <c r="B49" s="28" t="s">
        <v>66</v>
      </c>
      <c r="C49" s="3"/>
      <c r="D49" s="4"/>
      <c r="E49" s="5">
        <f>F26</f>
        <v>274700</v>
      </c>
      <c r="F49" s="27"/>
    </row>
    <row r="50" spans="1:6" ht="18.75" x14ac:dyDescent="0.2">
      <c r="A50" s="4"/>
      <c r="B50" s="29"/>
      <c r="C50" s="3"/>
      <c r="D50" s="4"/>
      <c r="E50" s="5"/>
      <c r="F50" s="27"/>
    </row>
    <row r="51" spans="1:6" ht="18.75" x14ac:dyDescent="0.2">
      <c r="A51" s="4"/>
      <c r="B51" s="28" t="s">
        <v>67</v>
      </c>
      <c r="C51" s="3"/>
      <c r="D51" s="4"/>
      <c r="E51" s="5">
        <f>F44</f>
        <v>161100</v>
      </c>
      <c r="F51" s="27"/>
    </row>
    <row r="52" spans="1:6" ht="18.75" x14ac:dyDescent="0.2">
      <c r="A52" s="4"/>
      <c r="B52" s="30"/>
      <c r="C52" s="3"/>
      <c r="D52" s="4"/>
      <c r="E52" s="5"/>
      <c r="F52" s="27"/>
    </row>
    <row r="53" spans="1:6" ht="18.75" x14ac:dyDescent="0.2">
      <c r="A53" s="4"/>
      <c r="B53" s="30"/>
      <c r="C53" s="3"/>
      <c r="D53" s="4"/>
      <c r="E53" s="5"/>
      <c r="F53" s="27"/>
    </row>
    <row r="54" spans="1:6" ht="18.75" x14ac:dyDescent="0.2">
      <c r="A54" s="4"/>
      <c r="B54" s="30"/>
      <c r="C54" s="3"/>
      <c r="D54" s="4"/>
      <c r="E54" s="5"/>
      <c r="F54" s="27"/>
    </row>
    <row r="55" spans="1:6" ht="18.75" x14ac:dyDescent="0.2">
      <c r="A55" s="4"/>
      <c r="B55" s="30"/>
      <c r="C55" s="3"/>
      <c r="D55" s="4"/>
      <c r="E55" s="5"/>
      <c r="F55" s="27"/>
    </row>
    <row r="56" spans="1:6" ht="18.75" x14ac:dyDescent="0.2">
      <c r="A56" s="4"/>
      <c r="B56" s="31" t="s">
        <v>69</v>
      </c>
      <c r="C56" s="18"/>
      <c r="D56" s="8"/>
      <c r="E56" s="5"/>
      <c r="F56" s="32"/>
    </row>
    <row r="57" spans="1:6" ht="18.75" x14ac:dyDescent="0.2">
      <c r="A57" s="4"/>
      <c r="B57" s="18" t="s">
        <v>70</v>
      </c>
      <c r="C57" s="18"/>
      <c r="D57" s="8"/>
      <c r="E57" s="19" t="s">
        <v>31</v>
      </c>
      <c r="F57" s="23">
        <f>SUM(E49:E52)</f>
        <v>435800</v>
      </c>
    </row>
    <row r="58" spans="1:6" ht="18.75" x14ac:dyDescent="0.2">
      <c r="A58" s="4"/>
      <c r="B58" s="2" t="s">
        <v>71</v>
      </c>
      <c r="C58" s="3"/>
      <c r="D58" s="4"/>
      <c r="E58" s="5"/>
      <c r="F58" s="6"/>
    </row>
    <row r="59" spans="1:6" ht="18.75" x14ac:dyDescent="0.2">
      <c r="A59" s="4"/>
      <c r="B59" s="3"/>
      <c r="C59" s="3"/>
      <c r="D59" s="4"/>
      <c r="E59" s="5"/>
      <c r="F59" s="6"/>
    </row>
    <row r="60" spans="1:6" ht="18.75" x14ac:dyDescent="0.2">
      <c r="A60" s="4"/>
      <c r="B60" s="9" t="s">
        <v>165</v>
      </c>
      <c r="C60" s="3"/>
      <c r="D60" s="4"/>
      <c r="E60" s="5"/>
      <c r="F60" s="27"/>
    </row>
    <row r="61" spans="1:6" ht="18.75" x14ac:dyDescent="0.2">
      <c r="A61" s="4"/>
      <c r="B61" s="9"/>
      <c r="C61" s="3"/>
      <c r="D61" s="4"/>
      <c r="E61" s="5"/>
      <c r="F61" s="27"/>
    </row>
    <row r="62" spans="1:6" ht="18.75" x14ac:dyDescent="0.2">
      <c r="A62" s="4"/>
      <c r="B62" s="10" t="s">
        <v>59</v>
      </c>
      <c r="C62" s="18"/>
      <c r="D62" s="8"/>
      <c r="E62" s="19"/>
      <c r="F62" s="23"/>
    </row>
    <row r="63" spans="1:6" ht="18.75" x14ac:dyDescent="0.2">
      <c r="A63" s="4"/>
      <c r="B63" s="24"/>
      <c r="C63" s="18"/>
      <c r="D63" s="8"/>
      <c r="E63" s="19"/>
      <c r="F63" s="23"/>
    </row>
    <row r="64" spans="1:6" ht="33" x14ac:dyDescent="0.2">
      <c r="A64" s="4"/>
      <c r="B64" s="22" t="s">
        <v>166</v>
      </c>
      <c r="C64" s="18"/>
      <c r="D64" s="8"/>
      <c r="E64" s="19"/>
      <c r="F64" s="23"/>
    </row>
    <row r="65" spans="1:6" ht="18.75" x14ac:dyDescent="0.2">
      <c r="A65" s="4"/>
      <c r="B65" s="22"/>
      <c r="C65" s="18"/>
      <c r="D65" s="8"/>
      <c r="E65" s="19"/>
      <c r="F65" s="23"/>
    </row>
    <row r="66" spans="1:6" ht="18.75" x14ac:dyDescent="0.2">
      <c r="A66" s="4" t="s">
        <v>4</v>
      </c>
      <c r="B66" s="3" t="s">
        <v>167</v>
      </c>
      <c r="C66" s="13">
        <v>29</v>
      </c>
      <c r="D66" s="4" t="s">
        <v>506</v>
      </c>
      <c r="E66" s="5">
        <v>6500</v>
      </c>
      <c r="F66" s="33">
        <f>C66*E66</f>
        <v>188500</v>
      </c>
    </row>
    <row r="67" spans="1:6" ht="18.75" x14ac:dyDescent="0.2">
      <c r="A67" s="4"/>
      <c r="B67" s="9"/>
      <c r="C67" s="3"/>
      <c r="D67" s="4"/>
      <c r="E67" s="5"/>
      <c r="F67" s="34"/>
    </row>
    <row r="68" spans="1:6" ht="18.75" x14ac:dyDescent="0.2">
      <c r="A68" s="4" t="s">
        <v>6</v>
      </c>
      <c r="B68" s="3" t="s">
        <v>168</v>
      </c>
      <c r="C68" s="13"/>
      <c r="D68" s="4" t="s">
        <v>506</v>
      </c>
      <c r="E68" s="5">
        <v>5500</v>
      </c>
      <c r="F68" s="33">
        <f>C68*E68</f>
        <v>0</v>
      </c>
    </row>
    <row r="69" spans="1:6" ht="18.75" x14ac:dyDescent="0.2">
      <c r="A69" s="4"/>
      <c r="B69" s="3"/>
      <c r="C69" s="17"/>
      <c r="D69" s="4"/>
      <c r="E69" s="5"/>
      <c r="F69" s="35"/>
    </row>
    <row r="70" spans="1:6" ht="18.75" x14ac:dyDescent="0.2">
      <c r="A70" s="4"/>
      <c r="B70" s="10" t="s">
        <v>24</v>
      </c>
      <c r="C70" s="3"/>
      <c r="D70" s="4"/>
      <c r="E70" s="5"/>
      <c r="F70" s="27"/>
    </row>
    <row r="71" spans="1:6" ht="18.75" x14ac:dyDescent="0.2">
      <c r="A71" s="4"/>
      <c r="B71" s="3"/>
      <c r="C71" s="3"/>
      <c r="D71" s="4"/>
      <c r="E71" s="5"/>
      <c r="F71" s="27"/>
    </row>
    <row r="72" spans="1:6" ht="18.75" x14ac:dyDescent="0.2">
      <c r="A72" s="4"/>
      <c r="B72" s="17" t="s">
        <v>513</v>
      </c>
      <c r="C72" s="3"/>
      <c r="D72" s="4"/>
      <c r="E72" s="5"/>
      <c r="F72" s="27"/>
    </row>
    <row r="73" spans="1:6" ht="18.75" x14ac:dyDescent="0.2">
      <c r="A73" s="4"/>
      <c r="B73" s="17"/>
      <c r="C73" s="3"/>
      <c r="D73" s="4"/>
      <c r="E73" s="5"/>
      <c r="F73" s="27"/>
    </row>
    <row r="74" spans="1:6" ht="18.75" x14ac:dyDescent="0.2">
      <c r="A74" s="4" t="s">
        <v>8</v>
      </c>
      <c r="B74" s="3" t="s">
        <v>170</v>
      </c>
      <c r="C74" s="3">
        <v>0.4</v>
      </c>
      <c r="D74" s="4" t="s">
        <v>508</v>
      </c>
      <c r="E74" s="5">
        <v>62000</v>
      </c>
      <c r="F74" s="27">
        <f>C74*E74</f>
        <v>24800</v>
      </c>
    </row>
    <row r="75" spans="1:6" ht="18.75" x14ac:dyDescent="0.2">
      <c r="A75" s="4"/>
      <c r="B75" s="3"/>
      <c r="C75" s="3"/>
      <c r="D75" s="4"/>
      <c r="E75" s="5"/>
      <c r="F75" s="27"/>
    </row>
    <row r="76" spans="1:6" ht="18.75" x14ac:dyDescent="0.2">
      <c r="A76" s="4"/>
      <c r="B76" s="3"/>
      <c r="C76" s="3"/>
      <c r="D76" s="4"/>
      <c r="E76" s="5"/>
      <c r="F76" s="27"/>
    </row>
    <row r="77" spans="1:6" ht="18.75" x14ac:dyDescent="0.2">
      <c r="A77" s="4"/>
      <c r="B77" s="10" t="s">
        <v>39</v>
      </c>
      <c r="C77" s="3"/>
      <c r="D77" s="4"/>
      <c r="E77" s="5"/>
      <c r="F77" s="27"/>
    </row>
    <row r="78" spans="1:6" ht="18.75" x14ac:dyDescent="0.2">
      <c r="A78" s="4"/>
      <c r="B78" s="17"/>
      <c r="C78" s="3"/>
      <c r="D78" s="4"/>
      <c r="E78" s="5"/>
      <c r="F78" s="27"/>
    </row>
    <row r="79" spans="1:6" ht="33" x14ac:dyDescent="0.2">
      <c r="A79" s="4"/>
      <c r="B79" s="22" t="s">
        <v>171</v>
      </c>
      <c r="C79" s="3"/>
      <c r="D79" s="4"/>
      <c r="E79" s="5"/>
      <c r="F79" s="27"/>
    </row>
    <row r="80" spans="1:6" ht="18.75" x14ac:dyDescent="0.2">
      <c r="A80" s="4"/>
      <c r="B80" s="3"/>
      <c r="C80" s="3"/>
      <c r="D80" s="4"/>
      <c r="E80" s="5"/>
      <c r="F80" s="27"/>
    </row>
    <row r="81" spans="1:6" ht="18.75" x14ac:dyDescent="0.2">
      <c r="A81" s="4" t="s">
        <v>10</v>
      </c>
      <c r="B81" s="3" t="s">
        <v>86</v>
      </c>
      <c r="C81" s="3"/>
      <c r="D81" s="4" t="s">
        <v>40</v>
      </c>
      <c r="E81" s="5">
        <v>600</v>
      </c>
      <c r="F81" s="27">
        <f>C81*E81</f>
        <v>0</v>
      </c>
    </row>
    <row r="82" spans="1:6" ht="18.75" x14ac:dyDescent="0.2">
      <c r="A82" s="4"/>
      <c r="B82" s="3"/>
      <c r="C82" s="3"/>
      <c r="D82" s="4"/>
      <c r="E82" s="5"/>
      <c r="F82" s="27"/>
    </row>
    <row r="83" spans="1:6" ht="18.75" x14ac:dyDescent="0.2">
      <c r="A83" s="4" t="s">
        <v>12</v>
      </c>
      <c r="B83" s="3" t="s">
        <v>172</v>
      </c>
      <c r="C83" s="3"/>
      <c r="D83" s="4" t="s">
        <v>40</v>
      </c>
      <c r="E83" s="5">
        <f>E81</f>
        <v>600</v>
      </c>
      <c r="F83" s="27">
        <f>C83*E83</f>
        <v>0</v>
      </c>
    </row>
    <row r="84" spans="1:6" ht="18.75" x14ac:dyDescent="0.2">
      <c r="A84" s="4"/>
      <c r="B84" s="3"/>
      <c r="C84" s="3"/>
      <c r="D84" s="4"/>
      <c r="E84" s="5"/>
      <c r="F84" s="27"/>
    </row>
    <row r="85" spans="1:6" ht="18.75" x14ac:dyDescent="0.2">
      <c r="A85" s="4"/>
      <c r="B85" s="10" t="s">
        <v>45</v>
      </c>
      <c r="C85" s="3"/>
      <c r="D85" s="4"/>
      <c r="E85" s="5"/>
      <c r="F85" s="27"/>
    </row>
    <row r="86" spans="1:6" ht="18.75" x14ac:dyDescent="0.2">
      <c r="A86" s="4"/>
      <c r="B86" s="3"/>
      <c r="C86" s="3"/>
      <c r="D86" s="4"/>
      <c r="E86" s="5"/>
      <c r="F86" s="27"/>
    </row>
    <row r="87" spans="1:6" ht="18.75" x14ac:dyDescent="0.2">
      <c r="A87" s="4"/>
      <c r="B87" s="17" t="s">
        <v>46</v>
      </c>
      <c r="C87" s="3"/>
      <c r="D87" s="4"/>
      <c r="E87" s="5"/>
      <c r="F87" s="27"/>
    </row>
    <row r="88" spans="1:6" ht="18.75" x14ac:dyDescent="0.2">
      <c r="A88" s="4"/>
      <c r="B88" s="3"/>
      <c r="C88" s="3"/>
      <c r="D88" s="4"/>
      <c r="E88" s="5"/>
      <c r="F88" s="27"/>
    </row>
    <row r="89" spans="1:6" ht="18.75" x14ac:dyDescent="0.2">
      <c r="A89" s="4" t="s">
        <v>14</v>
      </c>
      <c r="B89" s="3" t="s">
        <v>173</v>
      </c>
      <c r="C89" s="3">
        <v>5</v>
      </c>
      <c r="D89" s="4" t="s">
        <v>506</v>
      </c>
      <c r="E89" s="5">
        <v>7500</v>
      </c>
      <c r="F89" s="27">
        <f>C89*E89</f>
        <v>37500</v>
      </c>
    </row>
    <row r="90" spans="1:6" ht="18.75" x14ac:dyDescent="0.2">
      <c r="A90" s="4"/>
      <c r="B90" s="17"/>
      <c r="C90" s="3"/>
      <c r="D90" s="4"/>
      <c r="E90" s="5"/>
      <c r="F90" s="25"/>
    </row>
    <row r="91" spans="1:6" ht="18.75" x14ac:dyDescent="0.2">
      <c r="A91" s="4"/>
      <c r="B91" s="3"/>
      <c r="C91" s="3"/>
      <c r="D91" s="4"/>
      <c r="E91" s="5"/>
      <c r="F91" s="25"/>
    </row>
    <row r="92" spans="1:6" ht="18.75" x14ac:dyDescent="0.2">
      <c r="A92" s="4"/>
      <c r="B92" s="3"/>
      <c r="C92" s="17"/>
      <c r="D92" s="4"/>
      <c r="E92" s="5"/>
      <c r="F92" s="35"/>
    </row>
    <row r="93" spans="1:6" ht="18.75" x14ac:dyDescent="0.2">
      <c r="A93" s="4"/>
      <c r="B93" s="3"/>
      <c r="C93" s="17"/>
      <c r="D93" s="4"/>
      <c r="E93" s="5"/>
      <c r="F93" s="35"/>
    </row>
    <row r="94" spans="1:6" ht="18.75" x14ac:dyDescent="0.2">
      <c r="A94" s="4"/>
      <c r="B94" s="3"/>
      <c r="C94" s="17"/>
      <c r="D94" s="4"/>
      <c r="E94" s="5"/>
      <c r="F94" s="35"/>
    </row>
    <row r="95" spans="1:6" ht="18.75" x14ac:dyDescent="0.2">
      <c r="A95" s="4"/>
      <c r="B95" s="3"/>
      <c r="C95" s="18"/>
      <c r="D95" s="8"/>
      <c r="E95" s="19"/>
      <c r="F95" s="32"/>
    </row>
    <row r="96" spans="1:6" ht="18.75" x14ac:dyDescent="0.2">
      <c r="A96" s="4"/>
      <c r="B96" s="3"/>
      <c r="C96" s="3"/>
      <c r="D96" s="4"/>
      <c r="E96" s="5"/>
      <c r="F96" s="6"/>
    </row>
    <row r="97" spans="1:6" ht="18.75" x14ac:dyDescent="0.2">
      <c r="A97" s="4"/>
      <c r="B97" s="9" t="s">
        <v>165</v>
      </c>
      <c r="C97" s="3"/>
      <c r="D97" s="4"/>
      <c r="E97" s="5"/>
      <c r="F97" s="6"/>
    </row>
    <row r="98" spans="1:6" ht="18.75" x14ac:dyDescent="0.2">
      <c r="A98" s="4"/>
      <c r="B98" s="18" t="s">
        <v>70</v>
      </c>
      <c r="C98" s="3"/>
      <c r="D98" s="4"/>
      <c r="E98" s="19" t="s">
        <v>31</v>
      </c>
      <c r="F98" s="20">
        <f>F66+F68+F74+F81+F83+F89</f>
        <v>250800</v>
      </c>
    </row>
    <row r="99" spans="1:6" ht="18.75" x14ac:dyDescent="0.2">
      <c r="A99" s="4"/>
      <c r="B99" s="2" t="s">
        <v>82</v>
      </c>
      <c r="C99" s="3"/>
      <c r="D99" s="4"/>
      <c r="E99" s="5"/>
      <c r="F99" s="6"/>
    </row>
    <row r="100" spans="1:6" ht="18.75" x14ac:dyDescent="0.2">
      <c r="A100" s="4"/>
      <c r="B100" s="3"/>
      <c r="C100" s="3"/>
      <c r="D100" s="4"/>
      <c r="E100" s="5"/>
      <c r="F100" s="6"/>
    </row>
    <row r="101" spans="1:6" ht="18.75" x14ac:dyDescent="0.2">
      <c r="A101" s="4"/>
      <c r="B101" s="9" t="s">
        <v>176</v>
      </c>
      <c r="C101" s="3"/>
      <c r="D101" s="4"/>
      <c r="E101" s="5"/>
      <c r="F101" s="27"/>
    </row>
    <row r="102" spans="1:6" ht="36" x14ac:dyDescent="0.2">
      <c r="A102" s="4"/>
      <c r="B102" s="36" t="s">
        <v>177</v>
      </c>
      <c r="C102" s="18"/>
      <c r="D102" s="8"/>
      <c r="E102" s="19"/>
      <c r="F102" s="23"/>
    </row>
    <row r="103" spans="1:6" ht="18.75" x14ac:dyDescent="0.2">
      <c r="A103" s="4"/>
      <c r="B103" s="18"/>
      <c r="C103" s="18"/>
      <c r="D103" s="8"/>
      <c r="E103" s="19"/>
      <c r="F103" s="23"/>
    </row>
    <row r="104" spans="1:6" ht="33" x14ac:dyDescent="0.2">
      <c r="A104" s="4"/>
      <c r="B104" s="16" t="s">
        <v>178</v>
      </c>
      <c r="C104" s="3"/>
      <c r="D104" s="4"/>
      <c r="E104" s="5"/>
      <c r="F104" s="27"/>
    </row>
    <row r="105" spans="1:6" ht="45" x14ac:dyDescent="0.3">
      <c r="A105" s="4"/>
      <c r="B105" s="37" t="s">
        <v>514</v>
      </c>
      <c r="C105" s="3"/>
      <c r="D105" s="4"/>
      <c r="E105" s="5"/>
      <c r="F105" s="6"/>
    </row>
    <row r="106" spans="1:6" ht="18.75" x14ac:dyDescent="0.2">
      <c r="A106" s="4"/>
      <c r="B106" s="16"/>
      <c r="C106" s="3"/>
      <c r="D106" s="4"/>
      <c r="E106" s="5"/>
      <c r="F106" s="6"/>
    </row>
    <row r="107" spans="1:6" ht="18.75" x14ac:dyDescent="0.2">
      <c r="A107" s="4" t="s">
        <v>4</v>
      </c>
      <c r="B107" s="3" t="s">
        <v>550</v>
      </c>
      <c r="C107" s="3">
        <v>2</v>
      </c>
      <c r="D107" s="4" t="s">
        <v>157</v>
      </c>
      <c r="E107" s="5">
        <v>55000</v>
      </c>
      <c r="F107" s="27">
        <f t="shared" ref="F107" si="1">C107*E107</f>
        <v>110000</v>
      </c>
    </row>
    <row r="108" spans="1:6" ht="18.75" x14ac:dyDescent="0.2">
      <c r="A108" s="4"/>
      <c r="B108" s="3"/>
      <c r="C108" s="3"/>
      <c r="D108" s="4"/>
      <c r="E108" s="5"/>
      <c r="F108" s="27"/>
    </row>
    <row r="109" spans="1:6" ht="18.75" x14ac:dyDescent="0.2">
      <c r="A109" s="4" t="s">
        <v>6</v>
      </c>
      <c r="B109" s="16" t="s">
        <v>515</v>
      </c>
      <c r="C109" s="3">
        <v>1</v>
      </c>
      <c r="D109" s="4" t="s">
        <v>157</v>
      </c>
      <c r="E109" s="5">
        <v>33000</v>
      </c>
      <c r="F109" s="27">
        <f>C109*E109</f>
        <v>33000</v>
      </c>
    </row>
    <row r="110" spans="1:6" ht="18.75" x14ac:dyDescent="0.2">
      <c r="A110" s="4"/>
      <c r="B110" s="16"/>
      <c r="C110" s="3"/>
      <c r="D110" s="4"/>
      <c r="E110" s="5"/>
      <c r="F110" s="27"/>
    </row>
    <row r="111" spans="1:6" ht="30" x14ac:dyDescent="0.3">
      <c r="A111" s="4"/>
      <c r="B111" s="37" t="s">
        <v>516</v>
      </c>
      <c r="C111" s="3"/>
      <c r="D111" s="4"/>
      <c r="E111" s="5"/>
      <c r="F111" s="27"/>
    </row>
    <row r="112" spans="1:6" ht="18.75" x14ac:dyDescent="0.2">
      <c r="A112" s="4"/>
      <c r="B112" s="9"/>
      <c r="C112" s="3"/>
      <c r="D112" s="4"/>
      <c r="E112" s="5"/>
      <c r="F112" s="25"/>
    </row>
    <row r="113" spans="1:6" ht="18.75" x14ac:dyDescent="0.2">
      <c r="A113" s="4" t="s">
        <v>8</v>
      </c>
      <c r="B113" s="3" t="s">
        <v>517</v>
      </c>
      <c r="C113" s="3"/>
      <c r="D113" s="4" t="s">
        <v>157</v>
      </c>
      <c r="E113" s="5">
        <v>120000</v>
      </c>
      <c r="F113" s="33">
        <f>C113*E113</f>
        <v>0</v>
      </c>
    </row>
    <row r="114" spans="1:6" ht="18.75" x14ac:dyDescent="0.2">
      <c r="A114" s="4"/>
      <c r="B114" s="10"/>
      <c r="C114" s="3"/>
      <c r="D114" s="4"/>
      <c r="E114" s="5"/>
      <c r="F114" s="6"/>
    </row>
    <row r="115" spans="1:6" ht="18.75" x14ac:dyDescent="0.2">
      <c r="A115" s="4"/>
      <c r="B115" s="17"/>
      <c r="C115" s="3"/>
      <c r="D115" s="4"/>
      <c r="E115" s="5"/>
      <c r="F115" s="6"/>
    </row>
    <row r="116" spans="1:6" ht="18.75" x14ac:dyDescent="0.2">
      <c r="A116" s="4"/>
      <c r="B116" s="17"/>
      <c r="C116" s="3"/>
      <c r="D116" s="4"/>
      <c r="E116" s="5"/>
      <c r="F116" s="6"/>
    </row>
    <row r="117" spans="1:6" ht="18.75" x14ac:dyDescent="0.2">
      <c r="A117" s="4"/>
      <c r="B117" s="17"/>
      <c r="C117" s="3"/>
      <c r="D117" s="4"/>
      <c r="E117" s="5"/>
      <c r="F117" s="6"/>
    </row>
    <row r="118" spans="1:6" ht="18.75" x14ac:dyDescent="0.2">
      <c r="A118" s="4"/>
      <c r="B118" s="17"/>
      <c r="C118" s="3"/>
      <c r="D118" s="4"/>
      <c r="E118" s="5"/>
      <c r="F118" s="6"/>
    </row>
    <row r="119" spans="1:6" ht="18.75" x14ac:dyDescent="0.2">
      <c r="A119" s="4"/>
      <c r="B119" s="3"/>
      <c r="C119" s="3"/>
      <c r="D119" s="4"/>
      <c r="E119" s="5"/>
      <c r="F119" s="6"/>
    </row>
    <row r="120" spans="1:6" ht="18.75" x14ac:dyDescent="0.2">
      <c r="A120" s="4"/>
      <c r="B120" s="3"/>
      <c r="C120" s="3"/>
      <c r="D120" s="4"/>
      <c r="E120" s="5"/>
      <c r="F120" s="6"/>
    </row>
    <row r="121" spans="1:6" ht="18.75" x14ac:dyDescent="0.2">
      <c r="A121" s="4"/>
      <c r="B121" s="9" t="s">
        <v>183</v>
      </c>
      <c r="C121" s="3"/>
      <c r="D121" s="4"/>
      <c r="E121" s="5"/>
      <c r="F121" s="6"/>
    </row>
    <row r="122" spans="1:6" ht="18.75" x14ac:dyDescent="0.2">
      <c r="A122" s="4"/>
      <c r="B122" s="18" t="s">
        <v>70</v>
      </c>
      <c r="C122" s="3"/>
      <c r="D122" s="4"/>
      <c r="E122" s="19" t="s">
        <v>31</v>
      </c>
      <c r="F122" s="20">
        <f>F107</f>
        <v>110000</v>
      </c>
    </row>
    <row r="123" spans="1:6" ht="18.75" x14ac:dyDescent="0.2">
      <c r="A123" s="4"/>
      <c r="B123" s="2" t="s">
        <v>91</v>
      </c>
      <c r="C123" s="3"/>
      <c r="D123" s="4"/>
      <c r="E123" s="3"/>
      <c r="F123" s="27"/>
    </row>
    <row r="124" spans="1:6" ht="18.75" x14ac:dyDescent="0.2">
      <c r="A124" s="4"/>
      <c r="B124" s="9"/>
      <c r="C124" s="3"/>
      <c r="D124" s="4"/>
      <c r="E124" s="5"/>
      <c r="F124" s="27"/>
    </row>
    <row r="125" spans="1:6" ht="18.75" x14ac:dyDescent="0.2">
      <c r="A125" s="4"/>
      <c r="B125" s="9" t="s">
        <v>185</v>
      </c>
      <c r="C125" s="3"/>
      <c r="D125" s="4"/>
      <c r="E125" s="5"/>
      <c r="F125" s="27"/>
    </row>
    <row r="126" spans="1:6" ht="18.75" x14ac:dyDescent="0.2">
      <c r="A126" s="4"/>
      <c r="B126" s="9"/>
      <c r="C126" s="3"/>
      <c r="D126" s="4"/>
      <c r="E126" s="5"/>
      <c r="F126" s="27"/>
    </row>
    <row r="127" spans="1:6" ht="18.75" x14ac:dyDescent="0.2">
      <c r="A127" s="4"/>
      <c r="B127" s="10" t="s">
        <v>59</v>
      </c>
      <c r="C127" s="4"/>
      <c r="D127" s="8"/>
      <c r="E127" s="5"/>
      <c r="F127" s="23"/>
    </row>
    <row r="128" spans="1:6" ht="18.75" x14ac:dyDescent="0.2">
      <c r="A128" s="4"/>
      <c r="B128" s="24"/>
      <c r="C128" s="18"/>
      <c r="D128" s="8"/>
      <c r="E128" s="19"/>
      <c r="F128" s="23"/>
    </row>
    <row r="129" spans="1:6" ht="33" x14ac:dyDescent="0.2">
      <c r="A129" s="4"/>
      <c r="B129" s="22" t="s">
        <v>166</v>
      </c>
      <c r="C129" s="18"/>
      <c r="D129" s="8"/>
      <c r="E129" s="19"/>
      <c r="F129" s="23"/>
    </row>
    <row r="130" spans="1:6" ht="18.75" x14ac:dyDescent="0.2">
      <c r="A130" s="4"/>
      <c r="B130" s="22"/>
      <c r="C130" s="18"/>
      <c r="D130" s="8"/>
      <c r="E130" s="19"/>
      <c r="F130" s="23"/>
    </row>
    <row r="131" spans="1:6" ht="18.75" x14ac:dyDescent="0.2">
      <c r="A131" s="4" t="s">
        <v>4</v>
      </c>
      <c r="B131" s="3" t="s">
        <v>167</v>
      </c>
      <c r="C131" s="13">
        <v>6</v>
      </c>
      <c r="D131" s="4" t="s">
        <v>506</v>
      </c>
      <c r="E131" s="5">
        <f>E66</f>
        <v>6500</v>
      </c>
      <c r="F131" s="33">
        <f>C131*E131</f>
        <v>39000</v>
      </c>
    </row>
    <row r="132" spans="1:6" ht="18.75" x14ac:dyDescent="0.2">
      <c r="A132" s="4"/>
      <c r="B132" s="9"/>
      <c r="C132" s="3"/>
      <c r="D132" s="4"/>
      <c r="E132" s="5"/>
      <c r="F132" s="34"/>
    </row>
    <row r="133" spans="1:6" ht="18.75" x14ac:dyDescent="0.2">
      <c r="A133" s="4" t="s">
        <v>6</v>
      </c>
      <c r="B133" s="3" t="s">
        <v>168</v>
      </c>
      <c r="C133" s="13"/>
      <c r="D133" s="4" t="s">
        <v>506</v>
      </c>
      <c r="E133" s="5">
        <f>E68</f>
        <v>5500</v>
      </c>
      <c r="F133" s="33">
        <f>C133*E133</f>
        <v>0</v>
      </c>
    </row>
    <row r="134" spans="1:6" ht="18.75" x14ac:dyDescent="0.2">
      <c r="A134" s="4"/>
      <c r="B134" s="3"/>
      <c r="C134" s="13"/>
      <c r="D134" s="4"/>
      <c r="E134" s="5"/>
      <c r="F134" s="33"/>
    </row>
    <row r="135" spans="1:6" ht="18.75" x14ac:dyDescent="0.2">
      <c r="A135" s="4"/>
      <c r="B135" s="3"/>
      <c r="C135" s="17"/>
      <c r="D135" s="4"/>
      <c r="E135" s="5"/>
      <c r="F135" s="35"/>
    </row>
    <row r="136" spans="1:6" ht="18.75" x14ac:dyDescent="0.2">
      <c r="A136" s="4"/>
      <c r="B136" s="10" t="s">
        <v>24</v>
      </c>
      <c r="C136" s="3"/>
      <c r="D136" s="4"/>
      <c r="E136" s="5"/>
      <c r="F136" s="27"/>
    </row>
    <row r="137" spans="1:6" ht="18.75" x14ac:dyDescent="0.2">
      <c r="A137" s="4"/>
      <c r="B137" s="3"/>
      <c r="C137" s="3"/>
      <c r="D137" s="4"/>
      <c r="E137" s="5"/>
      <c r="F137" s="27"/>
    </row>
    <row r="138" spans="1:6" ht="18.75" x14ac:dyDescent="0.2">
      <c r="A138" s="4"/>
      <c r="B138" s="17" t="s">
        <v>518</v>
      </c>
      <c r="C138" s="3"/>
      <c r="D138" s="4"/>
      <c r="E138" s="5"/>
      <c r="F138" s="27"/>
    </row>
    <row r="139" spans="1:6" ht="18.75" x14ac:dyDescent="0.2">
      <c r="A139" s="4"/>
      <c r="B139" s="3"/>
      <c r="C139" s="3"/>
      <c r="D139" s="4"/>
      <c r="E139" s="5"/>
      <c r="F139" s="27"/>
    </row>
    <row r="140" spans="1:6" ht="18.75" x14ac:dyDescent="0.2">
      <c r="A140" s="4" t="s">
        <v>8</v>
      </c>
      <c r="B140" s="3" t="s">
        <v>170</v>
      </c>
      <c r="C140" s="3">
        <v>1</v>
      </c>
      <c r="D140" s="4" t="s">
        <v>508</v>
      </c>
      <c r="E140" s="5">
        <f>E74</f>
        <v>62000</v>
      </c>
      <c r="F140" s="27">
        <f>C140*E140</f>
        <v>62000</v>
      </c>
    </row>
    <row r="141" spans="1:6" ht="18.75" x14ac:dyDescent="0.2">
      <c r="A141" s="4"/>
      <c r="B141" s="3"/>
      <c r="C141" s="3"/>
      <c r="D141" s="4"/>
      <c r="E141" s="5"/>
      <c r="F141" s="27"/>
    </row>
    <row r="142" spans="1:6" ht="18.75" x14ac:dyDescent="0.2">
      <c r="A142" s="4"/>
      <c r="B142" s="10" t="s">
        <v>39</v>
      </c>
      <c r="C142" s="3"/>
      <c r="D142" s="4"/>
      <c r="E142" s="5"/>
      <c r="F142" s="27"/>
    </row>
    <row r="143" spans="1:6" ht="18.75" x14ac:dyDescent="0.2">
      <c r="A143" s="4"/>
      <c r="B143" s="17"/>
      <c r="C143" s="3"/>
      <c r="D143" s="4"/>
      <c r="E143" s="5"/>
      <c r="F143" s="27"/>
    </row>
    <row r="144" spans="1:6" ht="33" x14ac:dyDescent="0.2">
      <c r="A144" s="4"/>
      <c r="B144" s="22" t="s">
        <v>171</v>
      </c>
      <c r="C144" s="3"/>
      <c r="D144" s="4"/>
      <c r="E144" s="5"/>
      <c r="F144" s="27"/>
    </row>
    <row r="145" spans="1:6" ht="18.75" x14ac:dyDescent="0.2">
      <c r="A145" s="4"/>
      <c r="B145" s="3"/>
      <c r="C145" s="3"/>
      <c r="D145" s="4"/>
      <c r="E145" s="5"/>
      <c r="F145" s="27"/>
    </row>
    <row r="146" spans="1:6" ht="18.75" x14ac:dyDescent="0.2">
      <c r="A146" s="4" t="s">
        <v>10</v>
      </c>
      <c r="B146" s="3" t="s">
        <v>86</v>
      </c>
      <c r="C146" s="3">
        <v>33</v>
      </c>
      <c r="D146" s="4" t="s">
        <v>40</v>
      </c>
      <c r="E146" s="5">
        <f>E81</f>
        <v>600</v>
      </c>
      <c r="F146" s="27">
        <f>C146*E146</f>
        <v>19800</v>
      </c>
    </row>
    <row r="147" spans="1:6" ht="18.75" x14ac:dyDescent="0.2">
      <c r="A147" s="4"/>
      <c r="B147" s="3"/>
      <c r="C147" s="3"/>
      <c r="D147" s="4"/>
      <c r="E147" s="5"/>
      <c r="F147" s="27"/>
    </row>
    <row r="148" spans="1:6" ht="18.75" x14ac:dyDescent="0.2">
      <c r="A148" s="4" t="s">
        <v>12</v>
      </c>
      <c r="B148" s="3" t="s">
        <v>172</v>
      </c>
      <c r="C148" s="3">
        <v>29</v>
      </c>
      <c r="D148" s="4" t="s">
        <v>40</v>
      </c>
      <c r="E148" s="5">
        <f>E146</f>
        <v>600</v>
      </c>
      <c r="F148" s="27">
        <f>C148*E148</f>
        <v>17400</v>
      </c>
    </row>
    <row r="149" spans="1:6" ht="18.75" x14ac:dyDescent="0.2">
      <c r="A149" s="4"/>
      <c r="B149" s="3"/>
      <c r="C149" s="3"/>
      <c r="D149" s="4"/>
      <c r="E149" s="5"/>
      <c r="F149" s="27"/>
    </row>
    <row r="150" spans="1:6" ht="18.75" x14ac:dyDescent="0.2">
      <c r="A150" s="4"/>
      <c r="B150" s="10" t="s">
        <v>45</v>
      </c>
      <c r="C150" s="3"/>
      <c r="D150" s="4"/>
      <c r="E150" s="5"/>
      <c r="F150" s="27"/>
    </row>
    <row r="151" spans="1:6" ht="18.75" x14ac:dyDescent="0.2">
      <c r="A151" s="4"/>
      <c r="B151" s="3"/>
      <c r="C151" s="3"/>
      <c r="D151" s="4"/>
      <c r="E151" s="5"/>
      <c r="F151" s="27"/>
    </row>
    <row r="152" spans="1:6" ht="18.75" x14ac:dyDescent="0.2">
      <c r="A152" s="4"/>
      <c r="B152" s="17" t="s">
        <v>46</v>
      </c>
      <c r="C152" s="3"/>
      <c r="D152" s="4"/>
      <c r="E152" s="5"/>
      <c r="F152" s="27"/>
    </row>
    <row r="153" spans="1:6" ht="18.75" x14ac:dyDescent="0.2">
      <c r="A153" s="4"/>
      <c r="B153" s="3"/>
      <c r="C153" s="3"/>
      <c r="D153" s="4"/>
      <c r="E153" s="5"/>
      <c r="F153" s="27"/>
    </row>
    <row r="154" spans="1:6" ht="18.75" x14ac:dyDescent="0.2">
      <c r="A154" s="4" t="s">
        <v>14</v>
      </c>
      <c r="B154" s="3" t="s">
        <v>173</v>
      </c>
      <c r="C154" s="3">
        <v>11</v>
      </c>
      <c r="D154" s="4" t="s">
        <v>506</v>
      </c>
      <c r="E154" s="5">
        <f>E89</f>
        <v>7500</v>
      </c>
      <c r="F154" s="27">
        <f>C154*E154</f>
        <v>82500</v>
      </c>
    </row>
    <row r="155" spans="1:6" ht="18.75" x14ac:dyDescent="0.2">
      <c r="A155" s="4"/>
      <c r="B155" s="17"/>
      <c r="C155" s="3"/>
      <c r="D155" s="4"/>
      <c r="E155" s="5"/>
      <c r="F155" s="25"/>
    </row>
    <row r="156" spans="1:6" ht="18.75" x14ac:dyDescent="0.2">
      <c r="A156" s="4"/>
      <c r="B156" s="3"/>
      <c r="C156" s="3"/>
      <c r="D156" s="4"/>
      <c r="E156" s="5"/>
      <c r="F156" s="25"/>
    </row>
    <row r="157" spans="1:6" ht="18.75" x14ac:dyDescent="0.2">
      <c r="A157" s="4"/>
      <c r="B157" s="22"/>
      <c r="C157" s="3"/>
      <c r="D157" s="4"/>
      <c r="E157" s="5"/>
      <c r="F157" s="25"/>
    </row>
    <row r="158" spans="1:6" ht="18.75" x14ac:dyDescent="0.2">
      <c r="A158" s="4"/>
      <c r="B158" s="22"/>
      <c r="C158" s="3"/>
      <c r="D158" s="4"/>
      <c r="E158" s="5"/>
      <c r="F158" s="25"/>
    </row>
    <row r="159" spans="1:6" ht="18.75" x14ac:dyDescent="0.2">
      <c r="A159" s="4"/>
      <c r="B159" s="22"/>
      <c r="C159" s="3"/>
      <c r="D159" s="4"/>
      <c r="E159" s="5"/>
      <c r="F159" s="35"/>
    </row>
    <row r="160" spans="1:6" ht="18.75" x14ac:dyDescent="0.2">
      <c r="A160" s="4"/>
      <c r="B160" s="9" t="s">
        <v>185</v>
      </c>
      <c r="C160" s="18"/>
      <c r="D160" s="8"/>
      <c r="E160" s="19"/>
      <c r="F160" s="32"/>
    </row>
    <row r="161" spans="1:6" ht="18.75" x14ac:dyDescent="0.2">
      <c r="A161" s="4"/>
      <c r="B161" s="18" t="s">
        <v>70</v>
      </c>
      <c r="C161" s="18"/>
      <c r="D161" s="8"/>
      <c r="E161" s="19" t="s">
        <v>31</v>
      </c>
      <c r="F161" s="32">
        <f>SUM(F127:F160)</f>
        <v>220700</v>
      </c>
    </row>
    <row r="162" spans="1:6" ht="18.75" x14ac:dyDescent="0.2">
      <c r="A162" s="4"/>
      <c r="B162" s="9" t="s">
        <v>128</v>
      </c>
      <c r="C162" s="3"/>
      <c r="D162" s="4"/>
      <c r="E162" s="5"/>
      <c r="F162" s="27"/>
    </row>
    <row r="163" spans="1:6" ht="18.75" x14ac:dyDescent="0.2">
      <c r="A163" s="4"/>
      <c r="B163" s="18"/>
      <c r="C163" s="3"/>
      <c r="D163" s="4"/>
      <c r="E163" s="5"/>
      <c r="F163" s="27"/>
    </row>
    <row r="164" spans="1:6" ht="18.75" x14ac:dyDescent="0.2">
      <c r="A164" s="4"/>
      <c r="B164" s="9" t="s">
        <v>187</v>
      </c>
      <c r="C164" s="3"/>
      <c r="D164" s="4"/>
      <c r="E164" s="5"/>
      <c r="F164" s="27"/>
    </row>
    <row r="165" spans="1:6" ht="18.75" x14ac:dyDescent="0.2">
      <c r="A165" s="4"/>
      <c r="B165" s="3"/>
      <c r="C165" s="3"/>
      <c r="D165" s="4"/>
      <c r="E165" s="5"/>
      <c r="F165" s="27"/>
    </row>
    <row r="166" spans="1:6" ht="18.75" x14ac:dyDescent="0.2">
      <c r="A166" s="4"/>
      <c r="B166" s="9" t="s">
        <v>188</v>
      </c>
      <c r="C166" s="3"/>
      <c r="D166" s="4"/>
      <c r="E166" s="5"/>
      <c r="F166" s="27"/>
    </row>
    <row r="167" spans="1:6" ht="18.75" x14ac:dyDescent="0.2">
      <c r="A167" s="4"/>
      <c r="B167" s="3"/>
      <c r="C167" s="3"/>
      <c r="D167" s="4"/>
      <c r="E167" s="5"/>
      <c r="F167" s="27"/>
    </row>
    <row r="168" spans="1:6" ht="25.5" x14ac:dyDescent="0.2">
      <c r="A168" s="4"/>
      <c r="B168" s="38" t="s">
        <v>519</v>
      </c>
      <c r="C168" s="3"/>
      <c r="D168" s="4"/>
      <c r="E168" s="5"/>
      <c r="F168" s="27"/>
    </row>
    <row r="169" spans="1:6" ht="18.75" x14ac:dyDescent="0.2">
      <c r="A169" s="4"/>
      <c r="B169" s="3"/>
      <c r="C169" s="3"/>
      <c r="D169" s="4"/>
      <c r="E169" s="5"/>
      <c r="F169" s="27"/>
    </row>
    <row r="170" spans="1:6" ht="18.75" x14ac:dyDescent="0.2">
      <c r="A170" s="4" t="s">
        <v>4</v>
      </c>
      <c r="B170" s="3" t="s">
        <v>520</v>
      </c>
      <c r="C170" s="3">
        <v>1</v>
      </c>
      <c r="D170" s="4" t="s">
        <v>157</v>
      </c>
      <c r="E170" s="5">
        <v>230000</v>
      </c>
      <c r="F170" s="33">
        <f>C170*E170</f>
        <v>230000</v>
      </c>
    </row>
    <row r="171" spans="1:6" ht="18.75" x14ac:dyDescent="0.2">
      <c r="A171" s="4"/>
      <c r="B171" s="9"/>
      <c r="C171" s="3"/>
      <c r="D171" s="4"/>
      <c r="E171" s="5"/>
      <c r="F171" s="33"/>
    </row>
    <row r="172" spans="1:6" ht="25.5" x14ac:dyDescent="0.2">
      <c r="A172" s="4"/>
      <c r="B172" s="38" t="s">
        <v>521</v>
      </c>
      <c r="C172" s="3"/>
      <c r="D172" s="4"/>
      <c r="E172" s="5"/>
      <c r="F172" s="33"/>
    </row>
    <row r="173" spans="1:6" ht="18.75" x14ac:dyDescent="0.2">
      <c r="A173" s="4"/>
      <c r="B173" s="9"/>
      <c r="C173" s="3"/>
      <c r="D173" s="4"/>
      <c r="E173" s="5"/>
      <c r="F173" s="33"/>
    </row>
    <row r="174" spans="1:6" ht="18.75" x14ac:dyDescent="0.2">
      <c r="A174" s="4" t="s">
        <v>6</v>
      </c>
      <c r="B174" s="3" t="s">
        <v>190</v>
      </c>
      <c r="C174" s="3">
        <v>1</v>
      </c>
      <c r="D174" s="4" t="s">
        <v>157</v>
      </c>
      <c r="E174" s="5">
        <v>130000</v>
      </c>
      <c r="F174" s="33">
        <f>C174*E174</f>
        <v>130000</v>
      </c>
    </row>
    <row r="175" spans="1:6" ht="18.75" x14ac:dyDescent="0.2">
      <c r="A175" s="4"/>
      <c r="B175" s="9"/>
      <c r="C175" s="3"/>
      <c r="D175" s="4"/>
      <c r="E175" s="5"/>
      <c r="F175" s="33"/>
    </row>
    <row r="176" spans="1:6" ht="18.75" x14ac:dyDescent="0.2">
      <c r="A176" s="4"/>
      <c r="B176" s="9"/>
      <c r="C176" s="3"/>
      <c r="D176" s="4"/>
      <c r="E176" s="5"/>
      <c r="F176" s="33"/>
    </row>
    <row r="177" spans="1:6" ht="18.75" x14ac:dyDescent="0.2">
      <c r="A177" s="4"/>
      <c r="B177" s="9"/>
      <c r="C177" s="3"/>
      <c r="D177" s="4"/>
      <c r="E177" s="5"/>
      <c r="F177" s="33"/>
    </row>
    <row r="178" spans="1:6" ht="18.75" x14ac:dyDescent="0.2">
      <c r="A178" s="4"/>
      <c r="B178" s="17"/>
      <c r="C178" s="3"/>
      <c r="D178" s="4"/>
      <c r="E178" s="5"/>
      <c r="F178" s="27"/>
    </row>
    <row r="179" spans="1:6" ht="18.75" x14ac:dyDescent="0.2">
      <c r="A179" s="4"/>
      <c r="B179" s="17"/>
      <c r="C179" s="3"/>
      <c r="D179" s="4"/>
      <c r="E179" s="5"/>
      <c r="F179" s="27"/>
    </row>
    <row r="180" spans="1:6" ht="18.75" x14ac:dyDescent="0.2">
      <c r="A180" s="4"/>
      <c r="B180" s="17"/>
      <c r="C180" s="3"/>
      <c r="D180" s="4"/>
      <c r="E180" s="5"/>
      <c r="F180" s="27"/>
    </row>
    <row r="181" spans="1:6" ht="18.75" x14ac:dyDescent="0.2">
      <c r="A181" s="4"/>
      <c r="B181" s="17"/>
      <c r="C181" s="3"/>
      <c r="D181" s="4"/>
      <c r="E181" s="5"/>
      <c r="F181" s="27"/>
    </row>
    <row r="182" spans="1:6" ht="18.75" x14ac:dyDescent="0.2">
      <c r="A182" s="4"/>
      <c r="B182" s="17"/>
      <c r="C182" s="3"/>
      <c r="D182" s="4"/>
      <c r="E182" s="5"/>
      <c r="F182" s="27"/>
    </row>
    <row r="183" spans="1:6" ht="18.75" x14ac:dyDescent="0.2">
      <c r="A183" s="4"/>
      <c r="B183" s="17"/>
      <c r="C183" s="3"/>
      <c r="D183" s="4"/>
      <c r="E183" s="5"/>
      <c r="F183" s="27"/>
    </row>
    <row r="184" spans="1:6" ht="18.75" x14ac:dyDescent="0.2">
      <c r="A184" s="4"/>
      <c r="B184" s="17"/>
      <c r="C184" s="3"/>
      <c r="D184" s="4"/>
      <c r="E184" s="5"/>
      <c r="F184" s="27"/>
    </row>
    <row r="185" spans="1:6" ht="18.75" x14ac:dyDescent="0.2">
      <c r="A185" s="4"/>
      <c r="B185" s="17"/>
      <c r="C185" s="3"/>
      <c r="D185" s="4"/>
      <c r="E185" s="5"/>
      <c r="F185" s="27"/>
    </row>
    <row r="186" spans="1:6" ht="18.75" x14ac:dyDescent="0.2">
      <c r="A186" s="4"/>
      <c r="B186" s="17"/>
      <c r="C186" s="3"/>
      <c r="D186" s="4"/>
      <c r="E186" s="5"/>
      <c r="F186" s="27"/>
    </row>
    <row r="187" spans="1:6" ht="18.75" x14ac:dyDescent="0.2">
      <c r="A187" s="4"/>
      <c r="B187" s="9" t="s">
        <v>191</v>
      </c>
      <c r="C187" s="18"/>
      <c r="D187" s="8"/>
      <c r="E187" s="19"/>
      <c r="F187" s="32"/>
    </row>
    <row r="188" spans="1:6" ht="18.75" x14ac:dyDescent="0.2">
      <c r="A188" s="4"/>
      <c r="B188" s="18" t="s">
        <v>70</v>
      </c>
      <c r="C188" s="18"/>
      <c r="D188" s="8"/>
      <c r="E188" s="19" t="s">
        <v>31</v>
      </c>
      <c r="F188" s="23">
        <f>SUM(F166:F187)</f>
        <v>360000</v>
      </c>
    </row>
    <row r="189" spans="1:6" ht="18.75" x14ac:dyDescent="0.2">
      <c r="A189" s="39"/>
      <c r="B189" s="2" t="s">
        <v>128</v>
      </c>
      <c r="C189" s="3"/>
      <c r="D189" s="4"/>
      <c r="E189" s="5"/>
      <c r="F189" s="27"/>
    </row>
    <row r="190" spans="1:6" ht="18.75" x14ac:dyDescent="0.2">
      <c r="A190" s="4"/>
      <c r="B190" s="3"/>
      <c r="C190" s="3"/>
      <c r="D190" s="4"/>
      <c r="E190" s="5"/>
      <c r="F190" s="27"/>
    </row>
    <row r="191" spans="1:6" ht="18.75" x14ac:dyDescent="0.2">
      <c r="A191" s="4"/>
      <c r="B191" s="9" t="s">
        <v>129</v>
      </c>
      <c r="C191" s="3"/>
      <c r="D191" s="4"/>
      <c r="E191" s="5"/>
      <c r="F191" s="27"/>
    </row>
    <row r="192" spans="1:6" ht="18.75" x14ac:dyDescent="0.2">
      <c r="A192" s="4"/>
      <c r="B192" s="3"/>
      <c r="C192" s="3"/>
      <c r="D192" s="4"/>
      <c r="E192" s="5"/>
      <c r="F192" s="27"/>
    </row>
    <row r="193" spans="1:6" ht="18.75" x14ac:dyDescent="0.2">
      <c r="A193" s="4"/>
      <c r="B193" s="10" t="s">
        <v>24</v>
      </c>
      <c r="C193" s="3"/>
      <c r="D193" s="4"/>
      <c r="E193" s="5"/>
      <c r="F193" s="27"/>
    </row>
    <row r="194" spans="1:6" ht="18.75" x14ac:dyDescent="0.2">
      <c r="A194" s="4"/>
      <c r="B194" s="3"/>
      <c r="C194" s="3"/>
      <c r="D194" s="4"/>
      <c r="E194" s="5"/>
      <c r="F194" s="27"/>
    </row>
    <row r="195" spans="1:6" ht="18.75" x14ac:dyDescent="0.2">
      <c r="A195" s="4"/>
      <c r="B195" s="17" t="s">
        <v>73</v>
      </c>
      <c r="C195" s="3"/>
      <c r="D195" s="4"/>
      <c r="E195" s="5"/>
      <c r="F195" s="27"/>
    </row>
    <row r="196" spans="1:6" ht="18.75" x14ac:dyDescent="0.2">
      <c r="A196" s="4"/>
      <c r="B196" s="17"/>
      <c r="C196" s="3"/>
      <c r="D196" s="4"/>
      <c r="E196" s="5"/>
      <c r="F196" s="27"/>
    </row>
    <row r="197" spans="1:6" ht="18.75" x14ac:dyDescent="0.2">
      <c r="A197" s="4"/>
      <c r="B197" s="17" t="s">
        <v>513</v>
      </c>
      <c r="C197" s="3"/>
      <c r="D197" s="4"/>
      <c r="E197" s="5"/>
      <c r="F197" s="27"/>
    </row>
    <row r="198" spans="1:6" ht="18.75" x14ac:dyDescent="0.2">
      <c r="A198" s="4"/>
      <c r="B198" s="3"/>
      <c r="C198" s="3"/>
      <c r="D198" s="4"/>
      <c r="E198" s="5"/>
      <c r="F198" s="27"/>
    </row>
    <row r="199" spans="1:6" ht="18.75" x14ac:dyDescent="0.2">
      <c r="A199" s="4" t="s">
        <v>4</v>
      </c>
      <c r="B199" s="3" t="s">
        <v>522</v>
      </c>
      <c r="C199" s="3">
        <v>1</v>
      </c>
      <c r="D199" s="4" t="s">
        <v>508</v>
      </c>
      <c r="E199" s="5">
        <v>62000</v>
      </c>
      <c r="F199" s="27">
        <f>C199*E199</f>
        <v>62000</v>
      </c>
    </row>
    <row r="200" spans="1:6" ht="18.75" x14ac:dyDescent="0.2">
      <c r="A200" s="4"/>
      <c r="B200" s="3"/>
      <c r="C200" s="3"/>
      <c r="D200" s="4"/>
      <c r="E200" s="5"/>
      <c r="F200" s="27"/>
    </row>
    <row r="201" spans="1:6" ht="18.75" x14ac:dyDescent="0.2">
      <c r="A201" s="4" t="s">
        <v>6</v>
      </c>
      <c r="B201" s="3" t="s">
        <v>523</v>
      </c>
      <c r="C201" s="3">
        <v>1.5</v>
      </c>
      <c r="D201" s="4" t="s">
        <v>508</v>
      </c>
      <c r="E201" s="5">
        <f>E199</f>
        <v>62000</v>
      </c>
      <c r="F201" s="27">
        <f>C201*E201</f>
        <v>93000</v>
      </c>
    </row>
    <row r="202" spans="1:6" ht="18.75" x14ac:dyDescent="0.2">
      <c r="A202" s="4"/>
      <c r="B202" s="3"/>
      <c r="C202" s="3"/>
      <c r="D202" s="4"/>
      <c r="E202" s="5"/>
      <c r="F202" s="27"/>
    </row>
    <row r="203" spans="1:6" ht="18.75" x14ac:dyDescent="0.2">
      <c r="A203" s="39"/>
      <c r="B203" s="10" t="s">
        <v>39</v>
      </c>
      <c r="C203" s="3"/>
      <c r="D203" s="4"/>
      <c r="E203" s="5"/>
      <c r="F203" s="27"/>
    </row>
    <row r="204" spans="1:6" ht="18.75" x14ac:dyDescent="0.2">
      <c r="A204" s="4"/>
      <c r="B204" s="17"/>
      <c r="C204" s="3"/>
      <c r="D204" s="4"/>
      <c r="E204" s="5"/>
      <c r="F204" s="27"/>
    </row>
    <row r="205" spans="1:6" ht="33" x14ac:dyDescent="0.2">
      <c r="A205" s="4"/>
      <c r="B205" s="22" t="s">
        <v>130</v>
      </c>
      <c r="C205" s="3"/>
      <c r="D205" s="4"/>
      <c r="E205" s="5"/>
      <c r="F205" s="27"/>
    </row>
    <row r="206" spans="1:6" ht="18.75" x14ac:dyDescent="0.2">
      <c r="A206" s="4"/>
      <c r="B206" s="16"/>
      <c r="C206" s="16"/>
      <c r="D206" s="40"/>
      <c r="E206" s="41"/>
      <c r="F206" s="42"/>
    </row>
    <row r="207" spans="1:6" ht="18.75" x14ac:dyDescent="0.2">
      <c r="A207" s="4"/>
      <c r="B207" s="3"/>
      <c r="C207" s="13"/>
      <c r="D207" s="4"/>
      <c r="E207" s="5"/>
      <c r="F207" s="43"/>
    </row>
    <row r="208" spans="1:6" ht="18.75" x14ac:dyDescent="0.2">
      <c r="A208" s="4" t="s">
        <v>8</v>
      </c>
      <c r="B208" s="3" t="s">
        <v>86</v>
      </c>
      <c r="C208" s="13">
        <v>85</v>
      </c>
      <c r="D208" s="4" t="s">
        <v>40</v>
      </c>
      <c r="E208" s="5">
        <v>600</v>
      </c>
      <c r="F208" s="43">
        <f t="shared" ref="F208:F212" si="2">C208*E208</f>
        <v>51000</v>
      </c>
    </row>
    <row r="209" spans="1:6" ht="18.75" x14ac:dyDescent="0.2">
      <c r="A209" s="4"/>
      <c r="B209" s="3"/>
      <c r="C209" s="13"/>
      <c r="D209" s="4"/>
      <c r="E209" s="5"/>
      <c r="F209" s="43"/>
    </row>
    <row r="210" spans="1:6" ht="18.75" x14ac:dyDescent="0.2">
      <c r="A210" s="4" t="s">
        <v>10</v>
      </c>
      <c r="B210" s="3" t="s">
        <v>87</v>
      </c>
      <c r="C210" s="13">
        <v>62</v>
      </c>
      <c r="D210" s="4" t="s">
        <v>40</v>
      </c>
      <c r="E210" s="5">
        <f>E208</f>
        <v>600</v>
      </c>
      <c r="F210" s="43">
        <f t="shared" si="2"/>
        <v>37200</v>
      </c>
    </row>
    <row r="211" spans="1:6" ht="18.75" x14ac:dyDescent="0.2">
      <c r="A211" s="44"/>
      <c r="B211" s="3"/>
      <c r="C211" s="3"/>
      <c r="D211" s="4"/>
      <c r="E211" s="5"/>
      <c r="F211" s="43"/>
    </row>
    <row r="212" spans="1:6" ht="18.75" x14ac:dyDescent="0.2">
      <c r="A212" s="4" t="s">
        <v>12</v>
      </c>
      <c r="B212" s="3" t="s">
        <v>524</v>
      </c>
      <c r="C212" s="13"/>
      <c r="D212" s="4" t="s">
        <v>40</v>
      </c>
      <c r="E212" s="5">
        <f>E210</f>
        <v>600</v>
      </c>
      <c r="F212" s="43">
        <f t="shared" si="2"/>
        <v>0</v>
      </c>
    </row>
    <row r="213" spans="1:6" ht="18.75" x14ac:dyDescent="0.2">
      <c r="A213" s="44"/>
      <c r="B213" s="3"/>
      <c r="C213" s="3"/>
      <c r="D213" s="4"/>
      <c r="E213" s="5"/>
      <c r="F213" s="43"/>
    </row>
    <row r="214" spans="1:6" ht="18.75" x14ac:dyDescent="0.2">
      <c r="A214" s="4"/>
      <c r="B214" s="10" t="s">
        <v>45</v>
      </c>
      <c r="C214" s="3"/>
      <c r="D214" s="4"/>
      <c r="E214" s="5"/>
      <c r="F214" s="27"/>
    </row>
    <row r="215" spans="1:6" ht="18.75" x14ac:dyDescent="0.2">
      <c r="A215" s="4"/>
      <c r="B215" s="3"/>
      <c r="C215" s="3"/>
      <c r="D215" s="4"/>
      <c r="E215" s="5"/>
      <c r="F215" s="27"/>
    </row>
    <row r="216" spans="1:6" ht="18.75" x14ac:dyDescent="0.2">
      <c r="A216" s="4"/>
      <c r="B216" s="17" t="s">
        <v>46</v>
      </c>
      <c r="C216" s="3"/>
      <c r="D216" s="4"/>
      <c r="E216" s="5"/>
      <c r="F216" s="27"/>
    </row>
    <row r="217" spans="1:6" ht="18.75" x14ac:dyDescent="0.2">
      <c r="A217" s="4"/>
      <c r="B217" s="3"/>
      <c r="C217" s="3"/>
      <c r="D217" s="4"/>
      <c r="E217" s="5"/>
      <c r="F217" s="27"/>
    </row>
    <row r="218" spans="1:6" ht="18.75" x14ac:dyDescent="0.2">
      <c r="A218" s="4"/>
      <c r="B218" s="3"/>
      <c r="C218" s="3"/>
      <c r="D218" s="4"/>
      <c r="E218" s="5"/>
      <c r="F218" s="27"/>
    </row>
    <row r="219" spans="1:6" ht="18.75" x14ac:dyDescent="0.2">
      <c r="A219" s="4" t="s">
        <v>14</v>
      </c>
      <c r="B219" s="16" t="s">
        <v>525</v>
      </c>
      <c r="C219" s="3">
        <v>13</v>
      </c>
      <c r="D219" s="4" t="s">
        <v>506</v>
      </c>
      <c r="E219" s="5">
        <v>7500</v>
      </c>
      <c r="F219" s="27">
        <f>C219*E219</f>
        <v>97500</v>
      </c>
    </row>
    <row r="220" spans="1:6" ht="18.75" x14ac:dyDescent="0.2">
      <c r="A220" s="4"/>
      <c r="B220" s="3"/>
      <c r="C220" s="3"/>
      <c r="D220" s="4"/>
      <c r="E220" s="5"/>
      <c r="F220" s="27"/>
    </row>
    <row r="221" spans="1:6" ht="18.75" x14ac:dyDescent="0.2">
      <c r="A221" s="4"/>
      <c r="B221" s="3"/>
      <c r="C221" s="3"/>
      <c r="D221" s="4"/>
      <c r="E221" s="5"/>
      <c r="F221" s="27"/>
    </row>
    <row r="222" spans="1:6" ht="18.75" x14ac:dyDescent="0.2">
      <c r="A222" s="4"/>
      <c r="B222" s="3"/>
      <c r="C222" s="3"/>
      <c r="D222" s="4"/>
      <c r="E222" s="5"/>
      <c r="F222" s="27"/>
    </row>
    <row r="223" spans="1:6" ht="18.75" x14ac:dyDescent="0.2">
      <c r="A223" s="4"/>
      <c r="B223" s="3"/>
      <c r="C223" s="3"/>
      <c r="D223" s="4"/>
      <c r="E223" s="5"/>
      <c r="F223" s="27"/>
    </row>
    <row r="224" spans="1:6" ht="18.75" x14ac:dyDescent="0.2">
      <c r="A224" s="4"/>
      <c r="B224" s="3"/>
      <c r="C224" s="3"/>
      <c r="D224" s="4"/>
      <c r="E224" s="5"/>
      <c r="F224" s="27"/>
    </row>
    <row r="225" spans="1:6" ht="18.75" x14ac:dyDescent="0.2">
      <c r="A225" s="4"/>
      <c r="B225" s="3"/>
      <c r="C225" s="3"/>
      <c r="D225" s="4"/>
      <c r="E225" s="5"/>
      <c r="F225" s="27"/>
    </row>
    <row r="226" spans="1:6" ht="18.75" x14ac:dyDescent="0.2">
      <c r="A226" s="4"/>
      <c r="B226" s="3"/>
      <c r="C226" s="3"/>
      <c r="D226" s="4"/>
      <c r="E226" s="5"/>
      <c r="F226" s="27"/>
    </row>
    <row r="227" spans="1:6" ht="18.75" x14ac:dyDescent="0.2">
      <c r="A227" s="4"/>
      <c r="B227" s="3"/>
      <c r="C227" s="3"/>
      <c r="D227" s="4"/>
      <c r="E227" s="5"/>
      <c r="F227" s="27"/>
    </row>
    <row r="228" spans="1:6" ht="18.75" x14ac:dyDescent="0.2">
      <c r="A228" s="4"/>
      <c r="B228" s="3"/>
      <c r="C228" s="3"/>
      <c r="D228" s="4"/>
      <c r="E228" s="5"/>
      <c r="F228" s="27"/>
    </row>
    <row r="229" spans="1:6" ht="18.75" x14ac:dyDescent="0.2">
      <c r="A229" s="4"/>
      <c r="B229" s="3"/>
      <c r="C229" s="3"/>
      <c r="D229" s="4"/>
      <c r="E229" s="5"/>
      <c r="F229" s="27"/>
    </row>
    <row r="230" spans="1:6" ht="18.75" x14ac:dyDescent="0.2">
      <c r="A230" s="4"/>
      <c r="B230" s="18" t="s">
        <v>33</v>
      </c>
      <c r="C230" s="18"/>
      <c r="D230" s="8"/>
      <c r="E230" s="19" t="s">
        <v>31</v>
      </c>
      <c r="F230" s="32">
        <f>SUM(F192:F228)</f>
        <v>340700</v>
      </c>
    </row>
    <row r="231" spans="1:6" ht="18.75" x14ac:dyDescent="0.2">
      <c r="A231" s="4"/>
      <c r="B231" s="9" t="s">
        <v>133</v>
      </c>
      <c r="C231" s="3"/>
      <c r="D231" s="4"/>
      <c r="E231" s="5"/>
      <c r="F231" s="27"/>
    </row>
    <row r="232" spans="1:6" ht="18.75" x14ac:dyDescent="0.2">
      <c r="A232" s="4"/>
      <c r="B232" s="3"/>
      <c r="C232" s="3"/>
      <c r="D232" s="4"/>
      <c r="E232" s="5"/>
      <c r="F232" s="27"/>
    </row>
    <row r="233" spans="1:6" ht="49.5" x14ac:dyDescent="0.2">
      <c r="A233" s="4"/>
      <c r="B233" s="45" t="s">
        <v>526</v>
      </c>
      <c r="C233" s="3"/>
      <c r="D233" s="4"/>
      <c r="E233" s="5"/>
      <c r="F233" s="6"/>
    </row>
    <row r="234" spans="1:6" ht="18.75" x14ac:dyDescent="0.2">
      <c r="A234" s="4"/>
      <c r="B234" s="30"/>
      <c r="C234" s="3"/>
      <c r="D234" s="4"/>
      <c r="E234" s="5"/>
      <c r="F234" s="6"/>
    </row>
    <row r="235" spans="1:6" ht="18.75" x14ac:dyDescent="0.2">
      <c r="A235" s="4" t="s">
        <v>4</v>
      </c>
      <c r="B235" s="46" t="s">
        <v>527</v>
      </c>
      <c r="C235" s="13">
        <v>10</v>
      </c>
      <c r="D235" s="4" t="s">
        <v>506</v>
      </c>
      <c r="E235" s="5">
        <v>5500</v>
      </c>
      <c r="F235" s="33">
        <f>C235*E235</f>
        <v>55000</v>
      </c>
    </row>
    <row r="236" spans="1:6" ht="18.75" x14ac:dyDescent="0.2">
      <c r="A236" s="4"/>
      <c r="B236" s="12"/>
      <c r="C236" s="3"/>
      <c r="D236" s="4"/>
      <c r="E236" s="5"/>
      <c r="F236" s="33"/>
    </row>
    <row r="237" spans="1:6" ht="18.75" x14ac:dyDescent="0.2">
      <c r="A237" s="4" t="s">
        <v>6</v>
      </c>
      <c r="B237" s="3" t="s">
        <v>528</v>
      </c>
      <c r="C237" s="3">
        <v>6</v>
      </c>
      <c r="D237" s="4" t="s">
        <v>58</v>
      </c>
      <c r="E237" s="5">
        <v>3400</v>
      </c>
      <c r="F237" s="33">
        <f>C237*E237</f>
        <v>20400</v>
      </c>
    </row>
    <row r="238" spans="1:6" ht="18.75" x14ac:dyDescent="0.2">
      <c r="A238" s="4"/>
      <c r="B238" s="3"/>
      <c r="C238" s="3"/>
      <c r="D238" s="4"/>
      <c r="E238" s="5"/>
      <c r="F238" s="33"/>
    </row>
    <row r="239" spans="1:6" ht="18.75" x14ac:dyDescent="0.2">
      <c r="A239" s="4"/>
      <c r="B239" s="3"/>
      <c r="C239" s="3"/>
      <c r="D239" s="4"/>
      <c r="E239" s="5"/>
      <c r="F239" s="33"/>
    </row>
    <row r="240" spans="1:6" ht="36" x14ac:dyDescent="0.2">
      <c r="A240" s="4"/>
      <c r="B240" s="36" t="s">
        <v>138</v>
      </c>
      <c r="C240" s="3"/>
      <c r="D240" s="4"/>
      <c r="E240" s="5"/>
      <c r="F240" s="33"/>
    </row>
    <row r="241" spans="1:6" ht="18.75" x14ac:dyDescent="0.2">
      <c r="A241" s="4"/>
      <c r="B241" s="3"/>
      <c r="C241" s="3"/>
      <c r="D241" s="4"/>
      <c r="E241" s="5"/>
      <c r="F241" s="6"/>
    </row>
    <row r="242" spans="1:6" ht="33" x14ac:dyDescent="0.2">
      <c r="A242" s="4"/>
      <c r="B242" s="22" t="s">
        <v>139</v>
      </c>
      <c r="C242" s="3"/>
      <c r="D242" s="4"/>
      <c r="E242" s="5"/>
      <c r="F242" s="6"/>
    </row>
    <row r="243" spans="1:6" ht="18.75" x14ac:dyDescent="0.2">
      <c r="A243" s="4"/>
      <c r="B243" s="3"/>
      <c r="C243" s="3"/>
      <c r="D243" s="4"/>
      <c r="E243" s="5"/>
      <c r="F243" s="6"/>
    </row>
    <row r="244" spans="1:6" ht="18.75" x14ac:dyDescent="0.2">
      <c r="A244" s="4"/>
      <c r="B244" s="3"/>
      <c r="C244" s="3"/>
      <c r="D244" s="4"/>
      <c r="E244" s="5"/>
      <c r="F244" s="6"/>
    </row>
    <row r="245" spans="1:6" ht="18.75" x14ac:dyDescent="0.2">
      <c r="A245" s="4" t="s">
        <v>8</v>
      </c>
      <c r="B245" s="3" t="s">
        <v>142</v>
      </c>
      <c r="C245" s="13">
        <v>20</v>
      </c>
      <c r="D245" s="4" t="s">
        <v>58</v>
      </c>
      <c r="E245" s="5">
        <v>550</v>
      </c>
      <c r="F245" s="33">
        <f t="shared" ref="F245:F249" si="3">C245*E245</f>
        <v>11000</v>
      </c>
    </row>
    <row r="246" spans="1:6" ht="18.75" x14ac:dyDescent="0.2">
      <c r="A246" s="4"/>
      <c r="B246" s="3"/>
      <c r="C246" s="3"/>
      <c r="D246" s="4"/>
      <c r="E246" s="5"/>
      <c r="F246" s="33"/>
    </row>
    <row r="247" spans="1:6" ht="18.75" x14ac:dyDescent="0.2">
      <c r="A247" s="4" t="s">
        <v>10</v>
      </c>
      <c r="B247" s="3" t="s">
        <v>143</v>
      </c>
      <c r="C247" s="13">
        <v>22</v>
      </c>
      <c r="D247" s="4" t="s">
        <v>58</v>
      </c>
      <c r="E247" s="5">
        <f>E245</f>
        <v>550</v>
      </c>
      <c r="F247" s="33">
        <f t="shared" si="3"/>
        <v>12100</v>
      </c>
    </row>
    <row r="248" spans="1:6" ht="18.75" x14ac:dyDescent="0.2">
      <c r="A248" s="4"/>
      <c r="B248" s="3"/>
      <c r="C248" s="3"/>
      <c r="D248" s="4"/>
      <c r="E248" s="5"/>
      <c r="F248" s="6"/>
    </row>
    <row r="249" spans="1:6" ht="18.75" x14ac:dyDescent="0.2">
      <c r="A249" s="4" t="s">
        <v>12</v>
      </c>
      <c r="B249" s="3" t="s">
        <v>144</v>
      </c>
      <c r="C249" s="13">
        <v>25</v>
      </c>
      <c r="D249" s="4" t="s">
        <v>58</v>
      </c>
      <c r="E249" s="5">
        <f>E247</f>
        <v>550</v>
      </c>
      <c r="F249" s="33">
        <f t="shared" si="3"/>
        <v>13750</v>
      </c>
    </row>
    <row r="250" spans="1:6" ht="18.75" x14ac:dyDescent="0.2">
      <c r="A250" s="4"/>
      <c r="B250" s="3"/>
      <c r="C250" s="13"/>
      <c r="D250" s="4"/>
      <c r="E250" s="5"/>
      <c r="F250" s="33"/>
    </row>
    <row r="251" spans="1:6" ht="18.75" x14ac:dyDescent="0.2">
      <c r="A251" s="4" t="s">
        <v>14</v>
      </c>
      <c r="B251" s="3" t="s">
        <v>145</v>
      </c>
      <c r="C251" s="13">
        <v>27</v>
      </c>
      <c r="D251" s="4" t="s">
        <v>58</v>
      </c>
      <c r="E251" s="5">
        <v>500</v>
      </c>
      <c r="F251" s="33">
        <f>C251*E251</f>
        <v>13500</v>
      </c>
    </row>
    <row r="252" spans="1:6" ht="18.75" x14ac:dyDescent="0.2">
      <c r="A252" s="4"/>
      <c r="B252" s="3"/>
      <c r="C252" s="13"/>
      <c r="D252" s="4"/>
      <c r="E252" s="5"/>
      <c r="F252" s="33"/>
    </row>
    <row r="253" spans="1:6" ht="18.75" x14ac:dyDescent="0.2">
      <c r="A253" s="4"/>
      <c r="B253" s="10" t="s">
        <v>59</v>
      </c>
      <c r="C253" s="18"/>
      <c r="D253" s="8"/>
      <c r="E253" s="19"/>
      <c r="F253" s="23"/>
    </row>
    <row r="254" spans="1:6" ht="18.75" x14ac:dyDescent="0.2">
      <c r="A254" s="4"/>
      <c r="B254" s="24"/>
      <c r="C254" s="18"/>
      <c r="D254" s="8"/>
      <c r="E254" s="19"/>
      <c r="F254" s="23"/>
    </row>
    <row r="255" spans="1:6" ht="33" x14ac:dyDescent="0.2">
      <c r="A255" s="4"/>
      <c r="B255" s="22" t="s">
        <v>146</v>
      </c>
      <c r="C255" s="18"/>
      <c r="D255" s="8"/>
      <c r="E255" s="19"/>
      <c r="F255" s="23"/>
    </row>
    <row r="256" spans="1:6" ht="18.75" x14ac:dyDescent="0.2">
      <c r="A256" s="4"/>
      <c r="B256" s="22"/>
      <c r="C256" s="18"/>
      <c r="D256" s="8"/>
      <c r="E256" s="19"/>
      <c r="F256" s="23"/>
    </row>
    <row r="257" spans="1:6" ht="18.75" x14ac:dyDescent="0.2">
      <c r="A257" s="4" t="s">
        <v>16</v>
      </c>
      <c r="B257" s="16" t="s">
        <v>529</v>
      </c>
      <c r="C257" s="3">
        <v>10</v>
      </c>
      <c r="D257" s="4" t="s">
        <v>506</v>
      </c>
      <c r="E257" s="5">
        <v>6500</v>
      </c>
      <c r="F257" s="6">
        <f>C257*E257</f>
        <v>65000</v>
      </c>
    </row>
    <row r="258" spans="1:6" ht="18.75" x14ac:dyDescent="0.2">
      <c r="A258" s="4"/>
      <c r="B258" s="3"/>
      <c r="C258" s="3"/>
      <c r="D258" s="4"/>
      <c r="E258" s="5"/>
      <c r="F258" s="6"/>
    </row>
    <row r="259" spans="1:6" ht="18.75" x14ac:dyDescent="0.2">
      <c r="A259" s="4"/>
      <c r="B259" s="10" t="s">
        <v>115</v>
      </c>
      <c r="C259" s="3"/>
      <c r="D259" s="4"/>
      <c r="E259" s="5"/>
      <c r="F259" s="27"/>
    </row>
    <row r="260" spans="1:6" ht="18.75" x14ac:dyDescent="0.2">
      <c r="A260" s="4"/>
      <c r="B260" s="3"/>
      <c r="C260" s="3"/>
      <c r="D260" s="4"/>
      <c r="E260" s="5"/>
      <c r="F260" s="27"/>
    </row>
    <row r="261" spans="1:6" ht="33" x14ac:dyDescent="0.2">
      <c r="A261" s="4"/>
      <c r="B261" s="22" t="s">
        <v>148</v>
      </c>
      <c r="C261" s="3"/>
      <c r="D261" s="4"/>
      <c r="E261" s="5"/>
      <c r="F261" s="27"/>
    </row>
    <row r="262" spans="1:6" ht="18.75" x14ac:dyDescent="0.2">
      <c r="A262" s="4"/>
      <c r="B262" s="22"/>
      <c r="C262" s="3"/>
      <c r="D262" s="4"/>
      <c r="E262" s="5"/>
      <c r="F262" s="27"/>
    </row>
    <row r="263" spans="1:6" ht="18.75" x14ac:dyDescent="0.2">
      <c r="A263" s="4" t="s">
        <v>18</v>
      </c>
      <c r="B263" s="30" t="s">
        <v>149</v>
      </c>
      <c r="C263" s="3">
        <v>10</v>
      </c>
      <c r="D263" s="4" t="s">
        <v>506</v>
      </c>
      <c r="E263" s="5">
        <v>2350</v>
      </c>
      <c r="F263" s="6">
        <f>C263*E263</f>
        <v>23500</v>
      </c>
    </row>
    <row r="264" spans="1:6" ht="18.75" x14ac:dyDescent="0.2">
      <c r="A264" s="4"/>
      <c r="B264" s="30"/>
      <c r="C264" s="3"/>
      <c r="D264" s="4"/>
      <c r="E264" s="5"/>
      <c r="F264" s="6"/>
    </row>
    <row r="265" spans="1:6" ht="18.75" x14ac:dyDescent="0.2">
      <c r="A265" s="4" t="s">
        <v>20</v>
      </c>
      <c r="B265" s="3" t="s">
        <v>530</v>
      </c>
      <c r="C265" s="15">
        <v>3</v>
      </c>
      <c r="D265" s="4" t="s">
        <v>506</v>
      </c>
      <c r="E265" s="5">
        <f>E263</f>
        <v>2350</v>
      </c>
      <c r="F265" s="6">
        <f>C265*E265</f>
        <v>7050</v>
      </c>
    </row>
    <row r="266" spans="1:6" ht="18.75" x14ac:dyDescent="0.2">
      <c r="A266" s="4"/>
      <c r="B266" s="3"/>
      <c r="C266" s="3"/>
      <c r="D266" s="4"/>
      <c r="E266" s="5"/>
      <c r="F266" s="6"/>
    </row>
    <row r="267" spans="1:6" ht="18.75" x14ac:dyDescent="0.2">
      <c r="A267" s="4"/>
      <c r="B267" s="10" t="s">
        <v>150</v>
      </c>
      <c r="C267" s="3"/>
      <c r="D267" s="4"/>
      <c r="E267" s="5"/>
      <c r="F267" s="6"/>
    </row>
    <row r="268" spans="1:6" ht="18.75" x14ac:dyDescent="0.2">
      <c r="A268" s="4"/>
      <c r="B268" s="3"/>
      <c r="C268" s="3"/>
      <c r="D268" s="4"/>
      <c r="E268" s="5"/>
      <c r="F268" s="6"/>
    </row>
    <row r="269" spans="1:6" ht="18.75" x14ac:dyDescent="0.2">
      <c r="A269" s="4"/>
      <c r="B269" s="17" t="s">
        <v>110</v>
      </c>
      <c r="C269" s="3"/>
      <c r="D269" s="4"/>
      <c r="E269" s="5"/>
      <c r="F269" s="27"/>
    </row>
    <row r="270" spans="1:6" ht="18.75" x14ac:dyDescent="0.2">
      <c r="A270" s="4"/>
      <c r="B270" s="17"/>
      <c r="C270" s="3"/>
      <c r="D270" s="4"/>
      <c r="E270" s="5"/>
      <c r="F270" s="27"/>
    </row>
    <row r="271" spans="1:6" ht="18.75" x14ac:dyDescent="0.2">
      <c r="A271" s="4" t="s">
        <v>22</v>
      </c>
      <c r="B271" s="30" t="s">
        <v>531</v>
      </c>
      <c r="C271" s="3"/>
      <c r="D271" s="4" t="s">
        <v>506</v>
      </c>
      <c r="E271" s="5">
        <f>E263</f>
        <v>2350</v>
      </c>
      <c r="F271" s="6">
        <f>C271*E271</f>
        <v>0</v>
      </c>
    </row>
    <row r="272" spans="1:6" ht="18.75" x14ac:dyDescent="0.2">
      <c r="A272" s="4"/>
      <c r="B272" s="30"/>
      <c r="C272" s="3"/>
      <c r="D272" s="4"/>
      <c r="E272" s="5"/>
      <c r="F272" s="6"/>
    </row>
    <row r="273" spans="1:6" ht="18.75" x14ac:dyDescent="0.2">
      <c r="A273" s="4"/>
      <c r="B273" s="3"/>
      <c r="C273" s="3"/>
      <c r="D273" s="4"/>
      <c r="E273" s="5"/>
      <c r="F273" s="6"/>
    </row>
    <row r="274" spans="1:6" ht="18.75" x14ac:dyDescent="0.2">
      <c r="A274" s="4"/>
      <c r="B274" s="18"/>
      <c r="C274" s="18"/>
      <c r="D274" s="8"/>
      <c r="E274" s="19"/>
      <c r="F274" s="21"/>
    </row>
    <row r="275" spans="1:6" ht="18.75" x14ac:dyDescent="0.2">
      <c r="A275" s="4"/>
      <c r="B275" s="18"/>
      <c r="C275" s="18"/>
      <c r="D275" s="8"/>
      <c r="E275" s="19"/>
      <c r="F275" s="21"/>
    </row>
    <row r="276" spans="1:6" ht="18.75" x14ac:dyDescent="0.2">
      <c r="A276" s="4"/>
      <c r="B276" s="18"/>
      <c r="C276" s="18"/>
      <c r="D276" s="8"/>
      <c r="E276" s="19"/>
      <c r="F276" s="21"/>
    </row>
    <row r="277" spans="1:6" ht="18.75" x14ac:dyDescent="0.2">
      <c r="A277" s="4"/>
      <c r="B277" s="18"/>
      <c r="C277" s="18"/>
      <c r="D277" s="8"/>
      <c r="E277" s="19"/>
      <c r="F277" s="21"/>
    </row>
    <row r="278" spans="1:6" ht="18.75" x14ac:dyDescent="0.2">
      <c r="A278" s="4"/>
      <c r="B278" s="18"/>
      <c r="C278" s="18"/>
      <c r="D278" s="8"/>
      <c r="E278" s="19"/>
      <c r="F278" s="21"/>
    </row>
    <row r="279" spans="1:6" ht="18.75" x14ac:dyDescent="0.2">
      <c r="A279" s="4"/>
      <c r="B279" s="18"/>
      <c r="C279" s="18"/>
      <c r="D279" s="8"/>
      <c r="E279" s="19"/>
      <c r="F279" s="21"/>
    </row>
    <row r="280" spans="1:6" ht="18.75" x14ac:dyDescent="0.2">
      <c r="A280" s="4"/>
      <c r="B280" s="18" t="s">
        <v>33</v>
      </c>
      <c r="C280" s="18"/>
      <c r="D280" s="8"/>
      <c r="E280" s="19" t="s">
        <v>31</v>
      </c>
      <c r="F280" s="21">
        <f>SUM(F234:F271)</f>
        <v>221300</v>
      </c>
    </row>
    <row r="281" spans="1:6" ht="18.75" x14ac:dyDescent="0.2">
      <c r="A281" s="4"/>
      <c r="B281" s="9" t="s">
        <v>133</v>
      </c>
      <c r="C281" s="3"/>
      <c r="D281" s="4"/>
      <c r="E281" s="5"/>
      <c r="F281" s="6"/>
    </row>
    <row r="282" spans="1:6" ht="18.75" x14ac:dyDescent="0.2">
      <c r="A282" s="4"/>
      <c r="B282" s="30"/>
      <c r="C282" s="3"/>
      <c r="D282" s="4"/>
      <c r="E282" s="5"/>
      <c r="F282" s="6"/>
    </row>
    <row r="283" spans="1:6" ht="18.75" x14ac:dyDescent="0.2">
      <c r="A283" s="4"/>
      <c r="B283" s="10" t="s">
        <v>158</v>
      </c>
      <c r="C283" s="3"/>
      <c r="D283" s="4"/>
      <c r="E283" s="5"/>
      <c r="F283" s="6"/>
    </row>
    <row r="284" spans="1:6" ht="18.75" x14ac:dyDescent="0.2">
      <c r="A284" s="4"/>
      <c r="B284" s="3"/>
      <c r="C284" s="3"/>
      <c r="D284" s="4"/>
      <c r="E284" s="5"/>
      <c r="F284" s="6"/>
    </row>
    <row r="285" spans="1:6" ht="33" x14ac:dyDescent="0.2">
      <c r="A285" s="4"/>
      <c r="B285" s="22" t="s">
        <v>159</v>
      </c>
      <c r="C285" s="3"/>
      <c r="D285" s="4"/>
      <c r="E285" s="5"/>
      <c r="F285" s="6"/>
    </row>
    <row r="286" spans="1:6" ht="18.75" x14ac:dyDescent="0.2">
      <c r="A286" s="4"/>
      <c r="B286" s="3"/>
      <c r="C286" s="3"/>
      <c r="D286" s="4"/>
      <c r="E286" s="5"/>
      <c r="F286" s="6"/>
    </row>
    <row r="287" spans="1:6" ht="18.75" x14ac:dyDescent="0.2">
      <c r="A287" s="4" t="s">
        <v>4</v>
      </c>
      <c r="B287" s="30" t="s">
        <v>149</v>
      </c>
      <c r="C287" s="3">
        <f>C263</f>
        <v>10</v>
      </c>
      <c r="D287" s="4" t="s">
        <v>160</v>
      </c>
      <c r="E287" s="5">
        <v>1350</v>
      </c>
      <c r="F287" s="33">
        <f>C287*E287</f>
        <v>13500</v>
      </c>
    </row>
    <row r="288" spans="1:6" ht="18.75" x14ac:dyDescent="0.2">
      <c r="A288" s="4"/>
      <c r="B288" s="30"/>
      <c r="C288" s="3"/>
      <c r="D288" s="4"/>
      <c r="E288" s="5"/>
      <c r="F288" s="33"/>
    </row>
    <row r="289" spans="1:6" ht="18.75" x14ac:dyDescent="0.2">
      <c r="A289" s="4" t="s">
        <v>6</v>
      </c>
      <c r="B289" s="3" t="s">
        <v>530</v>
      </c>
      <c r="C289" s="15">
        <f>C265</f>
        <v>3</v>
      </c>
      <c r="D289" s="4" t="s">
        <v>160</v>
      </c>
      <c r="E289" s="5">
        <f>E287</f>
        <v>1350</v>
      </c>
      <c r="F289" s="33">
        <f>C289*E289</f>
        <v>4050</v>
      </c>
    </row>
    <row r="290" spans="1:6" ht="18.75" x14ac:dyDescent="0.2">
      <c r="A290" s="4"/>
      <c r="B290" s="3"/>
      <c r="C290" s="3"/>
      <c r="D290" s="4"/>
      <c r="E290" s="5"/>
      <c r="F290" s="33"/>
    </row>
    <row r="291" spans="1:6" ht="18.75" x14ac:dyDescent="0.2">
      <c r="A291" s="4"/>
      <c r="B291" s="3"/>
      <c r="C291" s="3"/>
      <c r="D291" s="4"/>
      <c r="E291" s="5"/>
      <c r="F291" s="33"/>
    </row>
    <row r="292" spans="1:6" ht="18.75" x14ac:dyDescent="0.2">
      <c r="A292" s="4"/>
      <c r="B292" s="18" t="s">
        <v>33</v>
      </c>
      <c r="C292" s="18"/>
      <c r="D292" s="8"/>
      <c r="E292" s="19" t="s">
        <v>31</v>
      </c>
      <c r="F292" s="23">
        <f>SUM(F282:F290)</f>
        <v>17550</v>
      </c>
    </row>
    <row r="293" spans="1:6" ht="18.75" x14ac:dyDescent="0.2">
      <c r="A293" s="4"/>
      <c r="B293" s="18"/>
      <c r="C293" s="18"/>
      <c r="D293" s="8"/>
      <c r="E293" s="19"/>
      <c r="F293" s="23"/>
    </row>
    <row r="294" spans="1:6" ht="18.75" x14ac:dyDescent="0.2">
      <c r="A294" s="4"/>
      <c r="B294" s="18"/>
      <c r="C294" s="18"/>
      <c r="D294" s="8"/>
      <c r="E294" s="19"/>
      <c r="F294" s="23"/>
    </row>
    <row r="295" spans="1:6" ht="18.75" x14ac:dyDescent="0.2">
      <c r="A295" s="4"/>
      <c r="B295" s="9" t="s">
        <v>65</v>
      </c>
      <c r="C295" s="3"/>
      <c r="D295" s="4"/>
      <c r="E295" s="5"/>
      <c r="F295" s="27"/>
    </row>
    <row r="296" spans="1:6" ht="18.75" x14ac:dyDescent="0.2">
      <c r="A296" s="4"/>
      <c r="B296" s="17"/>
      <c r="C296" s="3"/>
      <c r="D296" s="4"/>
      <c r="E296" s="5"/>
      <c r="F296" s="27"/>
    </row>
    <row r="297" spans="1:6" ht="18.75" x14ac:dyDescent="0.2">
      <c r="A297" s="4"/>
      <c r="B297" s="28" t="s">
        <v>532</v>
      </c>
      <c r="C297" s="3"/>
      <c r="D297" s="4"/>
      <c r="E297" s="5">
        <f>F230</f>
        <v>340700</v>
      </c>
      <c r="F297" s="27"/>
    </row>
    <row r="298" spans="1:6" ht="18.75" x14ac:dyDescent="0.2">
      <c r="A298" s="4"/>
      <c r="B298" s="28"/>
      <c r="C298" s="3"/>
      <c r="D298" s="4"/>
      <c r="E298" s="5"/>
      <c r="F298" s="27"/>
    </row>
    <row r="299" spans="1:6" ht="18.75" x14ac:dyDescent="0.2">
      <c r="A299" s="4"/>
      <c r="B299" s="28" t="s">
        <v>124</v>
      </c>
      <c r="C299" s="3"/>
      <c r="D299" s="4"/>
      <c r="E299" s="5">
        <f>F280</f>
        <v>221300</v>
      </c>
      <c r="F299" s="27"/>
    </row>
    <row r="300" spans="1:6" ht="18.75" x14ac:dyDescent="0.2">
      <c r="A300" s="4"/>
      <c r="B300" s="28"/>
      <c r="C300" s="3"/>
      <c r="D300" s="4"/>
      <c r="E300" s="5"/>
      <c r="F300" s="6"/>
    </row>
    <row r="301" spans="1:6" ht="18.75" x14ac:dyDescent="0.2">
      <c r="A301" s="4"/>
      <c r="B301" s="28" t="s">
        <v>125</v>
      </c>
      <c r="C301" s="3"/>
      <c r="D301" s="4"/>
      <c r="E301" s="5">
        <f>F292</f>
        <v>17550</v>
      </c>
      <c r="F301" s="27"/>
    </row>
    <row r="302" spans="1:6" ht="18.75" x14ac:dyDescent="0.2">
      <c r="A302" s="4"/>
      <c r="B302" s="30"/>
      <c r="C302" s="3"/>
      <c r="D302" s="4"/>
      <c r="E302" s="5"/>
      <c r="F302" s="6"/>
    </row>
    <row r="303" spans="1:6" ht="18.75" x14ac:dyDescent="0.2">
      <c r="A303" s="4"/>
      <c r="B303" s="30"/>
      <c r="C303" s="3"/>
      <c r="D303" s="4"/>
      <c r="E303" s="5"/>
      <c r="F303" s="6"/>
    </row>
    <row r="304" spans="1:6" ht="18.75" x14ac:dyDescent="0.2">
      <c r="A304" s="4"/>
      <c r="B304" s="30"/>
      <c r="C304" s="3"/>
      <c r="D304" s="4"/>
      <c r="E304" s="5"/>
      <c r="F304" s="6"/>
    </row>
    <row r="305" spans="1:6" ht="18.75" x14ac:dyDescent="0.2">
      <c r="A305" s="4"/>
      <c r="B305" s="30"/>
      <c r="C305" s="3"/>
      <c r="D305" s="4"/>
      <c r="E305" s="5"/>
      <c r="F305" s="6"/>
    </row>
    <row r="306" spans="1:6" ht="18.75" x14ac:dyDescent="0.2">
      <c r="A306" s="4"/>
      <c r="B306" s="30"/>
      <c r="C306" s="3"/>
      <c r="D306" s="4"/>
      <c r="E306" s="5"/>
      <c r="F306" s="6"/>
    </row>
    <row r="307" spans="1:6" ht="18.75" x14ac:dyDescent="0.2">
      <c r="A307" s="4"/>
      <c r="B307" s="9" t="s">
        <v>129</v>
      </c>
      <c r="C307" s="3"/>
      <c r="D307" s="4"/>
      <c r="E307" s="5"/>
      <c r="F307" s="27"/>
    </row>
    <row r="308" spans="1:6" ht="18.75" x14ac:dyDescent="0.2">
      <c r="A308" s="4"/>
      <c r="B308" s="18" t="s">
        <v>70</v>
      </c>
      <c r="C308" s="18"/>
      <c r="D308" s="8"/>
      <c r="E308" s="19" t="s">
        <v>31</v>
      </c>
      <c r="F308" s="23">
        <f>SUM(E295:E302)</f>
        <v>579550</v>
      </c>
    </row>
    <row r="309" spans="1:6" ht="18.75" x14ac:dyDescent="0.2">
      <c r="A309" s="4"/>
      <c r="B309" s="9" t="s">
        <v>164</v>
      </c>
      <c r="C309" s="3"/>
      <c r="D309" s="4"/>
      <c r="E309" s="5"/>
      <c r="F309" s="6"/>
    </row>
    <row r="310" spans="1:6" ht="18.75" x14ac:dyDescent="0.2">
      <c r="A310" s="4"/>
      <c r="B310" s="9"/>
      <c r="C310" s="3"/>
      <c r="D310" s="4"/>
      <c r="E310" s="5"/>
      <c r="F310" s="6"/>
    </row>
    <row r="311" spans="1:6" ht="18.75" x14ac:dyDescent="0.2">
      <c r="A311" s="4"/>
      <c r="B311" s="9" t="s">
        <v>214</v>
      </c>
      <c r="C311" s="3"/>
      <c r="D311" s="4"/>
      <c r="E311" s="5"/>
      <c r="F311" s="6"/>
    </row>
    <row r="312" spans="1:6" ht="18.75" x14ac:dyDescent="0.2">
      <c r="A312" s="4"/>
      <c r="B312" s="17" t="s">
        <v>215</v>
      </c>
      <c r="C312" s="3"/>
      <c r="D312" s="4"/>
      <c r="E312" s="5"/>
      <c r="F312" s="6"/>
    </row>
    <row r="313" spans="1:6" ht="18.75" x14ac:dyDescent="0.2">
      <c r="A313" s="4"/>
      <c r="B313" s="3"/>
      <c r="C313" s="3"/>
      <c r="D313" s="4"/>
      <c r="E313" s="5"/>
      <c r="F313" s="6"/>
    </row>
    <row r="314" spans="1:6" ht="18.75" x14ac:dyDescent="0.2">
      <c r="A314" s="4"/>
      <c r="B314" s="10" t="s">
        <v>216</v>
      </c>
      <c r="C314" s="3"/>
      <c r="D314" s="4"/>
      <c r="E314" s="5"/>
      <c r="F314" s="6"/>
    </row>
    <row r="315" spans="1:6" ht="33" x14ac:dyDescent="0.2">
      <c r="A315" s="4"/>
      <c r="B315" s="22" t="s">
        <v>217</v>
      </c>
      <c r="C315" s="3"/>
      <c r="D315" s="4"/>
      <c r="E315" s="5"/>
      <c r="F315" s="6"/>
    </row>
    <row r="316" spans="1:6" ht="18.75" x14ac:dyDescent="0.2">
      <c r="A316" s="4" t="s">
        <v>4</v>
      </c>
      <c r="B316" s="3" t="s">
        <v>218</v>
      </c>
      <c r="C316" s="13">
        <f>C131*2+C66</f>
        <v>41</v>
      </c>
      <c r="D316" s="4" t="s">
        <v>160</v>
      </c>
      <c r="E316" s="5">
        <v>2500</v>
      </c>
      <c r="F316" s="6">
        <f>E316*C316</f>
        <v>102500</v>
      </c>
    </row>
    <row r="317" spans="1:6" ht="33" x14ac:dyDescent="0.2">
      <c r="A317" s="4" t="s">
        <v>6</v>
      </c>
      <c r="B317" s="16" t="s">
        <v>219</v>
      </c>
      <c r="C317" s="3">
        <v>11</v>
      </c>
      <c r="D317" s="4" t="s">
        <v>58</v>
      </c>
      <c r="E317" s="5">
        <f>E316*0.3</f>
        <v>750</v>
      </c>
      <c r="F317" s="6">
        <f>E317*C317</f>
        <v>8250</v>
      </c>
    </row>
    <row r="318" spans="1:6" ht="18.75" x14ac:dyDescent="0.2">
      <c r="A318" s="4"/>
      <c r="B318" s="16"/>
      <c r="C318" s="3"/>
      <c r="D318" s="4"/>
      <c r="E318" s="5"/>
      <c r="F318" s="6"/>
    </row>
    <row r="319" spans="1:6" ht="18.75" x14ac:dyDescent="0.2">
      <c r="A319" s="4"/>
      <c r="B319" s="18" t="s">
        <v>122</v>
      </c>
      <c r="C319" s="4"/>
      <c r="D319" s="4"/>
      <c r="E319" s="5"/>
      <c r="F319" s="6"/>
    </row>
    <row r="320" spans="1:6" ht="33" x14ac:dyDescent="0.2">
      <c r="A320" s="4"/>
      <c r="B320" s="16" t="s">
        <v>225</v>
      </c>
      <c r="C320" s="3"/>
      <c r="E320" s="5"/>
      <c r="F320" s="6"/>
    </row>
    <row r="321" spans="1:6" ht="18.75" x14ac:dyDescent="0.2">
      <c r="A321" s="4" t="s">
        <v>8</v>
      </c>
      <c r="B321" s="3" t="s">
        <v>218</v>
      </c>
      <c r="C321" s="47">
        <f>C316</f>
        <v>41</v>
      </c>
      <c r="D321" s="4" t="s">
        <v>160</v>
      </c>
      <c r="E321" s="5">
        <v>1350</v>
      </c>
      <c r="F321" s="6">
        <f>C321*E321</f>
        <v>55350</v>
      </c>
    </row>
    <row r="322" spans="1:6" ht="18.75" x14ac:dyDescent="0.2">
      <c r="A322" s="4" t="s">
        <v>10</v>
      </c>
      <c r="B322" s="3" t="s">
        <v>226</v>
      </c>
      <c r="C322" s="3">
        <f>C317</f>
        <v>11</v>
      </c>
      <c r="D322" s="4" t="s">
        <v>58</v>
      </c>
      <c r="E322" s="5">
        <v>450</v>
      </c>
      <c r="F322" s="6">
        <f>C322*E322</f>
        <v>4950</v>
      </c>
    </row>
    <row r="323" spans="1:6" ht="36" x14ac:dyDescent="0.2">
      <c r="A323" s="4"/>
      <c r="B323" s="48" t="s">
        <v>227</v>
      </c>
      <c r="C323" s="3"/>
      <c r="D323" s="4"/>
      <c r="E323" s="5"/>
      <c r="F323" s="6"/>
    </row>
    <row r="324" spans="1:6" ht="66" x14ac:dyDescent="0.2">
      <c r="A324" s="4"/>
      <c r="B324" s="16" t="s">
        <v>533</v>
      </c>
      <c r="C324" s="3"/>
      <c r="D324" s="4"/>
      <c r="E324" s="5"/>
      <c r="F324" s="6"/>
    </row>
    <row r="325" spans="1:6" ht="18.75" x14ac:dyDescent="0.2">
      <c r="A325" s="4" t="s">
        <v>12</v>
      </c>
      <c r="B325" s="3" t="s">
        <v>230</v>
      </c>
      <c r="C325" s="49">
        <v>10</v>
      </c>
      <c r="D325" s="4" t="s">
        <v>160</v>
      </c>
      <c r="E325" s="5">
        <v>6500</v>
      </c>
      <c r="F325" s="6">
        <f t="shared" ref="F325:F329" si="4">E325*C325</f>
        <v>65000</v>
      </c>
    </row>
    <row r="326" spans="1:6" ht="18.75" x14ac:dyDescent="0.2">
      <c r="A326" s="4"/>
      <c r="B326" s="3"/>
      <c r="C326" s="50"/>
      <c r="D326" s="4"/>
      <c r="E326" s="5"/>
      <c r="F326" s="6"/>
    </row>
    <row r="327" spans="1:6" ht="49.5" x14ac:dyDescent="0.2">
      <c r="A327" s="4"/>
      <c r="B327" s="16" t="s">
        <v>231</v>
      </c>
      <c r="C327" s="3"/>
      <c r="D327" s="4"/>
      <c r="E327" s="5"/>
      <c r="F327" s="6"/>
    </row>
    <row r="328" spans="1:6" ht="18.75" x14ac:dyDescent="0.2">
      <c r="A328" s="4"/>
      <c r="B328" s="3" t="s">
        <v>232</v>
      </c>
      <c r="C328" s="3"/>
      <c r="D328" s="4"/>
      <c r="E328" s="5"/>
      <c r="F328" s="6"/>
    </row>
    <row r="329" spans="1:6" ht="18.75" x14ac:dyDescent="0.2">
      <c r="A329" s="4" t="s">
        <v>14</v>
      </c>
      <c r="B329" s="3" t="s">
        <v>233</v>
      </c>
      <c r="C329" s="13">
        <f>C325</f>
        <v>10</v>
      </c>
      <c r="D329" s="4" t="s">
        <v>160</v>
      </c>
      <c r="E329" s="5">
        <v>2350</v>
      </c>
      <c r="F329" s="6">
        <f t="shared" si="4"/>
        <v>23500</v>
      </c>
    </row>
    <row r="330" spans="1:6" ht="18.75" x14ac:dyDescent="0.2">
      <c r="A330" s="4"/>
      <c r="B330" s="9" t="s">
        <v>234</v>
      </c>
      <c r="C330" s="15"/>
      <c r="D330" s="4"/>
      <c r="E330" s="5"/>
      <c r="F330" s="27"/>
    </row>
    <row r="331" spans="1:6" ht="18.75" x14ac:dyDescent="0.2">
      <c r="A331" s="4"/>
      <c r="B331" s="3" t="s">
        <v>235</v>
      </c>
      <c r="C331" s="15"/>
      <c r="D331" s="4"/>
      <c r="E331" s="5"/>
      <c r="F331" s="27"/>
    </row>
    <row r="332" spans="1:6" ht="33" x14ac:dyDescent="0.2">
      <c r="A332" s="4"/>
      <c r="B332" s="22" t="s">
        <v>236</v>
      </c>
      <c r="C332" s="15"/>
      <c r="D332" s="4"/>
      <c r="E332" s="5"/>
      <c r="F332" s="27"/>
    </row>
    <row r="333" spans="1:6" ht="18.75" x14ac:dyDescent="0.2">
      <c r="A333" s="4" t="s">
        <v>16</v>
      </c>
      <c r="B333" s="3" t="s">
        <v>218</v>
      </c>
      <c r="C333" s="15">
        <f>C66</f>
        <v>29</v>
      </c>
      <c r="D333" s="4" t="s">
        <v>160</v>
      </c>
      <c r="E333" s="5">
        <f>E316</f>
        <v>2500</v>
      </c>
      <c r="F333" s="6">
        <f>C333*E333</f>
        <v>72500</v>
      </c>
    </row>
    <row r="334" spans="1:6" ht="33" x14ac:dyDescent="0.2">
      <c r="A334" s="4" t="s">
        <v>18</v>
      </c>
      <c r="B334" s="46" t="s">
        <v>534</v>
      </c>
      <c r="C334" s="15">
        <v>13</v>
      </c>
      <c r="D334" s="4" t="s">
        <v>58</v>
      </c>
      <c r="E334" s="5">
        <f>E317</f>
        <v>750</v>
      </c>
      <c r="F334" s="6">
        <f>E334*C334</f>
        <v>9750</v>
      </c>
    </row>
    <row r="335" spans="1:6" ht="18.75" x14ac:dyDescent="0.2">
      <c r="A335" s="4"/>
      <c r="B335" s="30"/>
      <c r="C335" s="15"/>
      <c r="D335" s="4"/>
      <c r="E335" s="5"/>
      <c r="F335" s="6"/>
    </row>
    <row r="336" spans="1:6" ht="18.75" x14ac:dyDescent="0.2">
      <c r="A336" s="4"/>
      <c r="B336" s="18" t="s">
        <v>122</v>
      </c>
      <c r="C336" s="4"/>
      <c r="D336" s="4"/>
      <c r="E336" s="5"/>
      <c r="F336" s="6"/>
    </row>
    <row r="337" spans="1:6" ht="33" x14ac:dyDescent="0.2">
      <c r="A337" s="4"/>
      <c r="B337" s="16" t="s">
        <v>225</v>
      </c>
      <c r="C337" s="3"/>
      <c r="E337" s="5"/>
      <c r="F337" s="6"/>
    </row>
    <row r="338" spans="1:6" ht="18.75" x14ac:dyDescent="0.2">
      <c r="A338" s="4" t="s">
        <v>20</v>
      </c>
      <c r="B338" s="3" t="s">
        <v>218</v>
      </c>
      <c r="C338" s="47">
        <f>C333</f>
        <v>29</v>
      </c>
      <c r="D338" s="4" t="s">
        <v>160</v>
      </c>
      <c r="E338" s="5">
        <v>1500</v>
      </c>
      <c r="F338" s="6">
        <f>C338*E338</f>
        <v>43500</v>
      </c>
    </row>
    <row r="339" spans="1:6" ht="18.75" x14ac:dyDescent="0.2">
      <c r="A339" s="4" t="s">
        <v>22</v>
      </c>
      <c r="B339" s="3" t="s">
        <v>226</v>
      </c>
      <c r="C339" s="3">
        <v>13</v>
      </c>
      <c r="D339" s="4" t="s">
        <v>58</v>
      </c>
      <c r="E339" s="5">
        <v>400</v>
      </c>
      <c r="F339" s="6">
        <f>C339*E339</f>
        <v>5200</v>
      </c>
    </row>
    <row r="340" spans="1:6" ht="18.75" x14ac:dyDescent="0.2">
      <c r="A340" s="4"/>
      <c r="B340" s="30"/>
      <c r="C340" s="15"/>
      <c r="D340" s="4"/>
      <c r="E340" s="5"/>
      <c r="F340" s="6"/>
    </row>
    <row r="341" spans="1:6" ht="18.75" x14ac:dyDescent="0.2">
      <c r="A341" s="4"/>
      <c r="B341" s="30"/>
      <c r="C341" s="15"/>
      <c r="D341" s="4"/>
      <c r="E341" s="5"/>
      <c r="F341" s="6"/>
    </row>
    <row r="342" spans="1:6" ht="18.75" x14ac:dyDescent="0.2">
      <c r="A342" s="4"/>
      <c r="B342" s="30"/>
      <c r="C342" s="15"/>
      <c r="D342" s="4"/>
      <c r="E342" s="5"/>
      <c r="F342" s="6"/>
    </row>
    <row r="343" spans="1:6" ht="18.75" x14ac:dyDescent="0.2">
      <c r="A343" s="4"/>
      <c r="B343" s="30"/>
      <c r="C343" s="15"/>
      <c r="D343" s="4"/>
      <c r="E343" s="5"/>
      <c r="F343" s="6"/>
    </row>
    <row r="344" spans="1:6" ht="18.75" x14ac:dyDescent="0.2">
      <c r="A344" s="4"/>
      <c r="B344" s="3"/>
      <c r="C344" s="3"/>
      <c r="D344" s="4"/>
      <c r="E344" s="5"/>
      <c r="F344" s="6"/>
    </row>
    <row r="345" spans="1:6" ht="18.75" x14ac:dyDescent="0.2">
      <c r="A345" s="4"/>
      <c r="B345" s="3"/>
      <c r="C345" s="3"/>
      <c r="D345" s="4"/>
      <c r="E345" s="5"/>
      <c r="F345" s="6"/>
    </row>
    <row r="346" spans="1:6" ht="18.75" x14ac:dyDescent="0.2">
      <c r="A346" s="4"/>
      <c r="B346" s="3"/>
      <c r="C346" s="3"/>
      <c r="D346" s="4"/>
      <c r="E346" s="5"/>
      <c r="F346" s="6"/>
    </row>
    <row r="347" spans="1:6" ht="18.75" x14ac:dyDescent="0.2">
      <c r="A347" s="4"/>
      <c r="B347" s="18"/>
      <c r="C347" s="18"/>
      <c r="D347" s="8"/>
      <c r="E347" s="19"/>
      <c r="F347" s="20"/>
    </row>
    <row r="348" spans="1:6" ht="18.75" x14ac:dyDescent="0.2">
      <c r="A348" s="4"/>
      <c r="B348" s="18"/>
      <c r="C348" s="18"/>
      <c r="D348" s="8"/>
      <c r="E348" s="19"/>
      <c r="F348" s="20"/>
    </row>
    <row r="349" spans="1:6" ht="18.75" x14ac:dyDescent="0.2">
      <c r="A349" s="4"/>
      <c r="B349" s="18"/>
      <c r="C349" s="18"/>
      <c r="D349" s="8"/>
      <c r="E349" s="19"/>
      <c r="F349" s="20"/>
    </row>
    <row r="350" spans="1:6" ht="18.75" x14ac:dyDescent="0.2">
      <c r="A350" s="4"/>
      <c r="B350" s="18"/>
      <c r="C350" s="18"/>
      <c r="D350" s="8"/>
      <c r="E350" s="19"/>
      <c r="F350" s="20"/>
    </row>
    <row r="351" spans="1:6" ht="18.75" x14ac:dyDescent="0.2">
      <c r="A351" s="4"/>
      <c r="B351" s="9" t="s">
        <v>214</v>
      </c>
      <c r="C351" s="18"/>
      <c r="D351" s="8"/>
      <c r="E351" s="19"/>
      <c r="F351" s="20"/>
    </row>
    <row r="352" spans="1:6" ht="18.75" x14ac:dyDescent="0.2">
      <c r="A352" s="4"/>
      <c r="B352" s="18" t="s">
        <v>248</v>
      </c>
      <c r="C352" s="18"/>
      <c r="D352" s="8"/>
      <c r="E352" s="19" t="s">
        <v>31</v>
      </c>
      <c r="F352" s="20">
        <f>F316+F317+F321+F322+F325+F325+F329+F333+F333+F334</f>
        <v>479300</v>
      </c>
    </row>
    <row r="353" spans="1:6" ht="18.75" x14ac:dyDescent="0.2">
      <c r="A353" s="4"/>
      <c r="B353" s="9" t="s">
        <v>175</v>
      </c>
      <c r="C353" s="3"/>
      <c r="D353" s="4"/>
      <c r="E353" s="5"/>
      <c r="F353" s="6"/>
    </row>
    <row r="354" spans="1:6" ht="18.75" x14ac:dyDescent="0.2">
      <c r="A354" s="4"/>
      <c r="B354" s="3"/>
      <c r="C354" s="3"/>
      <c r="D354" s="4"/>
      <c r="E354" s="5"/>
      <c r="F354" s="6"/>
    </row>
    <row r="355" spans="1:6" ht="18.75" x14ac:dyDescent="0.2">
      <c r="A355" s="4"/>
      <c r="B355" s="9" t="s">
        <v>250</v>
      </c>
      <c r="C355" s="3"/>
      <c r="D355" s="4"/>
      <c r="E355" s="5"/>
      <c r="F355" s="6"/>
    </row>
    <row r="356" spans="1:6" ht="18.75" x14ac:dyDescent="0.2">
      <c r="A356" s="4"/>
      <c r="B356" s="17" t="s">
        <v>215</v>
      </c>
      <c r="C356" s="3"/>
      <c r="D356" s="4"/>
      <c r="E356" s="5"/>
      <c r="F356" s="6"/>
    </row>
    <row r="357" spans="1:6" ht="36" x14ac:dyDescent="0.2">
      <c r="A357" s="4"/>
      <c r="B357" s="36" t="s">
        <v>251</v>
      </c>
      <c r="C357" s="3"/>
      <c r="D357" s="4"/>
      <c r="E357" s="5"/>
      <c r="F357" s="6"/>
    </row>
    <row r="358" spans="1:6" ht="18.75" x14ac:dyDescent="0.2">
      <c r="A358" s="4"/>
      <c r="B358" s="17"/>
      <c r="C358" s="3"/>
      <c r="D358" s="4"/>
      <c r="E358" s="5"/>
      <c r="F358" s="6"/>
    </row>
    <row r="359" spans="1:6" ht="82.5" x14ac:dyDescent="0.2">
      <c r="A359" s="4"/>
      <c r="B359" s="24" t="s">
        <v>535</v>
      </c>
      <c r="C359" s="3"/>
      <c r="D359" s="4"/>
      <c r="E359" s="5"/>
      <c r="F359" s="6"/>
    </row>
    <row r="360" spans="1:6" ht="18.75" x14ac:dyDescent="0.2">
      <c r="A360" s="4"/>
      <c r="B360" s="24"/>
      <c r="C360" s="3"/>
      <c r="D360" s="4"/>
      <c r="E360" s="5"/>
      <c r="F360" s="6"/>
    </row>
    <row r="361" spans="1:6" ht="18.75" x14ac:dyDescent="0.2">
      <c r="A361" s="4" t="s">
        <v>4</v>
      </c>
      <c r="B361" s="3" t="s">
        <v>536</v>
      </c>
      <c r="C361" s="3">
        <v>1</v>
      </c>
      <c r="D361" s="4" t="s">
        <v>160</v>
      </c>
      <c r="E361" s="5">
        <v>5000</v>
      </c>
      <c r="F361" s="6">
        <f t="shared" ref="F361:F365" si="5">E361*C361</f>
        <v>5000</v>
      </c>
    </row>
    <row r="362" spans="1:6" ht="18.75" x14ac:dyDescent="0.2">
      <c r="A362" s="4"/>
      <c r="B362" s="3"/>
      <c r="C362" s="3"/>
      <c r="D362" s="4"/>
      <c r="E362" s="5"/>
      <c r="F362" s="6"/>
    </row>
    <row r="363" spans="1:6" ht="82.5" x14ac:dyDescent="0.2">
      <c r="A363" s="4"/>
      <c r="B363" s="24" t="s">
        <v>537</v>
      </c>
      <c r="C363" s="3"/>
      <c r="D363" s="4"/>
      <c r="E363" s="5"/>
      <c r="F363" s="51"/>
    </row>
    <row r="364" spans="1:6" ht="18.75" x14ac:dyDescent="0.2">
      <c r="A364" s="4" t="s">
        <v>6</v>
      </c>
      <c r="B364" s="16" t="s">
        <v>551</v>
      </c>
      <c r="C364" s="3">
        <v>8</v>
      </c>
      <c r="D364" s="4" t="s">
        <v>160</v>
      </c>
      <c r="E364" s="5">
        <v>6000</v>
      </c>
      <c r="F364" s="6">
        <f t="shared" si="5"/>
        <v>48000</v>
      </c>
    </row>
    <row r="365" spans="1:6" ht="18.75" x14ac:dyDescent="0.2">
      <c r="A365" s="4" t="s">
        <v>8</v>
      </c>
      <c r="B365" s="3" t="s">
        <v>256</v>
      </c>
      <c r="C365" s="15">
        <f>C364*1.1</f>
        <v>8.8000000000000007</v>
      </c>
      <c r="D365" s="4" t="s">
        <v>58</v>
      </c>
      <c r="E365" s="5">
        <v>690</v>
      </c>
      <c r="F365" s="6">
        <f t="shared" si="5"/>
        <v>6072.0000000000009</v>
      </c>
    </row>
    <row r="366" spans="1:6" ht="49.5" x14ac:dyDescent="0.2">
      <c r="A366" s="4"/>
      <c r="B366" s="16" t="s">
        <v>231</v>
      </c>
      <c r="C366" s="3"/>
      <c r="D366" s="4"/>
      <c r="E366" s="5"/>
      <c r="F366" s="51"/>
    </row>
    <row r="367" spans="1:6" ht="18.75" x14ac:dyDescent="0.2">
      <c r="A367" s="4"/>
      <c r="B367" s="3" t="s">
        <v>260</v>
      </c>
      <c r="C367" s="3"/>
      <c r="D367" s="4"/>
      <c r="E367" s="5"/>
      <c r="F367" s="51"/>
    </row>
    <row r="368" spans="1:6" ht="18.75" x14ac:dyDescent="0.2">
      <c r="A368" s="4" t="s">
        <v>10</v>
      </c>
      <c r="B368" s="3" t="s">
        <v>261</v>
      </c>
      <c r="C368" s="3">
        <f>C364+C361</f>
        <v>9</v>
      </c>
      <c r="D368" s="4" t="s">
        <v>160</v>
      </c>
      <c r="E368" s="5">
        <v>2350</v>
      </c>
      <c r="F368" s="6">
        <f t="shared" ref="F368:F374" si="6">E368*C368</f>
        <v>21150</v>
      </c>
    </row>
    <row r="369" spans="1:6" ht="18.75" x14ac:dyDescent="0.2">
      <c r="A369" s="4" t="s">
        <v>12</v>
      </c>
      <c r="B369" s="3" t="s">
        <v>233</v>
      </c>
      <c r="C369" s="15">
        <f>C365</f>
        <v>8.8000000000000007</v>
      </c>
      <c r="D369" s="4" t="s">
        <v>58</v>
      </c>
      <c r="E369" s="5">
        <v>300</v>
      </c>
      <c r="F369" s="6">
        <f t="shared" si="6"/>
        <v>2640</v>
      </c>
    </row>
    <row r="370" spans="1:6" ht="18.75" x14ac:dyDescent="0.2">
      <c r="A370" s="4"/>
      <c r="B370" s="36" t="s">
        <v>234</v>
      </c>
      <c r="C370" s="3"/>
      <c r="D370" s="4"/>
      <c r="E370" s="5"/>
      <c r="F370" s="25"/>
    </row>
    <row r="371" spans="1:6" ht="33" x14ac:dyDescent="0.2">
      <c r="A371" s="4"/>
      <c r="B371" s="22" t="s">
        <v>262</v>
      </c>
      <c r="C371" s="3"/>
      <c r="D371" s="4"/>
      <c r="E371" s="5"/>
      <c r="F371" s="51"/>
    </row>
    <row r="372" spans="1:6" ht="82.5" x14ac:dyDescent="0.2">
      <c r="A372" s="4"/>
      <c r="B372" s="24" t="s">
        <v>535</v>
      </c>
      <c r="C372" s="3"/>
      <c r="D372" s="4"/>
      <c r="E372" s="5"/>
      <c r="F372" s="25"/>
    </row>
    <row r="373" spans="1:6" ht="18.75" x14ac:dyDescent="0.2">
      <c r="A373" s="4" t="s">
        <v>14</v>
      </c>
      <c r="B373" s="3" t="s">
        <v>538</v>
      </c>
      <c r="C373" s="3">
        <v>1</v>
      </c>
      <c r="D373" s="4" t="s">
        <v>160</v>
      </c>
      <c r="E373" s="5">
        <v>9000</v>
      </c>
      <c r="F373" s="6">
        <f t="shared" si="6"/>
        <v>9000</v>
      </c>
    </row>
    <row r="374" spans="1:6" ht="18.75" x14ac:dyDescent="0.2">
      <c r="A374" s="4" t="s">
        <v>16</v>
      </c>
      <c r="B374" s="3" t="s">
        <v>256</v>
      </c>
      <c r="C374" s="3">
        <v>2</v>
      </c>
      <c r="D374" s="4" t="s">
        <v>58</v>
      </c>
      <c r="E374" s="5">
        <f>E373*0.1</f>
        <v>900</v>
      </c>
      <c r="F374" s="6">
        <f t="shared" si="6"/>
        <v>1800</v>
      </c>
    </row>
    <row r="375" spans="1:6" ht="49.5" x14ac:dyDescent="0.2">
      <c r="A375" s="4"/>
      <c r="B375" s="22" t="s">
        <v>231</v>
      </c>
      <c r="C375" s="3"/>
      <c r="D375" s="4"/>
      <c r="E375" s="5"/>
      <c r="F375" s="25"/>
    </row>
    <row r="376" spans="1:6" ht="18.75" x14ac:dyDescent="0.2">
      <c r="A376" s="4"/>
      <c r="B376" s="31" t="s">
        <v>260</v>
      </c>
      <c r="C376" s="3"/>
      <c r="D376" s="4"/>
      <c r="E376" s="5"/>
      <c r="F376" s="25"/>
    </row>
    <row r="377" spans="1:6" ht="18.75" x14ac:dyDescent="0.2">
      <c r="A377" s="4" t="s">
        <v>18</v>
      </c>
      <c r="B377" s="3" t="s">
        <v>265</v>
      </c>
      <c r="C377" s="3">
        <f>C373</f>
        <v>1</v>
      </c>
      <c r="D377" s="4" t="s">
        <v>160</v>
      </c>
      <c r="E377" s="5">
        <f>E368</f>
        <v>2350</v>
      </c>
      <c r="F377" s="6">
        <f>E377*C377</f>
        <v>2350</v>
      </c>
    </row>
    <row r="378" spans="1:6" ht="18.75" x14ac:dyDescent="0.2">
      <c r="A378" s="4" t="s">
        <v>20</v>
      </c>
      <c r="B378" s="3" t="s">
        <v>233</v>
      </c>
      <c r="C378" s="3">
        <f>C374</f>
        <v>2</v>
      </c>
      <c r="D378" s="4" t="s">
        <v>58</v>
      </c>
      <c r="E378" s="5">
        <v>180</v>
      </c>
      <c r="F378" s="6">
        <f>E378*C378</f>
        <v>360</v>
      </c>
    </row>
    <row r="379" spans="1:6" ht="18.75" x14ac:dyDescent="0.2">
      <c r="A379" s="4"/>
      <c r="B379" s="3"/>
      <c r="C379" s="3"/>
      <c r="D379" s="4"/>
      <c r="E379" s="5"/>
      <c r="F379" s="6"/>
    </row>
    <row r="380" spans="1:6" ht="18.75" x14ac:dyDescent="0.2">
      <c r="A380" s="4"/>
      <c r="B380" s="3"/>
      <c r="C380" s="3"/>
      <c r="D380" s="4"/>
      <c r="E380" s="5"/>
      <c r="F380" s="6"/>
    </row>
    <row r="381" spans="1:6" ht="18.75" x14ac:dyDescent="0.2">
      <c r="A381" s="4"/>
      <c r="B381" s="3"/>
      <c r="C381" s="3"/>
      <c r="D381" s="4"/>
      <c r="E381" s="5"/>
      <c r="F381" s="6"/>
    </row>
    <row r="382" spans="1:6" ht="18.75" x14ac:dyDescent="0.2">
      <c r="A382" s="4"/>
      <c r="B382" s="3"/>
      <c r="C382" s="3"/>
      <c r="D382" s="4"/>
      <c r="E382" s="5"/>
      <c r="F382" s="6"/>
    </row>
    <row r="383" spans="1:6" ht="18.75" x14ac:dyDescent="0.2">
      <c r="A383" s="4"/>
      <c r="B383" s="3"/>
      <c r="C383" s="3"/>
      <c r="D383" s="4"/>
      <c r="E383" s="5"/>
      <c r="F383" s="6"/>
    </row>
    <row r="384" spans="1:6" ht="18.75" x14ac:dyDescent="0.2">
      <c r="A384" s="4"/>
      <c r="B384" s="3"/>
      <c r="C384" s="3"/>
      <c r="D384" s="4"/>
      <c r="E384" s="5"/>
      <c r="F384" s="6"/>
    </row>
    <row r="385" spans="1:6" ht="18.75" x14ac:dyDescent="0.2">
      <c r="A385" s="4"/>
      <c r="B385" s="3"/>
      <c r="C385" s="3"/>
      <c r="D385" s="4"/>
      <c r="E385" s="5"/>
      <c r="F385" s="6"/>
    </row>
    <row r="386" spans="1:6" ht="18.75" x14ac:dyDescent="0.2">
      <c r="A386" s="4"/>
      <c r="B386" s="3"/>
      <c r="C386" s="3"/>
      <c r="D386" s="4"/>
      <c r="E386" s="5"/>
      <c r="F386" s="6"/>
    </row>
    <row r="387" spans="1:6" ht="18.75" x14ac:dyDescent="0.2">
      <c r="A387" s="4"/>
      <c r="B387" s="3"/>
      <c r="C387" s="3"/>
      <c r="D387" s="4"/>
      <c r="E387" s="5"/>
      <c r="F387" s="6"/>
    </row>
    <row r="388" spans="1:6" ht="18.75" x14ac:dyDescent="0.2">
      <c r="A388" s="4"/>
      <c r="B388" s="3"/>
      <c r="C388" s="3"/>
      <c r="D388" s="4"/>
      <c r="E388" s="5"/>
      <c r="F388" s="6"/>
    </row>
    <row r="389" spans="1:6" ht="18.75" x14ac:dyDescent="0.2">
      <c r="A389" s="4"/>
      <c r="B389" s="3"/>
      <c r="C389" s="3"/>
      <c r="D389" s="4"/>
      <c r="E389" s="5"/>
      <c r="F389" s="6"/>
    </row>
    <row r="390" spans="1:6" ht="18.75" x14ac:dyDescent="0.2">
      <c r="A390" s="4"/>
      <c r="B390" s="3"/>
      <c r="C390" s="3"/>
      <c r="D390" s="4"/>
      <c r="E390" s="5"/>
      <c r="F390" s="6"/>
    </row>
    <row r="391" spans="1:6" ht="18.75" x14ac:dyDescent="0.2">
      <c r="A391" s="4"/>
      <c r="B391" s="3"/>
      <c r="C391" s="3"/>
      <c r="D391" s="4"/>
      <c r="E391" s="5"/>
      <c r="F391" s="6"/>
    </row>
    <row r="392" spans="1:6" ht="18.75" x14ac:dyDescent="0.2">
      <c r="A392" s="4"/>
      <c r="B392" s="3"/>
      <c r="C392" s="3"/>
      <c r="D392" s="4"/>
      <c r="E392" s="5"/>
      <c r="F392" s="6"/>
    </row>
    <row r="393" spans="1:6" ht="18.75" x14ac:dyDescent="0.2">
      <c r="A393" s="4"/>
      <c r="B393" s="9" t="s">
        <v>250</v>
      </c>
      <c r="C393" s="3"/>
      <c r="D393" s="4"/>
      <c r="E393" s="5"/>
      <c r="F393" s="6"/>
    </row>
    <row r="394" spans="1:6" ht="18.75" x14ac:dyDescent="0.2">
      <c r="A394" s="4"/>
      <c r="B394" s="18" t="s">
        <v>70</v>
      </c>
      <c r="C394" s="18"/>
      <c r="D394" s="8"/>
      <c r="E394" s="19" t="s">
        <v>31</v>
      </c>
      <c r="F394" s="20">
        <f>SUM(F359:F393)</f>
        <v>96372</v>
      </c>
    </row>
    <row r="395" spans="1:6" ht="18.75" x14ac:dyDescent="0.2">
      <c r="A395" s="4"/>
      <c r="B395" s="9" t="s">
        <v>184</v>
      </c>
      <c r="C395" s="3"/>
      <c r="D395" s="4"/>
      <c r="E395" s="5"/>
      <c r="F395" s="6"/>
    </row>
    <row r="396" spans="1:6" ht="18.75" x14ac:dyDescent="0.2">
      <c r="A396" s="4"/>
      <c r="B396" s="3"/>
      <c r="C396" s="3"/>
      <c r="D396" s="4"/>
      <c r="E396" s="5"/>
      <c r="F396" s="6"/>
    </row>
    <row r="397" spans="1:6" ht="18.75" x14ac:dyDescent="0.2">
      <c r="A397" s="4"/>
      <c r="B397" s="9" t="s">
        <v>267</v>
      </c>
      <c r="C397" s="3"/>
      <c r="D397" s="4"/>
      <c r="E397" s="5"/>
      <c r="F397" s="6"/>
    </row>
    <row r="398" spans="1:6" ht="18.75" x14ac:dyDescent="0.2">
      <c r="A398" s="4"/>
      <c r="B398" s="9"/>
      <c r="C398" s="3"/>
      <c r="D398" s="4"/>
      <c r="E398" s="5"/>
      <c r="F398" s="6"/>
    </row>
    <row r="399" spans="1:6" ht="18.75" x14ac:dyDescent="0.2">
      <c r="A399" s="4"/>
      <c r="B399" s="9" t="s">
        <v>268</v>
      </c>
      <c r="C399" s="3"/>
      <c r="D399" s="4"/>
      <c r="E399" s="5"/>
      <c r="F399" s="6"/>
    </row>
    <row r="400" spans="1:6" ht="18.75" x14ac:dyDescent="0.2">
      <c r="A400" s="4"/>
      <c r="B400" s="9"/>
      <c r="C400" s="3"/>
      <c r="D400" s="4"/>
      <c r="E400" s="5"/>
      <c r="F400" s="6"/>
    </row>
    <row r="401" spans="1:6" ht="18.75" x14ac:dyDescent="0.2">
      <c r="A401" s="4"/>
      <c r="B401" s="18" t="s">
        <v>220</v>
      </c>
      <c r="C401" s="13"/>
      <c r="D401" s="4"/>
      <c r="E401" s="5"/>
      <c r="F401" s="33"/>
    </row>
    <row r="402" spans="1:6" ht="18.75" x14ac:dyDescent="0.2">
      <c r="A402" s="4"/>
      <c r="B402" s="3" t="s">
        <v>271</v>
      </c>
      <c r="C402" s="3"/>
      <c r="D402" s="4"/>
      <c r="E402" s="5"/>
      <c r="F402" s="33"/>
    </row>
    <row r="403" spans="1:6" ht="18.75" x14ac:dyDescent="0.2">
      <c r="A403" s="4" t="s">
        <v>4</v>
      </c>
      <c r="B403" s="3" t="s">
        <v>539</v>
      </c>
      <c r="C403" s="13">
        <v>11</v>
      </c>
      <c r="D403" s="4" t="s">
        <v>160</v>
      </c>
      <c r="E403" s="5">
        <v>10500</v>
      </c>
      <c r="F403" s="6">
        <f>C403*E403</f>
        <v>115500</v>
      </c>
    </row>
    <row r="404" spans="1:6" ht="18.75" x14ac:dyDescent="0.2">
      <c r="A404" s="4"/>
      <c r="B404" s="3"/>
      <c r="C404" s="13"/>
      <c r="D404" s="4"/>
      <c r="E404" s="5"/>
      <c r="F404" s="6"/>
    </row>
    <row r="405" spans="1:6" ht="36" x14ac:dyDescent="0.2">
      <c r="A405" s="4"/>
      <c r="B405" s="48" t="s">
        <v>275</v>
      </c>
      <c r="C405" s="3"/>
      <c r="D405" s="4"/>
      <c r="E405" s="5"/>
      <c r="F405" s="33"/>
    </row>
    <row r="406" spans="1:6" ht="18.75" x14ac:dyDescent="0.2">
      <c r="A406" s="4"/>
      <c r="B406" s="52" t="s">
        <v>276</v>
      </c>
      <c r="C406" s="3"/>
      <c r="D406" s="4"/>
      <c r="E406" s="5"/>
      <c r="F406" s="6"/>
    </row>
    <row r="407" spans="1:6" ht="18.75" x14ac:dyDescent="0.2">
      <c r="A407" s="4" t="s">
        <v>6</v>
      </c>
      <c r="B407" s="3" t="s">
        <v>277</v>
      </c>
      <c r="C407" s="53">
        <f>C403*3.6</f>
        <v>39.6</v>
      </c>
      <c r="D407" s="4" t="s">
        <v>58</v>
      </c>
      <c r="E407" s="5">
        <v>400</v>
      </c>
      <c r="F407" s="6">
        <f>E407*C407</f>
        <v>15840</v>
      </c>
    </row>
    <row r="408" spans="1:6" ht="18.75" x14ac:dyDescent="0.2">
      <c r="A408" s="4"/>
      <c r="B408" s="18" t="s">
        <v>122</v>
      </c>
      <c r="C408" s="13"/>
      <c r="D408" s="4"/>
      <c r="E408" s="5"/>
      <c r="F408" s="33"/>
    </row>
    <row r="409" spans="1:6" ht="33" x14ac:dyDescent="0.2">
      <c r="A409" s="4"/>
      <c r="B409" s="16" t="s">
        <v>278</v>
      </c>
      <c r="C409" s="13"/>
      <c r="D409" s="4"/>
      <c r="E409" s="5"/>
      <c r="F409" s="33"/>
    </row>
    <row r="410" spans="1:6" ht="18.75" x14ac:dyDescent="0.2">
      <c r="A410" s="4" t="s">
        <v>8</v>
      </c>
      <c r="B410" s="3" t="s">
        <v>279</v>
      </c>
      <c r="C410" s="13">
        <f>C403</f>
        <v>11</v>
      </c>
      <c r="D410" s="4" t="s">
        <v>160</v>
      </c>
      <c r="E410" s="5">
        <v>1400</v>
      </c>
      <c r="F410" s="6">
        <f>C410*E410</f>
        <v>15400</v>
      </c>
    </row>
    <row r="411" spans="1:6" ht="18.75" x14ac:dyDescent="0.2">
      <c r="A411" s="4"/>
      <c r="B411" s="3"/>
      <c r="C411" s="3"/>
      <c r="D411" s="4"/>
      <c r="E411" s="5"/>
      <c r="F411" s="33"/>
    </row>
    <row r="412" spans="1:6" ht="18.75" x14ac:dyDescent="0.2">
      <c r="A412" s="4"/>
      <c r="B412" s="3"/>
      <c r="C412" s="3"/>
      <c r="D412" s="4"/>
      <c r="E412" s="5"/>
      <c r="F412" s="33"/>
    </row>
    <row r="413" spans="1:6" ht="18.75" x14ac:dyDescent="0.2">
      <c r="A413" s="4"/>
      <c r="B413" s="3"/>
      <c r="C413" s="3"/>
      <c r="D413" s="4"/>
      <c r="E413" s="5"/>
      <c r="F413" s="33"/>
    </row>
    <row r="414" spans="1:6" ht="18.75" x14ac:dyDescent="0.2">
      <c r="A414" s="4"/>
      <c r="B414" s="3"/>
      <c r="C414" s="3"/>
      <c r="D414" s="4"/>
      <c r="E414" s="5"/>
      <c r="F414" s="33"/>
    </row>
    <row r="415" spans="1:6" ht="18.75" x14ac:dyDescent="0.2">
      <c r="A415" s="4"/>
      <c r="B415" s="3"/>
      <c r="C415" s="3"/>
      <c r="D415" s="4"/>
      <c r="E415" s="5"/>
      <c r="F415" s="33"/>
    </row>
    <row r="416" spans="1:6" ht="18.75" x14ac:dyDescent="0.2">
      <c r="A416" s="4"/>
      <c r="B416" s="3"/>
      <c r="C416" s="3"/>
      <c r="D416" s="4"/>
      <c r="E416" s="5"/>
      <c r="F416" s="33"/>
    </row>
    <row r="417" spans="1:6" ht="18.75" x14ac:dyDescent="0.2">
      <c r="A417" s="4"/>
      <c r="B417" s="3"/>
      <c r="C417" s="3"/>
      <c r="D417" s="4"/>
      <c r="E417" s="5"/>
      <c r="F417" s="33"/>
    </row>
    <row r="418" spans="1:6" ht="18.75" x14ac:dyDescent="0.2">
      <c r="A418" s="4"/>
      <c r="B418" s="3"/>
      <c r="C418" s="3"/>
      <c r="D418" s="4"/>
      <c r="E418" s="5"/>
      <c r="F418" s="33"/>
    </row>
    <row r="419" spans="1:6" ht="16.5" x14ac:dyDescent="0.2">
      <c r="A419" s="4"/>
      <c r="B419" s="17"/>
      <c r="C419" s="3"/>
      <c r="D419" s="4"/>
      <c r="E419" s="5"/>
      <c r="F419" s="54"/>
    </row>
    <row r="420" spans="1:6" ht="16.5" x14ac:dyDescent="0.2">
      <c r="A420" s="4"/>
      <c r="B420" s="3"/>
      <c r="C420" s="3"/>
      <c r="D420" s="4"/>
      <c r="E420" s="5"/>
      <c r="F420" s="54"/>
    </row>
    <row r="421" spans="1:6" ht="18.75" x14ac:dyDescent="0.2">
      <c r="A421" s="4"/>
      <c r="B421" s="12"/>
      <c r="C421" s="3"/>
      <c r="D421" s="4"/>
      <c r="E421" s="5"/>
      <c r="F421" s="33"/>
    </row>
    <row r="422" spans="1:6" ht="18.75" x14ac:dyDescent="0.2">
      <c r="A422" s="4"/>
      <c r="B422" s="12"/>
      <c r="C422" s="3"/>
      <c r="D422" s="4"/>
      <c r="E422" s="5"/>
      <c r="F422" s="33"/>
    </row>
    <row r="423" spans="1:6" ht="18.75" x14ac:dyDescent="0.2">
      <c r="A423" s="4"/>
      <c r="B423" s="12"/>
      <c r="C423" s="3"/>
      <c r="D423" s="4"/>
      <c r="E423" s="5"/>
      <c r="F423" s="33"/>
    </row>
    <row r="424" spans="1:6" ht="18.75" x14ac:dyDescent="0.2">
      <c r="A424" s="4"/>
      <c r="B424" s="12"/>
      <c r="C424" s="3"/>
      <c r="D424" s="4"/>
      <c r="E424" s="5"/>
      <c r="F424" s="33"/>
    </row>
    <row r="425" spans="1:6" ht="18.75" x14ac:dyDescent="0.2">
      <c r="A425" s="4"/>
      <c r="B425" s="12"/>
      <c r="C425" s="3"/>
      <c r="D425" s="4"/>
      <c r="E425" s="5"/>
      <c r="F425" s="33"/>
    </row>
    <row r="426" spans="1:6" ht="18.75" x14ac:dyDescent="0.2">
      <c r="A426" s="4"/>
      <c r="B426" s="12"/>
      <c r="C426" s="3"/>
      <c r="D426" s="4"/>
      <c r="E426" s="5"/>
      <c r="F426" s="33"/>
    </row>
    <row r="427" spans="1:6" ht="18.75" x14ac:dyDescent="0.2">
      <c r="A427" s="4"/>
      <c r="B427" s="9" t="s">
        <v>267</v>
      </c>
      <c r="C427" s="18"/>
      <c r="D427" s="8"/>
      <c r="E427" s="19"/>
      <c r="F427" s="21"/>
    </row>
    <row r="428" spans="1:6" ht="18.75" x14ac:dyDescent="0.2">
      <c r="A428" s="4"/>
      <c r="B428" s="18" t="s">
        <v>70</v>
      </c>
      <c r="C428" s="18"/>
      <c r="D428" s="8"/>
      <c r="E428" s="19" t="s">
        <v>31</v>
      </c>
      <c r="F428" s="20">
        <f>SUM(F401:F427)</f>
        <v>146740</v>
      </c>
    </row>
    <row r="429" spans="1:6" ht="18.75" x14ac:dyDescent="0.2">
      <c r="A429" s="4"/>
      <c r="B429" s="3"/>
      <c r="C429" s="3"/>
      <c r="D429" s="4"/>
      <c r="E429" s="5"/>
      <c r="F429" s="6"/>
    </row>
    <row r="430" spans="1:6" ht="18.75" x14ac:dyDescent="0.2">
      <c r="A430" s="4"/>
      <c r="B430" s="9" t="s">
        <v>186</v>
      </c>
      <c r="C430" s="18"/>
      <c r="D430" s="8"/>
      <c r="E430" s="19"/>
      <c r="F430" s="20"/>
    </row>
    <row r="431" spans="1:6" ht="18.75" x14ac:dyDescent="0.2">
      <c r="A431" s="4"/>
      <c r="B431" s="9" t="s">
        <v>283</v>
      </c>
      <c r="C431" s="18"/>
      <c r="D431" s="8"/>
      <c r="E431" s="19"/>
      <c r="F431" s="20"/>
    </row>
    <row r="432" spans="1:6" ht="16.5" x14ac:dyDescent="0.3">
      <c r="A432" s="55"/>
      <c r="B432" s="56" t="s">
        <v>284</v>
      </c>
      <c r="C432" s="3"/>
      <c r="D432" s="55"/>
      <c r="E432" s="57"/>
      <c r="F432" s="56"/>
    </row>
    <row r="433" spans="1:6" ht="16.5" x14ac:dyDescent="0.3">
      <c r="A433" s="55"/>
      <c r="B433" s="56"/>
      <c r="C433" s="3"/>
      <c r="D433" s="55"/>
      <c r="E433" s="57"/>
      <c r="F433" s="56"/>
    </row>
    <row r="434" spans="1:6" ht="33" x14ac:dyDescent="0.3">
      <c r="A434" s="55" t="s">
        <v>4</v>
      </c>
      <c r="B434" s="58" t="s">
        <v>540</v>
      </c>
      <c r="C434" s="3"/>
      <c r="D434" s="55" t="s">
        <v>541</v>
      </c>
      <c r="E434" s="57"/>
      <c r="F434" s="6">
        <v>250000</v>
      </c>
    </row>
    <row r="435" spans="1:6" ht="16.5" x14ac:dyDescent="0.3">
      <c r="A435" s="55"/>
      <c r="B435" s="56"/>
      <c r="C435" s="3"/>
      <c r="D435" s="55"/>
      <c r="E435" s="57"/>
      <c r="F435" s="56"/>
    </row>
    <row r="436" spans="1:6" ht="16.5" x14ac:dyDescent="0.3">
      <c r="A436" s="55"/>
      <c r="B436" s="56"/>
      <c r="C436" s="3"/>
      <c r="D436" s="55"/>
      <c r="E436" s="57"/>
      <c r="F436" s="56"/>
    </row>
    <row r="437" spans="1:6" ht="16.5" x14ac:dyDescent="0.3">
      <c r="A437" s="55"/>
      <c r="B437" s="56"/>
      <c r="C437" s="3"/>
      <c r="D437" s="55"/>
      <c r="E437" s="57"/>
      <c r="F437" s="56"/>
    </row>
    <row r="438" spans="1:6" ht="16.5" x14ac:dyDescent="0.3">
      <c r="A438" s="55"/>
      <c r="B438" s="56"/>
      <c r="C438" s="3"/>
      <c r="D438" s="55"/>
      <c r="E438" s="57"/>
      <c r="F438" s="56"/>
    </row>
    <row r="439" spans="1:6" ht="16.5" x14ac:dyDescent="0.3">
      <c r="A439" s="55"/>
      <c r="B439" s="56"/>
      <c r="C439" s="3"/>
      <c r="D439" s="55"/>
      <c r="E439" s="57"/>
      <c r="F439" s="56"/>
    </row>
    <row r="440" spans="1:6" ht="18.75" x14ac:dyDescent="0.3">
      <c r="A440" s="55"/>
      <c r="B440" s="56"/>
      <c r="C440" s="3"/>
      <c r="D440" s="55"/>
      <c r="E440" s="57"/>
      <c r="F440" s="6"/>
    </row>
    <row r="441" spans="1:6" ht="18.75" x14ac:dyDescent="0.3">
      <c r="A441" s="55"/>
      <c r="B441" s="56"/>
      <c r="C441" s="3"/>
      <c r="D441" s="55"/>
      <c r="E441" s="57"/>
      <c r="F441" s="6"/>
    </row>
    <row r="442" spans="1:6" ht="18.75" x14ac:dyDescent="0.3">
      <c r="A442" s="55"/>
      <c r="B442" s="56"/>
      <c r="C442" s="3"/>
      <c r="D442" s="55"/>
      <c r="E442" s="57"/>
      <c r="F442" s="6"/>
    </row>
    <row r="443" spans="1:6" ht="18.75" x14ac:dyDescent="0.3">
      <c r="A443" s="55"/>
      <c r="B443" s="56"/>
      <c r="C443" s="3"/>
      <c r="D443" s="55"/>
      <c r="E443" s="57"/>
      <c r="F443" s="6"/>
    </row>
    <row r="444" spans="1:6" ht="18.75" x14ac:dyDescent="0.3">
      <c r="A444" s="55"/>
      <c r="B444" s="56"/>
      <c r="C444" s="3"/>
      <c r="D444" s="55"/>
      <c r="E444" s="57"/>
      <c r="F444" s="6"/>
    </row>
    <row r="445" spans="1:6" ht="18.75" x14ac:dyDescent="0.3">
      <c r="A445" s="55"/>
      <c r="B445" s="56"/>
      <c r="C445" s="3"/>
      <c r="D445" s="55"/>
      <c r="E445" s="57"/>
      <c r="F445" s="6"/>
    </row>
    <row r="446" spans="1:6" ht="18.75" x14ac:dyDescent="0.3">
      <c r="A446" s="55"/>
      <c r="B446" s="56"/>
      <c r="C446" s="3"/>
      <c r="D446" s="55"/>
      <c r="E446" s="57"/>
      <c r="F446" s="6"/>
    </row>
    <row r="447" spans="1:6" ht="18.75" x14ac:dyDescent="0.3">
      <c r="A447" s="55"/>
      <c r="B447" s="56"/>
      <c r="C447" s="28"/>
      <c r="D447" s="55"/>
      <c r="E447" s="57"/>
      <c r="F447" s="6"/>
    </row>
    <row r="448" spans="1:6" ht="18.75" x14ac:dyDescent="0.3">
      <c r="A448" s="55"/>
      <c r="B448" s="56"/>
      <c r="C448" s="59"/>
      <c r="D448" s="55"/>
      <c r="E448" s="57"/>
      <c r="F448" s="6"/>
    </row>
    <row r="449" spans="1:6" ht="18.75" x14ac:dyDescent="0.3">
      <c r="A449" s="55"/>
      <c r="B449" s="56"/>
      <c r="C449" s="59"/>
      <c r="D449" s="55"/>
      <c r="E449" s="57"/>
      <c r="F449" s="6"/>
    </row>
    <row r="450" spans="1:6" ht="18.75" x14ac:dyDescent="0.3">
      <c r="A450" s="55"/>
      <c r="B450" s="9" t="s">
        <v>283</v>
      </c>
      <c r="C450" s="28"/>
      <c r="D450" s="55"/>
      <c r="E450" s="57"/>
      <c r="F450" s="6"/>
    </row>
    <row r="451" spans="1:6" ht="18" x14ac:dyDescent="0.35">
      <c r="A451" s="55"/>
      <c r="B451" s="18" t="s">
        <v>33</v>
      </c>
      <c r="C451" s="3"/>
      <c r="D451" s="55"/>
      <c r="E451" s="60" t="s">
        <v>31</v>
      </c>
      <c r="F451" s="61">
        <f>F434</f>
        <v>250000</v>
      </c>
    </row>
    <row r="452" spans="1:6" ht="18.75" x14ac:dyDescent="0.2">
      <c r="A452" s="4"/>
      <c r="B452" s="9" t="s">
        <v>192</v>
      </c>
      <c r="C452" s="3"/>
      <c r="D452" s="4"/>
      <c r="E452" s="5"/>
      <c r="F452" s="6"/>
    </row>
    <row r="453" spans="1:6" ht="18.75" x14ac:dyDescent="0.2">
      <c r="A453" s="4"/>
      <c r="B453" s="3"/>
      <c r="C453" s="3"/>
      <c r="D453" s="4"/>
      <c r="E453" s="5"/>
      <c r="F453" s="6"/>
    </row>
    <row r="454" spans="1:6" ht="18.75" x14ac:dyDescent="0.2">
      <c r="A454" s="4"/>
      <c r="B454" s="62" t="s">
        <v>294</v>
      </c>
      <c r="C454" s="3"/>
      <c r="D454" s="4"/>
      <c r="E454" s="5"/>
      <c r="F454" s="6"/>
    </row>
    <row r="455" spans="1:6" ht="18.75" x14ac:dyDescent="0.2">
      <c r="A455" s="4"/>
      <c r="B455" s="3"/>
      <c r="C455" s="3"/>
      <c r="D455" s="4"/>
      <c r="E455" s="5"/>
      <c r="F455" s="6"/>
    </row>
    <row r="456" spans="1:6" ht="33" x14ac:dyDescent="0.3">
      <c r="A456" s="4" t="s">
        <v>6</v>
      </c>
      <c r="B456" s="58" t="s">
        <v>542</v>
      </c>
      <c r="C456" s="3"/>
      <c r="D456" s="55" t="s">
        <v>541</v>
      </c>
      <c r="E456" s="5"/>
      <c r="F456" s="6">
        <v>300000</v>
      </c>
    </row>
    <row r="457" spans="1:6" ht="18.75" x14ac:dyDescent="0.2">
      <c r="A457" s="4"/>
      <c r="B457" s="3"/>
      <c r="C457" s="3"/>
      <c r="D457" s="4"/>
      <c r="E457" s="5"/>
      <c r="F457" s="6"/>
    </row>
    <row r="458" spans="1:6" ht="18.75" x14ac:dyDescent="0.2">
      <c r="A458" s="4"/>
      <c r="B458" s="3"/>
      <c r="C458" s="3"/>
      <c r="D458" s="4"/>
      <c r="E458" s="5"/>
      <c r="F458" s="6"/>
    </row>
    <row r="459" spans="1:6" ht="18.75" x14ac:dyDescent="0.2">
      <c r="A459" s="4"/>
      <c r="B459" s="3"/>
      <c r="C459" s="3"/>
      <c r="D459" s="4"/>
      <c r="E459" s="5"/>
      <c r="F459" s="6"/>
    </row>
    <row r="460" spans="1:6" ht="18.75" x14ac:dyDescent="0.2">
      <c r="A460" s="4"/>
      <c r="B460" s="3"/>
      <c r="C460" s="3"/>
      <c r="D460" s="4"/>
      <c r="E460" s="5"/>
      <c r="F460" s="6"/>
    </row>
    <row r="461" spans="1:6" ht="18.75" x14ac:dyDescent="0.2">
      <c r="A461" s="4"/>
      <c r="B461" s="3"/>
      <c r="C461" s="3"/>
      <c r="D461" s="4"/>
      <c r="E461" s="5"/>
      <c r="F461" s="6"/>
    </row>
    <row r="462" spans="1:6" ht="18.75" x14ac:dyDescent="0.2">
      <c r="A462" s="4"/>
      <c r="B462" s="3"/>
      <c r="C462" s="3"/>
      <c r="D462" s="4"/>
      <c r="E462" s="5"/>
      <c r="F462" s="6"/>
    </row>
    <row r="463" spans="1:6" ht="18.75" x14ac:dyDescent="0.2">
      <c r="A463" s="4"/>
      <c r="B463" s="3"/>
      <c r="C463" s="3"/>
      <c r="D463" s="4"/>
      <c r="E463" s="5"/>
      <c r="F463" s="6"/>
    </row>
    <row r="464" spans="1:6" ht="18.75" x14ac:dyDescent="0.2">
      <c r="A464" s="4"/>
      <c r="B464" s="3"/>
      <c r="C464" s="3"/>
      <c r="D464" s="4"/>
      <c r="E464" s="5"/>
      <c r="F464" s="6"/>
    </row>
    <row r="465" spans="1:6" ht="18.75" x14ac:dyDescent="0.2">
      <c r="A465" s="4"/>
      <c r="B465" s="3"/>
      <c r="C465" s="3"/>
      <c r="D465" s="4"/>
      <c r="E465" s="5"/>
      <c r="F465" s="6"/>
    </row>
    <row r="466" spans="1:6" ht="18.75" x14ac:dyDescent="0.2">
      <c r="A466" s="4"/>
      <c r="B466" s="3"/>
      <c r="C466" s="3"/>
      <c r="D466" s="4"/>
      <c r="E466" s="5"/>
      <c r="F466" s="6"/>
    </row>
    <row r="467" spans="1:6" ht="18.75" x14ac:dyDescent="0.2">
      <c r="A467" s="4"/>
      <c r="B467" s="3"/>
      <c r="C467" s="3"/>
      <c r="D467" s="4"/>
      <c r="E467" s="5"/>
      <c r="F467" s="6"/>
    </row>
    <row r="468" spans="1:6" ht="18.75" x14ac:dyDescent="0.2">
      <c r="A468" s="4"/>
      <c r="B468" s="3"/>
      <c r="C468" s="3"/>
      <c r="D468" s="4"/>
      <c r="E468" s="5"/>
      <c r="F468" s="6"/>
    </row>
    <row r="469" spans="1:6" ht="18.75" x14ac:dyDescent="0.2">
      <c r="A469" s="4"/>
      <c r="B469" s="3"/>
      <c r="C469" s="3"/>
      <c r="D469" s="4"/>
      <c r="E469" s="5"/>
      <c r="F469" s="6"/>
    </row>
    <row r="470" spans="1:6" ht="18.75" x14ac:dyDescent="0.2">
      <c r="A470" s="4"/>
      <c r="B470" s="3"/>
      <c r="C470" s="3"/>
      <c r="D470" s="4"/>
      <c r="E470" s="5"/>
      <c r="F470" s="6"/>
    </row>
    <row r="471" spans="1:6" ht="18.75" x14ac:dyDescent="0.2">
      <c r="A471" s="4"/>
      <c r="B471" s="3"/>
      <c r="C471" s="3"/>
      <c r="D471" s="4"/>
      <c r="E471" s="5"/>
      <c r="F471" s="6"/>
    </row>
    <row r="472" spans="1:6" ht="18.75" x14ac:dyDescent="0.2">
      <c r="A472" s="4"/>
      <c r="B472" s="3"/>
      <c r="C472" s="3"/>
      <c r="D472" s="4"/>
      <c r="E472" s="5"/>
      <c r="F472" s="6"/>
    </row>
    <row r="473" spans="1:6" ht="18.75" x14ac:dyDescent="0.2">
      <c r="A473" s="4"/>
      <c r="B473" s="3"/>
      <c r="C473" s="3"/>
      <c r="D473" s="4"/>
      <c r="E473" s="5"/>
      <c r="F473" s="6"/>
    </row>
    <row r="474" spans="1:6" ht="18.75" x14ac:dyDescent="0.2">
      <c r="A474" s="4"/>
      <c r="B474" s="3"/>
      <c r="C474" s="3"/>
      <c r="D474" s="4"/>
      <c r="E474" s="5"/>
      <c r="F474" s="6"/>
    </row>
    <row r="475" spans="1:6" ht="18.75" x14ac:dyDescent="0.2">
      <c r="A475" s="4"/>
      <c r="B475" s="3"/>
      <c r="C475" s="3"/>
      <c r="D475" s="4"/>
      <c r="E475" s="5"/>
      <c r="F475" s="6"/>
    </row>
    <row r="476" spans="1:6" ht="18.75" x14ac:dyDescent="0.2">
      <c r="A476" s="4"/>
      <c r="B476" s="62" t="s">
        <v>294</v>
      </c>
      <c r="C476" s="3"/>
      <c r="D476" s="4"/>
      <c r="E476" s="5"/>
      <c r="F476" s="6"/>
    </row>
    <row r="477" spans="1:6" ht="18" x14ac:dyDescent="0.35">
      <c r="A477" s="55"/>
      <c r="B477" s="18" t="s">
        <v>33</v>
      </c>
      <c r="C477" s="3"/>
      <c r="D477" s="55"/>
      <c r="E477" s="60" t="s">
        <v>31</v>
      </c>
      <c r="F477" s="61">
        <f>F456</f>
        <v>300000</v>
      </c>
    </row>
    <row r="478" spans="1:6" ht="18.75" x14ac:dyDescent="0.2">
      <c r="A478" s="4"/>
      <c r="B478" s="18"/>
      <c r="C478" s="18"/>
      <c r="D478" s="8"/>
      <c r="E478" s="19"/>
      <c r="F478" s="32"/>
    </row>
    <row r="479" spans="1:6" ht="18.75" x14ac:dyDescent="0.2">
      <c r="A479" s="4"/>
      <c r="B479" s="9"/>
      <c r="C479" s="3"/>
      <c r="D479" s="4"/>
      <c r="E479" s="5"/>
      <c r="F479" s="27"/>
    </row>
    <row r="480" spans="1:6" ht="18.75" x14ac:dyDescent="0.2">
      <c r="A480" s="4"/>
      <c r="B480" s="10" t="s">
        <v>296</v>
      </c>
      <c r="C480" s="3"/>
      <c r="D480" s="4"/>
      <c r="E480" s="5"/>
      <c r="F480" s="6"/>
    </row>
    <row r="481" spans="1:6" ht="18.75" x14ac:dyDescent="0.2">
      <c r="A481" s="4"/>
      <c r="B481" s="3"/>
      <c r="C481" s="3"/>
      <c r="D481" s="4"/>
      <c r="E481" s="5"/>
      <c r="F481" s="63"/>
    </row>
    <row r="482" spans="1:6" ht="18.75" x14ac:dyDescent="0.2">
      <c r="A482" s="4"/>
      <c r="B482" s="16" t="s">
        <v>69</v>
      </c>
      <c r="C482" s="3"/>
      <c r="D482" s="4"/>
      <c r="E482" s="5">
        <f>F57</f>
        <v>435800</v>
      </c>
      <c r="F482" s="64"/>
    </row>
    <row r="483" spans="1:6" ht="18.75" x14ac:dyDescent="0.2">
      <c r="A483" s="4"/>
      <c r="B483" s="3"/>
      <c r="C483" s="3"/>
      <c r="D483" s="4"/>
      <c r="E483" s="5"/>
      <c r="F483" s="64"/>
    </row>
    <row r="484" spans="1:6" ht="18.75" x14ac:dyDescent="0.2">
      <c r="A484" s="4"/>
      <c r="B484" s="3" t="s">
        <v>165</v>
      </c>
      <c r="C484" s="3"/>
      <c r="D484" s="4"/>
      <c r="E484" s="5">
        <f>F98</f>
        <v>250800</v>
      </c>
      <c r="F484" s="64"/>
    </row>
    <row r="485" spans="1:6" ht="18.75" x14ac:dyDescent="0.2">
      <c r="A485" s="4"/>
      <c r="B485" s="3"/>
      <c r="C485" s="3"/>
      <c r="D485" s="4"/>
      <c r="E485" s="5"/>
      <c r="F485" s="6"/>
    </row>
    <row r="486" spans="1:6" ht="18.75" x14ac:dyDescent="0.2">
      <c r="A486" s="4"/>
      <c r="B486" s="3" t="s">
        <v>176</v>
      </c>
      <c r="C486" s="3"/>
      <c r="D486" s="4"/>
      <c r="E486" s="5">
        <f>F122</f>
        <v>110000</v>
      </c>
      <c r="F486" s="64"/>
    </row>
    <row r="487" spans="1:6" ht="18.75" x14ac:dyDescent="0.2">
      <c r="A487" s="4"/>
      <c r="B487" s="3"/>
      <c r="C487" s="3"/>
      <c r="D487" s="4"/>
      <c r="E487" s="5"/>
      <c r="F487" s="6"/>
    </row>
    <row r="488" spans="1:6" ht="18.75" x14ac:dyDescent="0.2">
      <c r="A488" s="4"/>
      <c r="B488" s="3" t="s">
        <v>185</v>
      </c>
      <c r="C488" s="3"/>
      <c r="D488" s="4"/>
      <c r="E488" s="5">
        <f>F161</f>
        <v>220700</v>
      </c>
      <c r="F488" s="64"/>
    </row>
    <row r="489" spans="1:6" ht="18.75" x14ac:dyDescent="0.2">
      <c r="A489" s="4"/>
      <c r="B489" s="3"/>
      <c r="C489" s="3"/>
      <c r="D489" s="4"/>
      <c r="E489" s="5"/>
      <c r="F489" s="6"/>
    </row>
    <row r="490" spans="1:6" ht="18.75" x14ac:dyDescent="0.2">
      <c r="A490" s="4"/>
      <c r="B490" s="3" t="s">
        <v>191</v>
      </c>
      <c r="C490" s="3"/>
      <c r="D490" s="4"/>
      <c r="E490" s="5">
        <f>F188</f>
        <v>360000</v>
      </c>
      <c r="F490" s="64"/>
    </row>
    <row r="491" spans="1:6" ht="18.75" x14ac:dyDescent="0.2">
      <c r="A491" s="4"/>
      <c r="B491" s="3"/>
      <c r="C491" s="3"/>
      <c r="D491" s="4"/>
      <c r="E491" s="5"/>
      <c r="F491" s="6"/>
    </row>
    <row r="492" spans="1:6" ht="18.75" x14ac:dyDescent="0.2">
      <c r="A492" s="4"/>
      <c r="B492" s="3" t="s">
        <v>129</v>
      </c>
      <c r="C492" s="3"/>
      <c r="D492" s="4"/>
      <c r="E492" s="5">
        <f>F308</f>
        <v>579550</v>
      </c>
      <c r="F492" s="64"/>
    </row>
    <row r="493" spans="1:6" ht="18.75" x14ac:dyDescent="0.2">
      <c r="A493" s="4"/>
      <c r="B493" s="3"/>
      <c r="C493" s="3"/>
      <c r="D493" s="4"/>
      <c r="E493" s="5"/>
      <c r="F493" s="6"/>
    </row>
    <row r="494" spans="1:6" ht="18.75" x14ac:dyDescent="0.2">
      <c r="A494" s="4"/>
      <c r="B494" s="3" t="s">
        <v>214</v>
      </c>
      <c r="C494" s="3"/>
      <c r="D494" s="4"/>
      <c r="E494" s="5">
        <f>F352</f>
        <v>479300</v>
      </c>
      <c r="F494" s="64"/>
    </row>
    <row r="495" spans="1:6" ht="18.75" x14ac:dyDescent="0.2">
      <c r="A495" s="4"/>
      <c r="B495" s="3"/>
      <c r="C495" s="3"/>
      <c r="D495" s="4"/>
      <c r="E495" s="5"/>
      <c r="F495" s="6"/>
    </row>
    <row r="496" spans="1:6" ht="18.75" x14ac:dyDescent="0.2">
      <c r="A496" s="4"/>
      <c r="B496" s="3" t="s">
        <v>250</v>
      </c>
      <c r="C496" s="3"/>
      <c r="D496" s="4"/>
      <c r="E496" s="5">
        <f>F394</f>
        <v>96372</v>
      </c>
      <c r="F496" s="64"/>
    </row>
    <row r="497" spans="1:6" ht="18.75" x14ac:dyDescent="0.2">
      <c r="A497" s="4"/>
      <c r="B497" s="3"/>
      <c r="C497" s="3"/>
      <c r="D497" s="4"/>
      <c r="E497" s="5"/>
      <c r="F497" s="6"/>
    </row>
    <row r="498" spans="1:6" ht="18.75" x14ac:dyDescent="0.2">
      <c r="A498" s="4"/>
      <c r="B498" s="3" t="s">
        <v>267</v>
      </c>
      <c r="C498" s="3"/>
      <c r="D498" s="4"/>
      <c r="E498" s="5">
        <f>F428</f>
        <v>146740</v>
      </c>
      <c r="F498" s="64"/>
    </row>
    <row r="499" spans="1:6" ht="18.75" x14ac:dyDescent="0.2">
      <c r="A499" s="4"/>
      <c r="B499" s="3"/>
      <c r="C499" s="3"/>
      <c r="D499" s="4"/>
      <c r="E499" s="5"/>
      <c r="F499" s="6"/>
    </row>
    <row r="500" spans="1:6" ht="18.75" x14ac:dyDescent="0.2">
      <c r="A500" s="4"/>
      <c r="B500" s="3" t="s">
        <v>292</v>
      </c>
      <c r="C500" s="3"/>
      <c r="D500" s="4"/>
      <c r="E500" s="5">
        <f>F451</f>
        <v>250000</v>
      </c>
      <c r="F500" s="64"/>
    </row>
    <row r="501" spans="1:6" ht="18.75" x14ac:dyDescent="0.2">
      <c r="A501" s="4"/>
      <c r="B501" s="3"/>
      <c r="C501" s="3"/>
      <c r="D501" s="4"/>
      <c r="E501" s="5"/>
      <c r="F501" s="6"/>
    </row>
    <row r="502" spans="1:6" ht="18.75" x14ac:dyDescent="0.2">
      <c r="A502" s="4"/>
      <c r="B502" s="3" t="s">
        <v>294</v>
      </c>
      <c r="C502" s="3"/>
      <c r="D502" s="4"/>
      <c r="E502" s="5">
        <f>F477</f>
        <v>300000</v>
      </c>
      <c r="F502" s="64"/>
    </row>
    <row r="503" spans="1:6" ht="18.75" x14ac:dyDescent="0.2">
      <c r="A503" s="4"/>
      <c r="B503" s="3"/>
      <c r="C503" s="3"/>
      <c r="D503" s="4"/>
      <c r="E503" s="5"/>
      <c r="F503" s="6"/>
    </row>
    <row r="504" spans="1:6" ht="18.75" x14ac:dyDescent="0.2">
      <c r="A504" s="4"/>
      <c r="B504" s="3"/>
      <c r="C504" s="3"/>
      <c r="D504" s="4"/>
      <c r="E504" s="5"/>
      <c r="F504" s="6"/>
    </row>
    <row r="505" spans="1:6" ht="18.75" x14ac:dyDescent="0.2">
      <c r="A505" s="4"/>
      <c r="B505" s="3"/>
      <c r="C505" s="3"/>
      <c r="D505" s="4"/>
      <c r="E505" s="5"/>
      <c r="F505" s="6"/>
    </row>
    <row r="506" spans="1:6" ht="18.75" x14ac:dyDescent="0.2">
      <c r="A506" s="4"/>
      <c r="B506" s="3"/>
      <c r="C506" s="3"/>
      <c r="D506" s="4"/>
      <c r="E506" s="5"/>
      <c r="F506" s="6"/>
    </row>
    <row r="507" spans="1:6" ht="18.75" x14ac:dyDescent="0.2">
      <c r="A507" s="4"/>
      <c r="B507" s="3"/>
      <c r="C507" s="3"/>
      <c r="D507" s="4"/>
      <c r="E507" s="5"/>
      <c r="F507" s="6"/>
    </row>
    <row r="508" spans="1:6" ht="18.75" x14ac:dyDescent="0.2">
      <c r="A508" s="4"/>
      <c r="B508" s="3"/>
      <c r="C508" s="3"/>
      <c r="D508" s="4"/>
      <c r="E508" s="5"/>
      <c r="F508" s="6"/>
    </row>
    <row r="509" spans="1:6" ht="18.75" x14ac:dyDescent="0.2">
      <c r="A509" s="4"/>
      <c r="B509" s="3"/>
      <c r="C509" s="3"/>
      <c r="D509" s="4"/>
      <c r="E509" s="5"/>
      <c r="F509" s="6"/>
    </row>
    <row r="510" spans="1:6" ht="18.75" x14ac:dyDescent="0.2">
      <c r="A510" s="4"/>
      <c r="B510" s="3"/>
      <c r="C510" s="3"/>
      <c r="D510" s="4"/>
      <c r="E510" s="5"/>
      <c r="F510" s="6"/>
    </row>
    <row r="511" spans="1:6" ht="18.75" x14ac:dyDescent="0.2">
      <c r="A511" s="4"/>
      <c r="B511" s="3"/>
      <c r="C511" s="3"/>
      <c r="D511" s="4"/>
      <c r="E511" s="5"/>
      <c r="F511" s="6"/>
    </row>
    <row r="512" spans="1:6" ht="18.75" x14ac:dyDescent="0.2">
      <c r="A512" s="4"/>
      <c r="B512" s="3"/>
      <c r="C512" s="3"/>
      <c r="D512" s="4"/>
      <c r="E512" s="5"/>
      <c r="F512" s="6"/>
    </row>
    <row r="513" spans="1:6" ht="18.75" x14ac:dyDescent="0.2">
      <c r="A513" s="4"/>
      <c r="B513" s="3"/>
      <c r="C513" s="3"/>
      <c r="D513" s="4"/>
      <c r="E513" s="5"/>
      <c r="F513" s="6"/>
    </row>
    <row r="514" spans="1:6" ht="18.75" x14ac:dyDescent="0.2">
      <c r="A514" s="4"/>
      <c r="B514" s="3"/>
      <c r="C514" s="3"/>
      <c r="D514" s="4"/>
      <c r="E514" s="5"/>
      <c r="F514" s="6"/>
    </row>
    <row r="515" spans="1:6" ht="18.75" x14ac:dyDescent="0.2">
      <c r="A515" s="4"/>
      <c r="B515" s="3"/>
      <c r="C515" s="3"/>
      <c r="D515" s="4"/>
      <c r="E515" s="5"/>
      <c r="F515" s="6"/>
    </row>
    <row r="516" spans="1:6" ht="18.75" x14ac:dyDescent="0.2">
      <c r="A516" s="4"/>
      <c r="B516" s="3"/>
      <c r="C516" s="3"/>
      <c r="D516" s="4"/>
      <c r="E516" s="5"/>
      <c r="F516" s="6"/>
    </row>
    <row r="517" spans="1:6" ht="18.75" x14ac:dyDescent="0.2">
      <c r="A517" s="4"/>
      <c r="B517" s="31" t="s">
        <v>543</v>
      </c>
      <c r="C517" s="18"/>
      <c r="D517" s="8"/>
      <c r="E517" s="19"/>
      <c r="F517" s="21"/>
    </row>
    <row r="518" spans="1:6" ht="19.5" thickBot="1" x14ac:dyDescent="0.25">
      <c r="A518" s="4"/>
      <c r="B518" s="18" t="s">
        <v>302</v>
      </c>
      <c r="C518" s="18"/>
      <c r="D518" s="8"/>
      <c r="E518" s="19" t="s">
        <v>31</v>
      </c>
      <c r="F518" s="65">
        <f>SUM(E482:E502)</f>
        <v>3229262</v>
      </c>
    </row>
    <row r="519" spans="1:6" ht="19.5" thickTop="1" x14ac:dyDescent="0.2">
      <c r="A519" s="4"/>
      <c r="B519" s="3"/>
      <c r="C519" s="3"/>
      <c r="D519" s="4"/>
      <c r="E519" s="5"/>
      <c r="F519" s="6"/>
    </row>
    <row r="520" spans="1:6" ht="18.75" x14ac:dyDescent="0.2">
      <c r="A520" s="4"/>
      <c r="B520" s="3"/>
      <c r="C520" s="3"/>
      <c r="D520" s="4"/>
      <c r="E520" s="5"/>
      <c r="F520" s="6"/>
    </row>
    <row r="521" spans="1:6" ht="18.75" x14ac:dyDescent="0.2">
      <c r="A521" s="4"/>
      <c r="B521" s="18"/>
      <c r="C521" s="66"/>
      <c r="D521" s="8" t="s">
        <v>304</v>
      </c>
      <c r="E521" s="5"/>
      <c r="F521" s="20"/>
    </row>
    <row r="522" spans="1:6" ht="18.75" x14ac:dyDescent="0.2">
      <c r="A522" s="4"/>
      <c r="B522" s="18" t="s">
        <v>303</v>
      </c>
      <c r="C522" s="18"/>
      <c r="D522" s="8"/>
      <c r="E522" s="19"/>
      <c r="F522" s="20">
        <v>15</v>
      </c>
    </row>
    <row r="523" spans="1:6" ht="18.75" x14ac:dyDescent="0.2">
      <c r="A523" s="4"/>
      <c r="B523" s="18"/>
      <c r="C523" s="18"/>
      <c r="D523" s="8"/>
      <c r="E523" s="19"/>
      <c r="F523" s="20"/>
    </row>
    <row r="524" spans="1:6" ht="18.75" x14ac:dyDescent="0.2">
      <c r="A524" s="4"/>
      <c r="B524" s="18"/>
      <c r="C524" s="18"/>
      <c r="D524" s="8"/>
      <c r="E524" s="19"/>
      <c r="F524" s="20"/>
    </row>
    <row r="525" spans="1:6" ht="18.75" x14ac:dyDescent="0.2">
      <c r="A525" s="4"/>
      <c r="B525" s="18" t="s">
        <v>544</v>
      </c>
      <c r="C525" s="18"/>
      <c r="D525" s="8"/>
      <c r="E525" s="19"/>
      <c r="F525" s="20">
        <f>F518/F522</f>
        <v>215284.13333333333</v>
      </c>
    </row>
    <row r="526" spans="1:6" ht="18.75" x14ac:dyDescent="0.2">
      <c r="A526" s="4"/>
      <c r="B526" s="18" t="s">
        <v>306</v>
      </c>
      <c r="C526" s="18"/>
      <c r="D526" s="8"/>
      <c r="E526" s="19"/>
      <c r="F526" s="20">
        <f>F518</f>
        <v>3229262</v>
      </c>
    </row>
    <row r="527" spans="1:6" ht="18.75" x14ac:dyDescent="0.2">
      <c r="A527" s="4"/>
      <c r="B527" s="18"/>
      <c r="C527" s="18"/>
      <c r="D527" s="8"/>
      <c r="E527" s="19"/>
      <c r="F527" s="20"/>
    </row>
    <row r="528" spans="1:6" ht="18.75" x14ac:dyDescent="0.2">
      <c r="A528" s="4"/>
      <c r="B528" s="18"/>
      <c r="C528" s="18"/>
      <c r="D528" s="8"/>
      <c r="E528" s="19"/>
      <c r="F528" s="20" t="s">
        <v>93</v>
      </c>
    </row>
    <row r="529" spans="1:6" ht="18.75" x14ac:dyDescent="0.2">
      <c r="A529" s="4"/>
      <c r="B529" s="18"/>
      <c r="C529" s="18"/>
      <c r="D529" s="8"/>
      <c r="E529" s="19"/>
      <c r="F529" s="20"/>
    </row>
    <row r="530" spans="1:6" ht="18.75" x14ac:dyDescent="0.2">
      <c r="A530" s="4"/>
      <c r="B530" s="18"/>
      <c r="C530" s="18"/>
      <c r="D530" s="8"/>
      <c r="E530" s="19"/>
      <c r="F530" s="20"/>
    </row>
    <row r="531" spans="1:6" ht="18.75" x14ac:dyDescent="0.2">
      <c r="A531" s="4"/>
      <c r="B531" s="18"/>
      <c r="C531" s="18"/>
      <c r="D531" s="8"/>
      <c r="E531" s="19"/>
      <c r="F531" s="20"/>
    </row>
    <row r="532" spans="1:6" ht="18.75" x14ac:dyDescent="0.2">
      <c r="A532" s="4"/>
      <c r="B532" s="18"/>
      <c r="C532" s="18"/>
      <c r="D532" s="8"/>
      <c r="E532" s="19"/>
      <c r="F532" s="20"/>
    </row>
    <row r="533" spans="1:6" ht="18.75" x14ac:dyDescent="0.2">
      <c r="A533" s="4"/>
      <c r="B533" s="18"/>
      <c r="C533" s="18"/>
      <c r="D533" s="8"/>
      <c r="E533" s="19"/>
      <c r="F533" s="20"/>
    </row>
    <row r="534" spans="1:6" ht="18.75" x14ac:dyDescent="0.2">
      <c r="A534" s="4"/>
      <c r="B534" s="18"/>
      <c r="C534" s="18"/>
      <c r="D534" s="8"/>
      <c r="E534" s="19"/>
      <c r="F534" s="20"/>
    </row>
    <row r="535" spans="1:6" ht="18.75" x14ac:dyDescent="0.2">
      <c r="A535" s="4"/>
      <c r="B535" s="18"/>
      <c r="C535" s="18"/>
      <c r="D535" s="8"/>
      <c r="E535" s="19"/>
      <c r="F535" s="20"/>
    </row>
    <row r="536" spans="1:6" ht="18.75" x14ac:dyDescent="0.2">
      <c r="A536" s="4"/>
      <c r="B536" s="18" t="s">
        <v>545</v>
      </c>
      <c r="C536" s="67"/>
      <c r="D536" s="8"/>
      <c r="E536" s="19">
        <f>F518</f>
        <v>3229262</v>
      </c>
      <c r="F536" s="20"/>
    </row>
    <row r="537" spans="1:6" ht="18.75" x14ac:dyDescent="0.2">
      <c r="A537" s="4"/>
      <c r="B537" s="9" t="s">
        <v>299</v>
      </c>
      <c r="C537" s="18"/>
      <c r="D537" s="8"/>
      <c r="E537" s="19"/>
      <c r="F537" s="20"/>
    </row>
    <row r="538" spans="1:6" ht="18.75" x14ac:dyDescent="0.2">
      <c r="A538" s="4"/>
      <c r="B538" s="18" t="s">
        <v>546</v>
      </c>
      <c r="C538" s="18"/>
      <c r="D538" s="8"/>
      <c r="E538" s="19">
        <f>E536*5%</f>
        <v>161463.1</v>
      </c>
      <c r="F538" s="20"/>
    </row>
    <row r="539" spans="1:6" ht="18.75" x14ac:dyDescent="0.2">
      <c r="A539" s="4"/>
      <c r="B539" s="18"/>
      <c r="C539" s="18"/>
      <c r="D539" s="8"/>
      <c r="E539" s="19"/>
      <c r="F539" s="20"/>
    </row>
    <row r="540" spans="1:6" ht="18.75" x14ac:dyDescent="0.2">
      <c r="A540" s="4"/>
      <c r="B540" s="68" t="s">
        <v>547</v>
      </c>
      <c r="C540" s="68"/>
      <c r="D540" s="69" t="s">
        <v>31</v>
      </c>
      <c r="E540" s="70">
        <f>SUM(E536:E539)</f>
        <v>3390725.1</v>
      </c>
      <c r="F540" s="20"/>
    </row>
    <row r="541" spans="1:6" ht="18.75" x14ac:dyDescent="0.2">
      <c r="A541" s="4"/>
      <c r="B541" s="9" t="s">
        <v>299</v>
      </c>
      <c r="C541" s="68"/>
      <c r="D541" s="69"/>
      <c r="E541" s="71" t="s">
        <v>93</v>
      </c>
      <c r="F541" s="20"/>
    </row>
    <row r="542" spans="1:6" ht="18.75" x14ac:dyDescent="0.2">
      <c r="A542" s="4"/>
      <c r="B542" s="18" t="s">
        <v>300</v>
      </c>
      <c r="C542" s="18"/>
      <c r="D542" s="8"/>
      <c r="E542" s="19">
        <f>E540*7.5%</f>
        <v>254304.38250000001</v>
      </c>
      <c r="F542" s="20"/>
    </row>
    <row r="543" spans="1:6" ht="19.5" thickBot="1" x14ac:dyDescent="0.25">
      <c r="A543" s="4"/>
      <c r="B543" s="18"/>
      <c r="C543" s="18"/>
      <c r="D543" s="8"/>
      <c r="E543" s="72">
        <f>SUM(E540:E542)</f>
        <v>3645029.4824999999</v>
      </c>
      <c r="F543" s="20"/>
    </row>
    <row r="544" spans="1:6" ht="19.5" thickTop="1" x14ac:dyDescent="0.2">
      <c r="A544" s="4"/>
      <c r="B544" s="18"/>
      <c r="C544" s="18"/>
      <c r="D544" s="8"/>
      <c r="E544" s="19"/>
      <c r="F544" s="20"/>
    </row>
    <row r="545" spans="1:6" ht="18.75" hidden="1" x14ac:dyDescent="0.2">
      <c r="A545" s="4"/>
      <c r="B545" s="18" t="s">
        <v>548</v>
      </c>
      <c r="C545" s="18"/>
      <c r="D545" s="8"/>
      <c r="E545" s="19">
        <f>E543/2</f>
        <v>1822514.74125</v>
      </c>
      <c r="F545" s="20"/>
    </row>
    <row r="546" spans="1:6" ht="18.75" hidden="1" x14ac:dyDescent="0.2">
      <c r="A546" s="4"/>
      <c r="B546" s="18"/>
      <c r="C546" s="18"/>
      <c r="D546" s="8"/>
      <c r="E546" s="19"/>
      <c r="F546" s="20"/>
    </row>
    <row r="547" spans="1:6" ht="18.75" hidden="1" x14ac:dyDescent="0.2">
      <c r="A547" s="4"/>
      <c r="B547" s="18" t="s">
        <v>549</v>
      </c>
      <c r="C547" s="18"/>
      <c r="D547" s="8"/>
      <c r="E547" s="19">
        <f>E543/F522</f>
        <v>243001.96549999999</v>
      </c>
      <c r="F547" s="20"/>
    </row>
    <row r="548" spans="1:6" ht="18.75" x14ac:dyDescent="0.2">
      <c r="A548" s="4"/>
      <c r="B548" s="18"/>
      <c r="C548" s="3"/>
      <c r="D548" s="4"/>
      <c r="E548" s="5"/>
      <c r="F548" s="6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&amp;L&amp;"-,Bold"&amp;18GATE HOUSE</oddHeader>
    <oddFooter>Page &amp;P</oddFooter>
  </headerFooter>
  <rowBreaks count="15" manualBreakCount="15">
    <brk id="26" max="16383" man="1"/>
    <brk id="57" max="16383" man="1"/>
    <brk id="98" max="16383" man="1"/>
    <brk id="122" max="16383" man="1"/>
    <brk id="161" max="16383" man="1"/>
    <brk id="188" max="16383" man="1"/>
    <brk id="230" max="16383" man="1"/>
    <brk id="280" max="16383" man="1"/>
    <brk id="308" max="16383" man="1"/>
    <brk id="352" max="16383" man="1"/>
    <brk id="394" max="16383" man="1"/>
    <brk id="428" max="16383" man="1"/>
    <brk id="451" max="16383" man="1"/>
    <brk id="477" max="16383" man="1"/>
    <brk id="5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6"/>
  <sheetViews>
    <sheetView workbookViewId="0">
      <selection activeCell="A6" sqref="A6:XFD6"/>
    </sheetView>
  </sheetViews>
  <sheetFormatPr defaultRowHeight="15" x14ac:dyDescent="0.25"/>
  <sheetData>
    <row r="3" spans="1:6" s="7" customFormat="1" ht="66" customHeight="1" x14ac:dyDescent="0.2">
      <c r="A3" s="4"/>
      <c r="B3" s="22" t="s">
        <v>594</v>
      </c>
      <c r="C3" s="18"/>
      <c r="D3" s="8"/>
      <c r="E3" s="19"/>
      <c r="F3" s="23">
        <v>5120000</v>
      </c>
    </row>
    <row r="6" spans="1:6" s="303" customFormat="1" ht="66" customHeight="1" x14ac:dyDescent="0.35">
      <c r="B6" s="305" t="s">
        <v>594</v>
      </c>
      <c r="C6" s="304"/>
      <c r="F6" s="306">
        <v>5120000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0314-7087-49C2-99FE-2B4B4971907D}">
  <dimension ref="A1:J29"/>
  <sheetViews>
    <sheetView view="pageBreakPreview" topLeftCell="A13" zoomScaleNormal="96" zoomScaleSheetLayoutView="100" workbookViewId="0">
      <selection activeCell="B21" sqref="B21"/>
    </sheetView>
  </sheetViews>
  <sheetFormatPr defaultColWidth="11.42578125" defaultRowHeight="26.25" x14ac:dyDescent="0.4"/>
  <cols>
    <col min="1" max="1" width="8.5703125" style="336" customWidth="1"/>
    <col min="2" max="2" width="14.42578125" style="336" customWidth="1"/>
    <col min="3" max="7" width="11.42578125" style="336"/>
    <col min="8" max="8" width="14.85546875" style="336" customWidth="1"/>
    <col min="9" max="16384" width="11.42578125" style="336"/>
  </cols>
  <sheetData>
    <row r="1" spans="1:10" ht="31.5" x14ac:dyDescent="0.4">
      <c r="A1" s="383"/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7.25" customHeight="1" x14ac:dyDescent="0.5">
      <c r="A2" s="342"/>
      <c r="B2" s="342"/>
      <c r="C2" s="342"/>
      <c r="D2" s="342"/>
      <c r="E2" s="342"/>
      <c r="F2" s="342"/>
      <c r="G2" s="342"/>
      <c r="H2" s="342"/>
      <c r="I2" s="343"/>
      <c r="J2" s="343"/>
    </row>
    <row r="3" spans="1:10" ht="31.5" x14ac:dyDescent="0.4">
      <c r="A3" s="383"/>
      <c r="B3" s="383"/>
      <c r="C3" s="383"/>
      <c r="D3" s="383"/>
      <c r="E3" s="383"/>
      <c r="F3" s="383"/>
      <c r="G3" s="383"/>
      <c r="H3" s="383"/>
      <c r="I3" s="383"/>
      <c r="J3" s="383"/>
    </row>
    <row r="4" spans="1:10" ht="13.5" customHeight="1" x14ac:dyDescent="0.5">
      <c r="A4" s="342"/>
      <c r="B4" s="342"/>
      <c r="C4" s="342"/>
      <c r="D4" s="342"/>
      <c r="E4" s="342"/>
      <c r="F4" s="342"/>
      <c r="G4" s="342"/>
      <c r="H4" s="342"/>
      <c r="I4" s="343"/>
      <c r="J4" s="343"/>
    </row>
    <row r="5" spans="1:10" ht="21" customHeight="1" x14ac:dyDescent="0.4">
      <c r="A5" s="384" t="s">
        <v>610</v>
      </c>
      <c r="B5" s="384"/>
      <c r="C5" s="384"/>
      <c r="D5" s="384"/>
      <c r="E5" s="384"/>
      <c r="F5" s="384"/>
      <c r="G5" s="384"/>
      <c r="H5" s="384"/>
      <c r="I5" s="384"/>
      <c r="J5" s="384"/>
    </row>
    <row r="6" spans="1:10" ht="17.25" customHeight="1" x14ac:dyDescent="0.4">
      <c r="A6" s="384"/>
      <c r="B6" s="384"/>
      <c r="C6" s="384"/>
      <c r="D6" s="384"/>
      <c r="E6" s="384"/>
      <c r="F6" s="384"/>
      <c r="G6" s="384"/>
      <c r="H6" s="384"/>
      <c r="I6" s="384"/>
      <c r="J6" s="384"/>
    </row>
    <row r="7" spans="1:10" x14ac:dyDescent="0.4">
      <c r="A7" s="384"/>
      <c r="B7" s="384"/>
      <c r="C7" s="384"/>
      <c r="D7" s="384"/>
      <c r="E7" s="384"/>
      <c r="F7" s="384"/>
      <c r="G7" s="384"/>
      <c r="H7" s="384"/>
      <c r="I7" s="384"/>
      <c r="J7" s="384"/>
    </row>
    <row r="8" spans="1:10" ht="8.25" customHeight="1" x14ac:dyDescent="0.4">
      <c r="A8" s="384"/>
      <c r="B8" s="384"/>
      <c r="C8" s="384"/>
      <c r="D8" s="384"/>
      <c r="E8" s="384"/>
      <c r="F8" s="384"/>
      <c r="G8" s="384"/>
      <c r="H8" s="384"/>
      <c r="I8" s="384"/>
      <c r="J8" s="384"/>
    </row>
    <row r="9" spans="1:10" hidden="1" x14ac:dyDescent="0.4">
      <c r="A9" s="384"/>
      <c r="B9" s="384"/>
      <c r="C9" s="384"/>
      <c r="D9" s="384"/>
      <c r="E9" s="384"/>
      <c r="F9" s="384"/>
      <c r="G9" s="384"/>
      <c r="H9" s="384"/>
      <c r="I9" s="384"/>
      <c r="J9" s="384"/>
    </row>
    <row r="10" spans="1:10" ht="5.25" hidden="1" customHeight="1" x14ac:dyDescent="0.4">
      <c r="A10" s="384"/>
      <c r="B10" s="384"/>
      <c r="C10" s="384"/>
      <c r="D10" s="384"/>
      <c r="E10" s="384"/>
      <c r="F10" s="384"/>
      <c r="G10" s="384"/>
      <c r="H10" s="384"/>
      <c r="I10" s="384"/>
      <c r="J10" s="384"/>
    </row>
    <row r="12" spans="1:10" ht="17.25" customHeight="1" x14ac:dyDescent="0.4"/>
    <row r="24" spans="1:10" s="337" customFormat="1" ht="18.75" x14ac:dyDescent="0.3">
      <c r="A24" s="340"/>
      <c r="G24" s="340"/>
    </row>
    <row r="25" spans="1:10" s="339" customFormat="1" ht="16.5" x14ac:dyDescent="0.3">
      <c r="A25" s="341"/>
      <c r="G25" s="338"/>
    </row>
    <row r="26" spans="1:10" s="339" customFormat="1" ht="15.75" x14ac:dyDescent="0.25"/>
    <row r="27" spans="1:10" s="339" customFormat="1" ht="15.75" x14ac:dyDescent="0.25"/>
    <row r="28" spans="1:10" s="337" customFormat="1" ht="15.75" x14ac:dyDescent="0.25"/>
    <row r="29" spans="1:10" s="337" customFormat="1" ht="15.75" x14ac:dyDescent="0.25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</sheetData>
  <mergeCells count="4">
    <mergeCell ref="A1:J1"/>
    <mergeCell ref="A3:J3"/>
    <mergeCell ref="A5:J10"/>
    <mergeCell ref="A29:J29"/>
  </mergeCells>
  <pageMargins left="0.7" right="0.7" top="0.75" bottom="0.75" header="0.3" footer="0.3"/>
  <pageSetup paperSize="9" scale="7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1081-FF30-4BCE-9103-E81E3ADFE463}">
  <dimension ref="A1:F170"/>
  <sheetViews>
    <sheetView view="pageBreakPreview" topLeftCell="A179" zoomScale="106" zoomScaleNormal="100" zoomScaleSheetLayoutView="106" workbookViewId="0">
      <selection activeCell="B165" sqref="B165"/>
    </sheetView>
  </sheetViews>
  <sheetFormatPr defaultColWidth="9.5703125" defaultRowHeight="12.75" x14ac:dyDescent="0.2"/>
  <cols>
    <col min="1" max="1" width="6.5703125" style="7" customWidth="1"/>
    <col min="2" max="2" width="44.140625" style="7" customWidth="1"/>
    <col min="3" max="3" width="9.5703125" style="7"/>
    <col min="4" max="4" width="12.140625" style="7" customWidth="1"/>
    <col min="5" max="5" width="19.28515625" style="7" customWidth="1"/>
    <col min="6" max="6" width="17.85546875" style="7" customWidth="1"/>
    <col min="7" max="256" width="9.5703125" style="7"/>
    <col min="257" max="257" width="6.5703125" style="7" customWidth="1"/>
    <col min="258" max="258" width="38.5703125" style="7" customWidth="1"/>
    <col min="259" max="259" width="9.5703125" style="7"/>
    <col min="260" max="260" width="12.140625" style="7" customWidth="1"/>
    <col min="261" max="261" width="19.28515625" style="7" customWidth="1"/>
    <col min="262" max="262" width="17.85546875" style="7" customWidth="1"/>
    <col min="263" max="512" width="9.5703125" style="7"/>
    <col min="513" max="513" width="6.5703125" style="7" customWidth="1"/>
    <col min="514" max="514" width="38.5703125" style="7" customWidth="1"/>
    <col min="515" max="515" width="9.5703125" style="7"/>
    <col min="516" max="516" width="12.140625" style="7" customWidth="1"/>
    <col min="517" max="517" width="19.28515625" style="7" customWidth="1"/>
    <col min="518" max="518" width="17.85546875" style="7" customWidth="1"/>
    <col min="519" max="768" width="9.5703125" style="7"/>
    <col min="769" max="769" width="6.5703125" style="7" customWidth="1"/>
    <col min="770" max="770" width="38.5703125" style="7" customWidth="1"/>
    <col min="771" max="771" width="9.5703125" style="7"/>
    <col min="772" max="772" width="12.140625" style="7" customWidth="1"/>
    <col min="773" max="773" width="19.28515625" style="7" customWidth="1"/>
    <col min="774" max="774" width="17.85546875" style="7" customWidth="1"/>
    <col min="775" max="1024" width="9.5703125" style="7"/>
    <col min="1025" max="1025" width="6.5703125" style="7" customWidth="1"/>
    <col min="1026" max="1026" width="38.5703125" style="7" customWidth="1"/>
    <col min="1027" max="1027" width="9.5703125" style="7"/>
    <col min="1028" max="1028" width="12.140625" style="7" customWidth="1"/>
    <col min="1029" max="1029" width="19.28515625" style="7" customWidth="1"/>
    <col min="1030" max="1030" width="17.85546875" style="7" customWidth="1"/>
    <col min="1031" max="1280" width="9.5703125" style="7"/>
    <col min="1281" max="1281" width="6.5703125" style="7" customWidth="1"/>
    <col min="1282" max="1282" width="38.5703125" style="7" customWidth="1"/>
    <col min="1283" max="1283" width="9.5703125" style="7"/>
    <col min="1284" max="1284" width="12.140625" style="7" customWidth="1"/>
    <col min="1285" max="1285" width="19.28515625" style="7" customWidth="1"/>
    <col min="1286" max="1286" width="17.85546875" style="7" customWidth="1"/>
    <col min="1287" max="1536" width="9.5703125" style="7"/>
    <col min="1537" max="1537" width="6.5703125" style="7" customWidth="1"/>
    <col min="1538" max="1538" width="38.5703125" style="7" customWidth="1"/>
    <col min="1539" max="1539" width="9.5703125" style="7"/>
    <col min="1540" max="1540" width="12.140625" style="7" customWidth="1"/>
    <col min="1541" max="1541" width="19.28515625" style="7" customWidth="1"/>
    <col min="1542" max="1542" width="17.85546875" style="7" customWidth="1"/>
    <col min="1543" max="1792" width="9.5703125" style="7"/>
    <col min="1793" max="1793" width="6.5703125" style="7" customWidth="1"/>
    <col min="1794" max="1794" width="38.5703125" style="7" customWidth="1"/>
    <col min="1795" max="1795" width="9.5703125" style="7"/>
    <col min="1796" max="1796" width="12.140625" style="7" customWidth="1"/>
    <col min="1797" max="1797" width="19.28515625" style="7" customWidth="1"/>
    <col min="1798" max="1798" width="17.85546875" style="7" customWidth="1"/>
    <col min="1799" max="2048" width="9.5703125" style="7"/>
    <col min="2049" max="2049" width="6.5703125" style="7" customWidth="1"/>
    <col min="2050" max="2050" width="38.5703125" style="7" customWidth="1"/>
    <col min="2051" max="2051" width="9.5703125" style="7"/>
    <col min="2052" max="2052" width="12.140625" style="7" customWidth="1"/>
    <col min="2053" max="2053" width="19.28515625" style="7" customWidth="1"/>
    <col min="2054" max="2054" width="17.85546875" style="7" customWidth="1"/>
    <col min="2055" max="2304" width="9.5703125" style="7"/>
    <col min="2305" max="2305" width="6.5703125" style="7" customWidth="1"/>
    <col min="2306" max="2306" width="38.5703125" style="7" customWidth="1"/>
    <col min="2307" max="2307" width="9.5703125" style="7"/>
    <col min="2308" max="2308" width="12.140625" style="7" customWidth="1"/>
    <col min="2309" max="2309" width="19.28515625" style="7" customWidth="1"/>
    <col min="2310" max="2310" width="17.85546875" style="7" customWidth="1"/>
    <col min="2311" max="2560" width="9.5703125" style="7"/>
    <col min="2561" max="2561" width="6.5703125" style="7" customWidth="1"/>
    <col min="2562" max="2562" width="38.5703125" style="7" customWidth="1"/>
    <col min="2563" max="2563" width="9.5703125" style="7"/>
    <col min="2564" max="2564" width="12.140625" style="7" customWidth="1"/>
    <col min="2565" max="2565" width="19.28515625" style="7" customWidth="1"/>
    <col min="2566" max="2566" width="17.85546875" style="7" customWidth="1"/>
    <col min="2567" max="2816" width="9.5703125" style="7"/>
    <col min="2817" max="2817" width="6.5703125" style="7" customWidth="1"/>
    <col min="2818" max="2818" width="38.5703125" style="7" customWidth="1"/>
    <col min="2819" max="2819" width="9.5703125" style="7"/>
    <col min="2820" max="2820" width="12.140625" style="7" customWidth="1"/>
    <col min="2821" max="2821" width="19.28515625" style="7" customWidth="1"/>
    <col min="2822" max="2822" width="17.85546875" style="7" customWidth="1"/>
    <col min="2823" max="3072" width="9.5703125" style="7"/>
    <col min="3073" max="3073" width="6.5703125" style="7" customWidth="1"/>
    <col min="3074" max="3074" width="38.5703125" style="7" customWidth="1"/>
    <col min="3075" max="3075" width="9.5703125" style="7"/>
    <col min="3076" max="3076" width="12.140625" style="7" customWidth="1"/>
    <col min="3077" max="3077" width="19.28515625" style="7" customWidth="1"/>
    <col min="3078" max="3078" width="17.85546875" style="7" customWidth="1"/>
    <col min="3079" max="3328" width="9.5703125" style="7"/>
    <col min="3329" max="3329" width="6.5703125" style="7" customWidth="1"/>
    <col min="3330" max="3330" width="38.5703125" style="7" customWidth="1"/>
    <col min="3331" max="3331" width="9.5703125" style="7"/>
    <col min="3332" max="3332" width="12.140625" style="7" customWidth="1"/>
    <col min="3333" max="3333" width="19.28515625" style="7" customWidth="1"/>
    <col min="3334" max="3334" width="17.85546875" style="7" customWidth="1"/>
    <col min="3335" max="3584" width="9.5703125" style="7"/>
    <col min="3585" max="3585" width="6.5703125" style="7" customWidth="1"/>
    <col min="3586" max="3586" width="38.5703125" style="7" customWidth="1"/>
    <col min="3587" max="3587" width="9.5703125" style="7"/>
    <col min="3588" max="3588" width="12.140625" style="7" customWidth="1"/>
    <col min="3589" max="3589" width="19.28515625" style="7" customWidth="1"/>
    <col min="3590" max="3590" width="17.85546875" style="7" customWidth="1"/>
    <col min="3591" max="3840" width="9.5703125" style="7"/>
    <col min="3841" max="3841" width="6.5703125" style="7" customWidth="1"/>
    <col min="3842" max="3842" width="38.5703125" style="7" customWidth="1"/>
    <col min="3843" max="3843" width="9.5703125" style="7"/>
    <col min="3844" max="3844" width="12.140625" style="7" customWidth="1"/>
    <col min="3845" max="3845" width="19.28515625" style="7" customWidth="1"/>
    <col min="3846" max="3846" width="17.85546875" style="7" customWidth="1"/>
    <col min="3847" max="4096" width="9.5703125" style="7"/>
    <col min="4097" max="4097" width="6.5703125" style="7" customWidth="1"/>
    <col min="4098" max="4098" width="38.5703125" style="7" customWidth="1"/>
    <col min="4099" max="4099" width="9.5703125" style="7"/>
    <col min="4100" max="4100" width="12.140625" style="7" customWidth="1"/>
    <col min="4101" max="4101" width="19.28515625" style="7" customWidth="1"/>
    <col min="4102" max="4102" width="17.85546875" style="7" customWidth="1"/>
    <col min="4103" max="4352" width="9.5703125" style="7"/>
    <col min="4353" max="4353" width="6.5703125" style="7" customWidth="1"/>
    <col min="4354" max="4354" width="38.5703125" style="7" customWidth="1"/>
    <col min="4355" max="4355" width="9.5703125" style="7"/>
    <col min="4356" max="4356" width="12.140625" style="7" customWidth="1"/>
    <col min="4357" max="4357" width="19.28515625" style="7" customWidth="1"/>
    <col min="4358" max="4358" width="17.85546875" style="7" customWidth="1"/>
    <col min="4359" max="4608" width="9.5703125" style="7"/>
    <col min="4609" max="4609" width="6.5703125" style="7" customWidth="1"/>
    <col min="4610" max="4610" width="38.5703125" style="7" customWidth="1"/>
    <col min="4611" max="4611" width="9.5703125" style="7"/>
    <col min="4612" max="4612" width="12.140625" style="7" customWidth="1"/>
    <col min="4613" max="4613" width="19.28515625" style="7" customWidth="1"/>
    <col min="4614" max="4614" width="17.85546875" style="7" customWidth="1"/>
    <col min="4615" max="4864" width="9.5703125" style="7"/>
    <col min="4865" max="4865" width="6.5703125" style="7" customWidth="1"/>
    <col min="4866" max="4866" width="38.5703125" style="7" customWidth="1"/>
    <col min="4867" max="4867" width="9.5703125" style="7"/>
    <col min="4868" max="4868" width="12.140625" style="7" customWidth="1"/>
    <col min="4869" max="4869" width="19.28515625" style="7" customWidth="1"/>
    <col min="4870" max="4870" width="17.85546875" style="7" customWidth="1"/>
    <col min="4871" max="5120" width="9.5703125" style="7"/>
    <col min="5121" max="5121" width="6.5703125" style="7" customWidth="1"/>
    <col min="5122" max="5122" width="38.5703125" style="7" customWidth="1"/>
    <col min="5123" max="5123" width="9.5703125" style="7"/>
    <col min="5124" max="5124" width="12.140625" style="7" customWidth="1"/>
    <col min="5125" max="5125" width="19.28515625" style="7" customWidth="1"/>
    <col min="5126" max="5126" width="17.85546875" style="7" customWidth="1"/>
    <col min="5127" max="5376" width="9.5703125" style="7"/>
    <col min="5377" max="5377" width="6.5703125" style="7" customWidth="1"/>
    <col min="5378" max="5378" width="38.5703125" style="7" customWidth="1"/>
    <col min="5379" max="5379" width="9.5703125" style="7"/>
    <col min="5380" max="5380" width="12.140625" style="7" customWidth="1"/>
    <col min="5381" max="5381" width="19.28515625" style="7" customWidth="1"/>
    <col min="5382" max="5382" width="17.85546875" style="7" customWidth="1"/>
    <col min="5383" max="5632" width="9.5703125" style="7"/>
    <col min="5633" max="5633" width="6.5703125" style="7" customWidth="1"/>
    <col min="5634" max="5634" width="38.5703125" style="7" customWidth="1"/>
    <col min="5635" max="5635" width="9.5703125" style="7"/>
    <col min="5636" max="5636" width="12.140625" style="7" customWidth="1"/>
    <col min="5637" max="5637" width="19.28515625" style="7" customWidth="1"/>
    <col min="5638" max="5638" width="17.85546875" style="7" customWidth="1"/>
    <col min="5639" max="5888" width="9.5703125" style="7"/>
    <col min="5889" max="5889" width="6.5703125" style="7" customWidth="1"/>
    <col min="5890" max="5890" width="38.5703125" style="7" customWidth="1"/>
    <col min="5891" max="5891" width="9.5703125" style="7"/>
    <col min="5892" max="5892" width="12.140625" style="7" customWidth="1"/>
    <col min="5893" max="5893" width="19.28515625" style="7" customWidth="1"/>
    <col min="5894" max="5894" width="17.85546875" style="7" customWidth="1"/>
    <col min="5895" max="6144" width="9.5703125" style="7"/>
    <col min="6145" max="6145" width="6.5703125" style="7" customWidth="1"/>
    <col min="6146" max="6146" width="38.5703125" style="7" customWidth="1"/>
    <col min="6147" max="6147" width="9.5703125" style="7"/>
    <col min="6148" max="6148" width="12.140625" style="7" customWidth="1"/>
    <col min="6149" max="6149" width="19.28515625" style="7" customWidth="1"/>
    <col min="6150" max="6150" width="17.85546875" style="7" customWidth="1"/>
    <col min="6151" max="6400" width="9.5703125" style="7"/>
    <col min="6401" max="6401" width="6.5703125" style="7" customWidth="1"/>
    <col min="6402" max="6402" width="38.5703125" style="7" customWidth="1"/>
    <col min="6403" max="6403" width="9.5703125" style="7"/>
    <col min="6404" max="6404" width="12.140625" style="7" customWidth="1"/>
    <col min="6405" max="6405" width="19.28515625" style="7" customWidth="1"/>
    <col min="6406" max="6406" width="17.85546875" style="7" customWidth="1"/>
    <col min="6407" max="6656" width="9.5703125" style="7"/>
    <col min="6657" max="6657" width="6.5703125" style="7" customWidth="1"/>
    <col min="6658" max="6658" width="38.5703125" style="7" customWidth="1"/>
    <col min="6659" max="6659" width="9.5703125" style="7"/>
    <col min="6660" max="6660" width="12.140625" style="7" customWidth="1"/>
    <col min="6661" max="6661" width="19.28515625" style="7" customWidth="1"/>
    <col min="6662" max="6662" width="17.85546875" style="7" customWidth="1"/>
    <col min="6663" max="6912" width="9.5703125" style="7"/>
    <col min="6913" max="6913" width="6.5703125" style="7" customWidth="1"/>
    <col min="6914" max="6914" width="38.5703125" style="7" customWidth="1"/>
    <col min="6915" max="6915" width="9.5703125" style="7"/>
    <col min="6916" max="6916" width="12.140625" style="7" customWidth="1"/>
    <col min="6917" max="6917" width="19.28515625" style="7" customWidth="1"/>
    <col min="6918" max="6918" width="17.85546875" style="7" customWidth="1"/>
    <col min="6919" max="7168" width="9.5703125" style="7"/>
    <col min="7169" max="7169" width="6.5703125" style="7" customWidth="1"/>
    <col min="7170" max="7170" width="38.5703125" style="7" customWidth="1"/>
    <col min="7171" max="7171" width="9.5703125" style="7"/>
    <col min="7172" max="7172" width="12.140625" style="7" customWidth="1"/>
    <col min="7173" max="7173" width="19.28515625" style="7" customWidth="1"/>
    <col min="7174" max="7174" width="17.85546875" style="7" customWidth="1"/>
    <col min="7175" max="7424" width="9.5703125" style="7"/>
    <col min="7425" max="7425" width="6.5703125" style="7" customWidth="1"/>
    <col min="7426" max="7426" width="38.5703125" style="7" customWidth="1"/>
    <col min="7427" max="7427" width="9.5703125" style="7"/>
    <col min="7428" max="7428" width="12.140625" style="7" customWidth="1"/>
    <col min="7429" max="7429" width="19.28515625" style="7" customWidth="1"/>
    <col min="7430" max="7430" width="17.85546875" style="7" customWidth="1"/>
    <col min="7431" max="7680" width="9.5703125" style="7"/>
    <col min="7681" max="7681" width="6.5703125" style="7" customWidth="1"/>
    <col min="7682" max="7682" width="38.5703125" style="7" customWidth="1"/>
    <col min="7683" max="7683" width="9.5703125" style="7"/>
    <col min="7684" max="7684" width="12.140625" style="7" customWidth="1"/>
    <col min="7685" max="7685" width="19.28515625" style="7" customWidth="1"/>
    <col min="7686" max="7686" width="17.85546875" style="7" customWidth="1"/>
    <col min="7687" max="7936" width="9.5703125" style="7"/>
    <col min="7937" max="7937" width="6.5703125" style="7" customWidth="1"/>
    <col min="7938" max="7938" width="38.5703125" style="7" customWidth="1"/>
    <col min="7939" max="7939" width="9.5703125" style="7"/>
    <col min="7940" max="7940" width="12.140625" style="7" customWidth="1"/>
    <col min="7941" max="7941" width="19.28515625" style="7" customWidth="1"/>
    <col min="7942" max="7942" width="17.85546875" style="7" customWidth="1"/>
    <col min="7943" max="8192" width="9.5703125" style="7"/>
    <col min="8193" max="8193" width="6.5703125" style="7" customWidth="1"/>
    <col min="8194" max="8194" width="38.5703125" style="7" customWidth="1"/>
    <col min="8195" max="8195" width="9.5703125" style="7"/>
    <col min="8196" max="8196" width="12.140625" style="7" customWidth="1"/>
    <col min="8197" max="8197" width="19.28515625" style="7" customWidth="1"/>
    <col min="8198" max="8198" width="17.85546875" style="7" customWidth="1"/>
    <col min="8199" max="8448" width="9.5703125" style="7"/>
    <col min="8449" max="8449" width="6.5703125" style="7" customWidth="1"/>
    <col min="8450" max="8450" width="38.5703125" style="7" customWidth="1"/>
    <col min="8451" max="8451" width="9.5703125" style="7"/>
    <col min="8452" max="8452" width="12.140625" style="7" customWidth="1"/>
    <col min="8453" max="8453" width="19.28515625" style="7" customWidth="1"/>
    <col min="8454" max="8454" width="17.85546875" style="7" customWidth="1"/>
    <col min="8455" max="8704" width="9.5703125" style="7"/>
    <col min="8705" max="8705" width="6.5703125" style="7" customWidth="1"/>
    <col min="8706" max="8706" width="38.5703125" style="7" customWidth="1"/>
    <col min="8707" max="8707" width="9.5703125" style="7"/>
    <col min="8708" max="8708" width="12.140625" style="7" customWidth="1"/>
    <col min="8709" max="8709" width="19.28515625" style="7" customWidth="1"/>
    <col min="8710" max="8710" width="17.85546875" style="7" customWidth="1"/>
    <col min="8711" max="8960" width="9.5703125" style="7"/>
    <col min="8961" max="8961" width="6.5703125" style="7" customWidth="1"/>
    <col min="8962" max="8962" width="38.5703125" style="7" customWidth="1"/>
    <col min="8963" max="8963" width="9.5703125" style="7"/>
    <col min="8964" max="8964" width="12.140625" style="7" customWidth="1"/>
    <col min="8965" max="8965" width="19.28515625" style="7" customWidth="1"/>
    <col min="8966" max="8966" width="17.85546875" style="7" customWidth="1"/>
    <col min="8967" max="9216" width="9.5703125" style="7"/>
    <col min="9217" max="9217" width="6.5703125" style="7" customWidth="1"/>
    <col min="9218" max="9218" width="38.5703125" style="7" customWidth="1"/>
    <col min="9219" max="9219" width="9.5703125" style="7"/>
    <col min="9220" max="9220" width="12.140625" style="7" customWidth="1"/>
    <col min="9221" max="9221" width="19.28515625" style="7" customWidth="1"/>
    <col min="9222" max="9222" width="17.85546875" style="7" customWidth="1"/>
    <col min="9223" max="9472" width="9.5703125" style="7"/>
    <col min="9473" max="9473" width="6.5703125" style="7" customWidth="1"/>
    <col min="9474" max="9474" width="38.5703125" style="7" customWidth="1"/>
    <col min="9475" max="9475" width="9.5703125" style="7"/>
    <col min="9476" max="9476" width="12.140625" style="7" customWidth="1"/>
    <col min="9477" max="9477" width="19.28515625" style="7" customWidth="1"/>
    <col min="9478" max="9478" width="17.85546875" style="7" customWidth="1"/>
    <col min="9479" max="9728" width="9.5703125" style="7"/>
    <col min="9729" max="9729" width="6.5703125" style="7" customWidth="1"/>
    <col min="9730" max="9730" width="38.5703125" style="7" customWidth="1"/>
    <col min="9731" max="9731" width="9.5703125" style="7"/>
    <col min="9732" max="9732" width="12.140625" style="7" customWidth="1"/>
    <col min="9733" max="9733" width="19.28515625" style="7" customWidth="1"/>
    <col min="9734" max="9734" width="17.85546875" style="7" customWidth="1"/>
    <col min="9735" max="9984" width="9.5703125" style="7"/>
    <col min="9985" max="9985" width="6.5703125" style="7" customWidth="1"/>
    <col min="9986" max="9986" width="38.5703125" style="7" customWidth="1"/>
    <col min="9987" max="9987" width="9.5703125" style="7"/>
    <col min="9988" max="9988" width="12.140625" style="7" customWidth="1"/>
    <col min="9989" max="9989" width="19.28515625" style="7" customWidth="1"/>
    <col min="9990" max="9990" width="17.85546875" style="7" customWidth="1"/>
    <col min="9991" max="10240" width="9.5703125" style="7"/>
    <col min="10241" max="10241" width="6.5703125" style="7" customWidth="1"/>
    <col min="10242" max="10242" width="38.5703125" style="7" customWidth="1"/>
    <col min="10243" max="10243" width="9.5703125" style="7"/>
    <col min="10244" max="10244" width="12.140625" style="7" customWidth="1"/>
    <col min="10245" max="10245" width="19.28515625" style="7" customWidth="1"/>
    <col min="10246" max="10246" width="17.85546875" style="7" customWidth="1"/>
    <col min="10247" max="10496" width="9.5703125" style="7"/>
    <col min="10497" max="10497" width="6.5703125" style="7" customWidth="1"/>
    <col min="10498" max="10498" width="38.5703125" style="7" customWidth="1"/>
    <col min="10499" max="10499" width="9.5703125" style="7"/>
    <col min="10500" max="10500" width="12.140625" style="7" customWidth="1"/>
    <col min="10501" max="10501" width="19.28515625" style="7" customWidth="1"/>
    <col min="10502" max="10502" width="17.85546875" style="7" customWidth="1"/>
    <col min="10503" max="10752" width="9.5703125" style="7"/>
    <col min="10753" max="10753" width="6.5703125" style="7" customWidth="1"/>
    <col min="10754" max="10754" width="38.5703125" style="7" customWidth="1"/>
    <col min="10755" max="10755" width="9.5703125" style="7"/>
    <col min="10756" max="10756" width="12.140625" style="7" customWidth="1"/>
    <col min="10757" max="10757" width="19.28515625" style="7" customWidth="1"/>
    <col min="10758" max="10758" width="17.85546875" style="7" customWidth="1"/>
    <col min="10759" max="11008" width="9.5703125" style="7"/>
    <col min="11009" max="11009" width="6.5703125" style="7" customWidth="1"/>
    <col min="11010" max="11010" width="38.5703125" style="7" customWidth="1"/>
    <col min="11011" max="11011" width="9.5703125" style="7"/>
    <col min="11012" max="11012" width="12.140625" style="7" customWidth="1"/>
    <col min="11013" max="11013" width="19.28515625" style="7" customWidth="1"/>
    <col min="11014" max="11014" width="17.85546875" style="7" customWidth="1"/>
    <col min="11015" max="11264" width="9.5703125" style="7"/>
    <col min="11265" max="11265" width="6.5703125" style="7" customWidth="1"/>
    <col min="11266" max="11266" width="38.5703125" style="7" customWidth="1"/>
    <col min="11267" max="11267" width="9.5703125" style="7"/>
    <col min="11268" max="11268" width="12.140625" style="7" customWidth="1"/>
    <col min="11269" max="11269" width="19.28515625" style="7" customWidth="1"/>
    <col min="11270" max="11270" width="17.85546875" style="7" customWidth="1"/>
    <col min="11271" max="11520" width="9.5703125" style="7"/>
    <col min="11521" max="11521" width="6.5703125" style="7" customWidth="1"/>
    <col min="11522" max="11522" width="38.5703125" style="7" customWidth="1"/>
    <col min="11523" max="11523" width="9.5703125" style="7"/>
    <col min="11524" max="11524" width="12.140625" style="7" customWidth="1"/>
    <col min="11525" max="11525" width="19.28515625" style="7" customWidth="1"/>
    <col min="11526" max="11526" width="17.85546875" style="7" customWidth="1"/>
    <col min="11527" max="11776" width="9.5703125" style="7"/>
    <col min="11777" max="11777" width="6.5703125" style="7" customWidth="1"/>
    <col min="11778" max="11778" width="38.5703125" style="7" customWidth="1"/>
    <col min="11779" max="11779" width="9.5703125" style="7"/>
    <col min="11780" max="11780" width="12.140625" style="7" customWidth="1"/>
    <col min="11781" max="11781" width="19.28515625" style="7" customWidth="1"/>
    <col min="11782" max="11782" width="17.85546875" style="7" customWidth="1"/>
    <col min="11783" max="12032" width="9.5703125" style="7"/>
    <col min="12033" max="12033" width="6.5703125" style="7" customWidth="1"/>
    <col min="12034" max="12034" width="38.5703125" style="7" customWidth="1"/>
    <col min="12035" max="12035" width="9.5703125" style="7"/>
    <col min="12036" max="12036" width="12.140625" style="7" customWidth="1"/>
    <col min="12037" max="12037" width="19.28515625" style="7" customWidth="1"/>
    <col min="12038" max="12038" width="17.85546875" style="7" customWidth="1"/>
    <col min="12039" max="12288" width="9.5703125" style="7"/>
    <col min="12289" max="12289" width="6.5703125" style="7" customWidth="1"/>
    <col min="12290" max="12290" width="38.5703125" style="7" customWidth="1"/>
    <col min="12291" max="12291" width="9.5703125" style="7"/>
    <col min="12292" max="12292" width="12.140625" style="7" customWidth="1"/>
    <col min="12293" max="12293" width="19.28515625" style="7" customWidth="1"/>
    <col min="12294" max="12294" width="17.85546875" style="7" customWidth="1"/>
    <col min="12295" max="12544" width="9.5703125" style="7"/>
    <col min="12545" max="12545" width="6.5703125" style="7" customWidth="1"/>
    <col min="12546" max="12546" width="38.5703125" style="7" customWidth="1"/>
    <col min="12547" max="12547" width="9.5703125" style="7"/>
    <col min="12548" max="12548" width="12.140625" style="7" customWidth="1"/>
    <col min="12549" max="12549" width="19.28515625" style="7" customWidth="1"/>
    <col min="12550" max="12550" width="17.85546875" style="7" customWidth="1"/>
    <col min="12551" max="12800" width="9.5703125" style="7"/>
    <col min="12801" max="12801" width="6.5703125" style="7" customWidth="1"/>
    <col min="12802" max="12802" width="38.5703125" style="7" customWidth="1"/>
    <col min="12803" max="12803" width="9.5703125" style="7"/>
    <col min="12804" max="12804" width="12.140625" style="7" customWidth="1"/>
    <col min="12805" max="12805" width="19.28515625" style="7" customWidth="1"/>
    <col min="12806" max="12806" width="17.85546875" style="7" customWidth="1"/>
    <col min="12807" max="13056" width="9.5703125" style="7"/>
    <col min="13057" max="13057" width="6.5703125" style="7" customWidth="1"/>
    <col min="13058" max="13058" width="38.5703125" style="7" customWidth="1"/>
    <col min="13059" max="13059" width="9.5703125" style="7"/>
    <col min="13060" max="13060" width="12.140625" style="7" customWidth="1"/>
    <col min="13061" max="13061" width="19.28515625" style="7" customWidth="1"/>
    <col min="13062" max="13062" width="17.85546875" style="7" customWidth="1"/>
    <col min="13063" max="13312" width="9.5703125" style="7"/>
    <col min="13313" max="13313" width="6.5703125" style="7" customWidth="1"/>
    <col min="13314" max="13314" width="38.5703125" style="7" customWidth="1"/>
    <col min="13315" max="13315" width="9.5703125" style="7"/>
    <col min="13316" max="13316" width="12.140625" style="7" customWidth="1"/>
    <col min="13317" max="13317" width="19.28515625" style="7" customWidth="1"/>
    <col min="13318" max="13318" width="17.85546875" style="7" customWidth="1"/>
    <col min="13319" max="13568" width="9.5703125" style="7"/>
    <col min="13569" max="13569" width="6.5703125" style="7" customWidth="1"/>
    <col min="13570" max="13570" width="38.5703125" style="7" customWidth="1"/>
    <col min="13571" max="13571" width="9.5703125" style="7"/>
    <col min="13572" max="13572" width="12.140625" style="7" customWidth="1"/>
    <col min="13573" max="13573" width="19.28515625" style="7" customWidth="1"/>
    <col min="13574" max="13574" width="17.85546875" style="7" customWidth="1"/>
    <col min="13575" max="13824" width="9.5703125" style="7"/>
    <col min="13825" max="13825" width="6.5703125" style="7" customWidth="1"/>
    <col min="13826" max="13826" width="38.5703125" style="7" customWidth="1"/>
    <col min="13827" max="13827" width="9.5703125" style="7"/>
    <col min="13828" max="13828" width="12.140625" style="7" customWidth="1"/>
    <col min="13829" max="13829" width="19.28515625" style="7" customWidth="1"/>
    <col min="13830" max="13830" width="17.85546875" style="7" customWidth="1"/>
    <col min="13831" max="14080" width="9.5703125" style="7"/>
    <col min="14081" max="14081" width="6.5703125" style="7" customWidth="1"/>
    <col min="14082" max="14082" width="38.5703125" style="7" customWidth="1"/>
    <col min="14083" max="14083" width="9.5703125" style="7"/>
    <col min="14084" max="14084" width="12.140625" style="7" customWidth="1"/>
    <col min="14085" max="14085" width="19.28515625" style="7" customWidth="1"/>
    <col min="14086" max="14086" width="17.85546875" style="7" customWidth="1"/>
    <col min="14087" max="14336" width="9.5703125" style="7"/>
    <col min="14337" max="14337" width="6.5703125" style="7" customWidth="1"/>
    <col min="14338" max="14338" width="38.5703125" style="7" customWidth="1"/>
    <col min="14339" max="14339" width="9.5703125" style="7"/>
    <col min="14340" max="14340" width="12.140625" style="7" customWidth="1"/>
    <col min="14341" max="14341" width="19.28515625" style="7" customWidth="1"/>
    <col min="14342" max="14342" width="17.85546875" style="7" customWidth="1"/>
    <col min="14343" max="14592" width="9.5703125" style="7"/>
    <col min="14593" max="14593" width="6.5703125" style="7" customWidth="1"/>
    <col min="14594" max="14594" width="38.5703125" style="7" customWidth="1"/>
    <col min="14595" max="14595" width="9.5703125" style="7"/>
    <col min="14596" max="14596" width="12.140625" style="7" customWidth="1"/>
    <col min="14597" max="14597" width="19.28515625" style="7" customWidth="1"/>
    <col min="14598" max="14598" width="17.85546875" style="7" customWidth="1"/>
    <col min="14599" max="14848" width="9.5703125" style="7"/>
    <col min="14849" max="14849" width="6.5703125" style="7" customWidth="1"/>
    <col min="14850" max="14850" width="38.5703125" style="7" customWidth="1"/>
    <col min="14851" max="14851" width="9.5703125" style="7"/>
    <col min="14852" max="14852" width="12.140625" style="7" customWidth="1"/>
    <col min="14853" max="14853" width="19.28515625" style="7" customWidth="1"/>
    <col min="14854" max="14854" width="17.85546875" style="7" customWidth="1"/>
    <col min="14855" max="15104" width="9.5703125" style="7"/>
    <col min="15105" max="15105" width="6.5703125" style="7" customWidth="1"/>
    <col min="15106" max="15106" width="38.5703125" style="7" customWidth="1"/>
    <col min="15107" max="15107" width="9.5703125" style="7"/>
    <col min="15108" max="15108" width="12.140625" style="7" customWidth="1"/>
    <col min="15109" max="15109" width="19.28515625" style="7" customWidth="1"/>
    <col min="15110" max="15110" width="17.85546875" style="7" customWidth="1"/>
    <col min="15111" max="15360" width="9.5703125" style="7"/>
    <col min="15361" max="15361" width="6.5703125" style="7" customWidth="1"/>
    <col min="15362" max="15362" width="38.5703125" style="7" customWidth="1"/>
    <col min="15363" max="15363" width="9.5703125" style="7"/>
    <col min="15364" max="15364" width="12.140625" style="7" customWidth="1"/>
    <col min="15365" max="15365" width="19.28515625" style="7" customWidth="1"/>
    <col min="15366" max="15366" width="17.85546875" style="7" customWidth="1"/>
    <col min="15367" max="15616" width="9.5703125" style="7"/>
    <col min="15617" max="15617" width="6.5703125" style="7" customWidth="1"/>
    <col min="15618" max="15618" width="38.5703125" style="7" customWidth="1"/>
    <col min="15619" max="15619" width="9.5703125" style="7"/>
    <col min="15620" max="15620" width="12.140625" style="7" customWidth="1"/>
    <col min="15621" max="15621" width="19.28515625" style="7" customWidth="1"/>
    <col min="15622" max="15622" width="17.85546875" style="7" customWidth="1"/>
    <col min="15623" max="15872" width="9.5703125" style="7"/>
    <col min="15873" max="15873" width="6.5703125" style="7" customWidth="1"/>
    <col min="15874" max="15874" width="38.5703125" style="7" customWidth="1"/>
    <col min="15875" max="15875" width="9.5703125" style="7"/>
    <col min="15876" max="15876" width="12.140625" style="7" customWidth="1"/>
    <col min="15877" max="15877" width="19.28515625" style="7" customWidth="1"/>
    <col min="15878" max="15878" width="17.85546875" style="7" customWidth="1"/>
    <col min="15879" max="16128" width="9.5703125" style="7"/>
    <col min="16129" max="16129" width="6.5703125" style="7" customWidth="1"/>
    <col min="16130" max="16130" width="38.5703125" style="7" customWidth="1"/>
    <col min="16131" max="16131" width="9.5703125" style="7"/>
    <col min="16132" max="16132" width="12.140625" style="7" customWidth="1"/>
    <col min="16133" max="16133" width="19.28515625" style="7" customWidth="1"/>
    <col min="16134" max="16134" width="17.85546875" style="7" customWidth="1"/>
    <col min="16135" max="16384" width="9.5703125" style="7"/>
  </cols>
  <sheetData>
    <row r="1" spans="1:6" ht="18.75" x14ac:dyDescent="0.2">
      <c r="A1" s="1"/>
      <c r="B1" s="2" t="s">
        <v>0</v>
      </c>
      <c r="C1" s="3"/>
      <c r="D1" s="4"/>
      <c r="E1" s="5"/>
      <c r="F1" s="6"/>
    </row>
    <row r="2" spans="1:6" ht="18.75" x14ac:dyDescent="0.2">
      <c r="A2" s="4"/>
      <c r="B2" s="8"/>
      <c r="C2" s="3"/>
      <c r="D2" s="4"/>
      <c r="E2" s="5"/>
      <c r="F2" s="6"/>
    </row>
    <row r="3" spans="1:6" ht="18.75" x14ac:dyDescent="0.2">
      <c r="A3" s="4"/>
      <c r="B3" s="9" t="s">
        <v>562</v>
      </c>
      <c r="C3" s="3"/>
      <c r="D3" s="4"/>
      <c r="E3" s="5"/>
      <c r="F3" s="6"/>
    </row>
    <row r="4" spans="1:6" ht="18.75" x14ac:dyDescent="0.2">
      <c r="A4" s="4"/>
      <c r="B4" s="9"/>
      <c r="C4" s="3"/>
      <c r="D4" s="4"/>
      <c r="E4" s="5"/>
      <c r="F4" s="6"/>
    </row>
    <row r="5" spans="1:6" ht="18" x14ac:dyDescent="0.2">
      <c r="A5" s="4"/>
      <c r="B5" s="10" t="s">
        <v>2</v>
      </c>
      <c r="C5" s="3"/>
      <c r="D5" s="4"/>
      <c r="E5" s="5"/>
      <c r="F5" s="11"/>
    </row>
    <row r="6" spans="1:6" ht="18" x14ac:dyDescent="0.2">
      <c r="A6" s="4"/>
      <c r="B6" s="10"/>
      <c r="C6" s="3"/>
      <c r="D6" s="4"/>
      <c r="E6" s="5"/>
      <c r="F6" s="11"/>
    </row>
    <row r="7" spans="1:6" ht="18" x14ac:dyDescent="0.2">
      <c r="A7" s="4"/>
      <c r="B7" s="10" t="s">
        <v>3</v>
      </c>
      <c r="C7" s="3"/>
      <c r="D7" s="4"/>
      <c r="E7" s="5"/>
      <c r="F7" s="11"/>
    </row>
    <row r="8" spans="1:6" ht="18.75" x14ac:dyDescent="0.2">
      <c r="A8" s="4"/>
      <c r="B8" s="3"/>
      <c r="C8" s="3"/>
      <c r="D8" s="4"/>
      <c r="E8" s="5"/>
      <c r="F8" s="6"/>
    </row>
    <row r="9" spans="1:6" ht="33" x14ac:dyDescent="0.2">
      <c r="A9" s="4" t="s">
        <v>4</v>
      </c>
      <c r="B9" s="12" t="s">
        <v>5</v>
      </c>
      <c r="C9" s="13"/>
      <c r="D9" s="4" t="s">
        <v>506</v>
      </c>
      <c r="E9" s="5">
        <v>100</v>
      </c>
      <c r="F9" s="6">
        <f t="shared" ref="F9:F12" si="0">C9*E9</f>
        <v>0</v>
      </c>
    </row>
    <row r="10" spans="1:6" ht="49.5" x14ac:dyDescent="0.2">
      <c r="A10" s="4" t="s">
        <v>6</v>
      </c>
      <c r="B10" s="12" t="s">
        <v>507</v>
      </c>
      <c r="C10" s="14">
        <v>162</v>
      </c>
      <c r="D10" s="4" t="s">
        <v>508</v>
      </c>
      <c r="E10" s="5">
        <v>1200</v>
      </c>
      <c r="F10" s="6">
        <f t="shared" si="0"/>
        <v>194400</v>
      </c>
    </row>
    <row r="11" spans="1:6" ht="49.5" x14ac:dyDescent="0.2">
      <c r="A11" s="4" t="s">
        <v>8</v>
      </c>
      <c r="B11" s="12" t="s">
        <v>9</v>
      </c>
      <c r="C11" s="3">
        <v>3.6</v>
      </c>
      <c r="D11" s="4" t="s">
        <v>508</v>
      </c>
      <c r="E11" s="5">
        <f>E10</f>
        <v>1200</v>
      </c>
      <c r="F11" s="6">
        <f t="shared" si="0"/>
        <v>4320</v>
      </c>
    </row>
    <row r="12" spans="1:6" ht="33" x14ac:dyDescent="0.2">
      <c r="A12" s="4" t="s">
        <v>12</v>
      </c>
      <c r="B12" s="12" t="s">
        <v>13</v>
      </c>
      <c r="C12" s="15"/>
      <c r="D12" s="4" t="s">
        <v>506</v>
      </c>
      <c r="E12" s="5">
        <v>600</v>
      </c>
      <c r="F12" s="6">
        <f t="shared" si="0"/>
        <v>0</v>
      </c>
    </row>
    <row r="13" spans="1:6" ht="18.75" x14ac:dyDescent="0.2">
      <c r="A13" s="4"/>
      <c r="B13" s="12"/>
      <c r="C13" s="13"/>
      <c r="D13" s="4"/>
      <c r="E13" s="5"/>
      <c r="F13" s="6"/>
    </row>
    <row r="14" spans="1:6" ht="18.75" x14ac:dyDescent="0.2">
      <c r="A14" s="4"/>
      <c r="B14" s="10" t="s">
        <v>24</v>
      </c>
      <c r="C14" s="3"/>
      <c r="D14" s="4"/>
      <c r="E14" s="5"/>
      <c r="F14" s="6"/>
    </row>
    <row r="15" spans="1:6" ht="18.75" x14ac:dyDescent="0.2">
      <c r="A15" s="4"/>
      <c r="B15" s="17" t="s">
        <v>510</v>
      </c>
      <c r="C15" s="3"/>
      <c r="D15" s="4"/>
      <c r="E15" s="5"/>
      <c r="F15" s="6"/>
    </row>
    <row r="16" spans="1:6" ht="18.75" x14ac:dyDescent="0.2">
      <c r="A16" s="4" t="s">
        <v>14</v>
      </c>
      <c r="B16" s="3" t="s">
        <v>511</v>
      </c>
      <c r="C16" s="3">
        <v>62</v>
      </c>
      <c r="D16" s="4" t="s">
        <v>508</v>
      </c>
      <c r="E16" s="5">
        <v>62000</v>
      </c>
      <c r="F16" s="6">
        <f>C16*E16</f>
        <v>3844000</v>
      </c>
    </row>
    <row r="17" spans="1:6" ht="18.75" x14ac:dyDescent="0.2">
      <c r="A17" s="4"/>
      <c r="B17" s="3"/>
      <c r="C17" s="3"/>
      <c r="D17" s="4"/>
      <c r="E17" s="5"/>
      <c r="F17" s="6"/>
    </row>
    <row r="18" spans="1:6" ht="18.75" x14ac:dyDescent="0.2">
      <c r="A18" s="4"/>
      <c r="B18" s="10" t="s">
        <v>59</v>
      </c>
      <c r="C18" s="18"/>
      <c r="D18" s="8"/>
      <c r="E18" s="19"/>
      <c r="F18" s="23"/>
    </row>
    <row r="19" spans="1:6" ht="18.75" x14ac:dyDescent="0.2">
      <c r="A19" s="4"/>
      <c r="B19" s="24"/>
      <c r="C19" s="18"/>
      <c r="D19" s="8"/>
      <c r="E19" s="19"/>
      <c r="F19" s="23"/>
    </row>
    <row r="20" spans="1:6" ht="66" customHeight="1" x14ac:dyDescent="0.2">
      <c r="A20" s="4"/>
      <c r="B20" s="22" t="s">
        <v>60</v>
      </c>
      <c r="C20" s="18"/>
      <c r="D20" s="8"/>
      <c r="E20" s="19"/>
      <c r="F20" s="23"/>
    </row>
    <row r="21" spans="1:6" ht="18.75" x14ac:dyDescent="0.2">
      <c r="A21" s="4"/>
      <c r="B21" s="22"/>
      <c r="C21" s="18"/>
      <c r="D21" s="8"/>
      <c r="E21" s="19"/>
      <c r="F21" s="23"/>
    </row>
    <row r="22" spans="1:6" ht="18.75" x14ac:dyDescent="0.2">
      <c r="A22" s="4" t="s">
        <v>16</v>
      </c>
      <c r="B22" s="16" t="s">
        <v>61</v>
      </c>
      <c r="C22" s="3">
        <v>557</v>
      </c>
      <c r="D22" s="4" t="s">
        <v>506</v>
      </c>
      <c r="E22" s="5">
        <v>6500</v>
      </c>
      <c r="F22" s="6">
        <f>C22*E22</f>
        <v>3620500</v>
      </c>
    </row>
    <row r="24" spans="1:6" ht="18.75" x14ac:dyDescent="0.2">
      <c r="A24" s="4" t="s">
        <v>18</v>
      </c>
      <c r="B24" s="16" t="s">
        <v>596</v>
      </c>
      <c r="C24" s="3">
        <v>405</v>
      </c>
      <c r="D24" s="4" t="s">
        <v>506</v>
      </c>
      <c r="E24" s="5">
        <v>6500</v>
      </c>
      <c r="F24" s="6">
        <f>C24*E24</f>
        <v>2632500</v>
      </c>
    </row>
    <row r="25" spans="1:6" ht="18.75" x14ac:dyDescent="0.2">
      <c r="A25" s="4"/>
      <c r="B25" s="12"/>
      <c r="C25" s="3"/>
      <c r="D25" s="4"/>
      <c r="E25" s="5"/>
      <c r="F25" s="25"/>
    </row>
    <row r="26" spans="1:6" ht="18.75" x14ac:dyDescent="0.2">
      <c r="A26" s="4"/>
      <c r="B26" s="30"/>
      <c r="C26" s="3"/>
      <c r="D26" s="4"/>
      <c r="E26" s="5"/>
      <c r="F26" s="27"/>
    </row>
    <row r="27" spans="1:6" ht="18.75" x14ac:dyDescent="0.2">
      <c r="A27" s="4"/>
      <c r="B27" s="30"/>
      <c r="C27" s="3"/>
      <c r="D27" s="4"/>
      <c r="E27" s="5"/>
      <c r="F27" s="27"/>
    </row>
    <row r="28" spans="1:6" ht="18.75" x14ac:dyDescent="0.2">
      <c r="A28" s="4"/>
      <c r="B28" s="31" t="s">
        <v>69</v>
      </c>
      <c r="C28" s="18"/>
      <c r="D28" s="8"/>
      <c r="E28" s="5"/>
      <c r="F28" s="32"/>
    </row>
    <row r="29" spans="1:6" ht="18.75" x14ac:dyDescent="0.2">
      <c r="A29" s="4"/>
      <c r="B29" s="18" t="s">
        <v>70</v>
      </c>
      <c r="C29" s="18"/>
      <c r="D29" s="8"/>
      <c r="E29" s="19" t="s">
        <v>31</v>
      </c>
      <c r="F29" s="23">
        <f>SUM(F3:F26)</f>
        <v>10295720</v>
      </c>
    </row>
    <row r="30" spans="1:6" ht="18.75" x14ac:dyDescent="0.2">
      <c r="A30" s="4"/>
      <c r="B30" s="2" t="s">
        <v>71</v>
      </c>
      <c r="C30" s="3"/>
      <c r="D30" s="4"/>
      <c r="E30" s="5"/>
      <c r="F30" s="6"/>
    </row>
    <row r="31" spans="1:6" ht="18.75" x14ac:dyDescent="0.2">
      <c r="A31" s="4"/>
      <c r="B31" s="3"/>
      <c r="C31" s="3"/>
      <c r="D31" s="4"/>
      <c r="E31" s="5"/>
      <c r="F31" s="6"/>
    </row>
    <row r="32" spans="1:6" ht="18.75" x14ac:dyDescent="0.2">
      <c r="A32" s="4"/>
      <c r="B32" s="9" t="s">
        <v>598</v>
      </c>
      <c r="C32" s="3"/>
      <c r="D32" s="4"/>
      <c r="E32" s="5"/>
      <c r="F32" s="27"/>
    </row>
    <row r="33" spans="1:6" ht="18.75" x14ac:dyDescent="0.2">
      <c r="A33" s="4"/>
      <c r="B33" s="3"/>
      <c r="C33" s="17"/>
      <c r="D33" s="4"/>
      <c r="E33" s="5"/>
      <c r="F33" s="35"/>
    </row>
    <row r="34" spans="1:6" ht="18.75" x14ac:dyDescent="0.2">
      <c r="A34" s="4"/>
      <c r="B34" s="10" t="s">
        <v>24</v>
      </c>
      <c r="C34" s="3"/>
      <c r="D34" s="4"/>
      <c r="E34" s="5"/>
      <c r="F34" s="27"/>
    </row>
    <row r="35" spans="1:6" ht="18.75" x14ac:dyDescent="0.2">
      <c r="A35" s="4"/>
      <c r="B35" s="3"/>
      <c r="C35" s="3"/>
      <c r="D35" s="4"/>
      <c r="E35" s="5"/>
      <c r="F35" s="27"/>
    </row>
    <row r="36" spans="1:6" ht="18.75" x14ac:dyDescent="0.2">
      <c r="A36" s="4"/>
      <c r="B36" s="17" t="s">
        <v>513</v>
      </c>
      <c r="C36" s="3"/>
      <c r="D36" s="4"/>
      <c r="E36" s="5"/>
      <c r="F36" s="27"/>
    </row>
    <row r="37" spans="1:6" ht="33" x14ac:dyDescent="0.2">
      <c r="A37" s="4"/>
      <c r="B37" s="333" t="s">
        <v>597</v>
      </c>
      <c r="C37" s="3"/>
      <c r="D37" s="4"/>
      <c r="E37" s="5"/>
      <c r="F37" s="27"/>
    </row>
    <row r="38" spans="1:6" ht="18.75" x14ac:dyDescent="0.2">
      <c r="A38" s="4"/>
      <c r="B38" s="333"/>
      <c r="C38" s="3"/>
      <c r="D38" s="4"/>
      <c r="E38" s="5"/>
      <c r="F38" s="27"/>
    </row>
    <row r="39" spans="1:6" ht="18.75" x14ac:dyDescent="0.2">
      <c r="A39" s="4" t="s">
        <v>4</v>
      </c>
      <c r="B39" s="3" t="s">
        <v>612</v>
      </c>
      <c r="C39" s="3">
        <v>5</v>
      </c>
      <c r="D39" s="4" t="s">
        <v>508</v>
      </c>
      <c r="E39" s="5">
        <v>62000</v>
      </c>
      <c r="F39" s="27">
        <f>C39*E39</f>
        <v>310000</v>
      </c>
    </row>
    <row r="40" spans="1:6" ht="18.75" x14ac:dyDescent="0.2">
      <c r="A40" s="4"/>
      <c r="B40" s="3"/>
      <c r="C40" s="3"/>
      <c r="D40" s="4"/>
      <c r="E40" s="5"/>
      <c r="F40" s="27"/>
    </row>
    <row r="41" spans="1:6" ht="18.75" x14ac:dyDescent="0.2">
      <c r="A41" s="4"/>
      <c r="B41" s="3"/>
      <c r="C41" s="3"/>
      <c r="D41" s="4"/>
      <c r="E41" s="5"/>
      <c r="F41" s="27"/>
    </row>
    <row r="42" spans="1:6" ht="18.75" x14ac:dyDescent="0.2">
      <c r="A42" s="4"/>
      <c r="B42" s="10" t="s">
        <v>39</v>
      </c>
      <c r="C42" s="3"/>
      <c r="D42" s="4"/>
      <c r="E42" s="5"/>
      <c r="F42" s="27"/>
    </row>
    <row r="43" spans="1:6" ht="18.75" x14ac:dyDescent="0.2">
      <c r="A43" s="4"/>
      <c r="B43" s="17"/>
      <c r="C43" s="3"/>
      <c r="D43" s="4"/>
      <c r="E43" s="5"/>
      <c r="F43" s="27"/>
    </row>
    <row r="44" spans="1:6" ht="33" x14ac:dyDescent="0.2">
      <c r="A44" s="4"/>
      <c r="B44" s="22" t="s">
        <v>171</v>
      </c>
      <c r="C44" s="3"/>
      <c r="D44" s="4"/>
      <c r="E44" s="5"/>
      <c r="F44" s="27"/>
    </row>
    <row r="45" spans="1:6" ht="18.75" x14ac:dyDescent="0.2">
      <c r="A45" s="4"/>
      <c r="B45" s="3"/>
      <c r="C45" s="3"/>
      <c r="D45" s="4"/>
      <c r="E45" s="5"/>
      <c r="F45" s="27"/>
    </row>
    <row r="46" spans="1:6" ht="18.75" x14ac:dyDescent="0.2">
      <c r="A46" s="4" t="s">
        <v>6</v>
      </c>
      <c r="B46" s="3" t="s">
        <v>131</v>
      </c>
      <c r="C46" s="3">
        <v>200</v>
      </c>
      <c r="D46" s="4" t="s">
        <v>40</v>
      </c>
      <c r="E46" s="5">
        <v>600</v>
      </c>
      <c r="F46" s="27">
        <f>C46*E46</f>
        <v>120000</v>
      </c>
    </row>
    <row r="47" spans="1:6" ht="18.75" x14ac:dyDescent="0.2">
      <c r="A47" s="4"/>
      <c r="B47" s="3"/>
      <c r="C47" s="3"/>
      <c r="D47" s="4"/>
      <c r="E47" s="5"/>
      <c r="F47" s="27"/>
    </row>
    <row r="48" spans="1:6" ht="18.75" x14ac:dyDescent="0.2">
      <c r="A48" s="4" t="s">
        <v>8</v>
      </c>
      <c r="B48" s="3" t="s">
        <v>172</v>
      </c>
      <c r="C48" s="3">
        <v>58</v>
      </c>
      <c r="D48" s="4" t="s">
        <v>40</v>
      </c>
      <c r="E48" s="5">
        <f>E46</f>
        <v>600</v>
      </c>
      <c r="F48" s="27">
        <f>C48*E48</f>
        <v>34800</v>
      </c>
    </row>
    <row r="49" spans="1:6" ht="18.75" x14ac:dyDescent="0.2">
      <c r="A49" s="4"/>
      <c r="B49" s="3"/>
      <c r="C49" s="3"/>
      <c r="D49" s="4"/>
      <c r="E49" s="5"/>
      <c r="F49" s="27"/>
    </row>
    <row r="50" spans="1:6" ht="18.75" x14ac:dyDescent="0.2">
      <c r="A50" s="4"/>
      <c r="B50" s="10" t="s">
        <v>45</v>
      </c>
      <c r="C50" s="3"/>
      <c r="D50" s="4"/>
      <c r="E50" s="5"/>
      <c r="F50" s="27"/>
    </row>
    <row r="51" spans="1:6" ht="18.75" x14ac:dyDescent="0.2">
      <c r="A51" s="4"/>
      <c r="B51" s="3"/>
      <c r="C51" s="3"/>
      <c r="D51" s="4"/>
      <c r="E51" s="5"/>
      <c r="F51" s="27"/>
    </row>
    <row r="52" spans="1:6" ht="18.75" x14ac:dyDescent="0.2">
      <c r="A52" s="4"/>
      <c r="B52" s="17" t="s">
        <v>46</v>
      </c>
      <c r="C52" s="3"/>
      <c r="D52" s="4"/>
      <c r="E52" s="5"/>
      <c r="F52" s="27"/>
    </row>
    <row r="53" spans="1:6" ht="18.75" x14ac:dyDescent="0.2">
      <c r="A53" s="4"/>
      <c r="B53" s="3"/>
      <c r="C53" s="3"/>
      <c r="D53" s="4"/>
      <c r="E53" s="5"/>
      <c r="F53" s="27"/>
    </row>
    <row r="54" spans="1:6" ht="18.75" x14ac:dyDescent="0.2">
      <c r="A54" s="4" t="s">
        <v>10</v>
      </c>
      <c r="B54" s="3" t="s">
        <v>173</v>
      </c>
      <c r="C54" s="3">
        <v>23</v>
      </c>
      <c r="D54" s="4" t="s">
        <v>506</v>
      </c>
      <c r="E54" s="5">
        <v>7500</v>
      </c>
      <c r="F54" s="27">
        <f>C54*E54</f>
        <v>172500</v>
      </c>
    </row>
    <row r="55" spans="1:6" ht="18.75" x14ac:dyDescent="0.2">
      <c r="A55" s="4"/>
      <c r="B55" s="17"/>
      <c r="C55" s="3"/>
      <c r="D55" s="4"/>
      <c r="E55" s="5"/>
      <c r="F55" s="25"/>
    </row>
    <row r="56" spans="1:6" ht="18.75" x14ac:dyDescent="0.2">
      <c r="A56" s="4"/>
      <c r="B56" s="3"/>
      <c r="C56" s="3"/>
      <c r="D56" s="4"/>
      <c r="E56" s="5"/>
      <c r="F56" s="25"/>
    </row>
    <row r="57" spans="1:6" ht="18.75" x14ac:dyDescent="0.2">
      <c r="A57" s="4"/>
      <c r="B57" s="3"/>
      <c r="C57" s="17"/>
      <c r="D57" s="4"/>
      <c r="E57" s="5"/>
      <c r="F57" s="35"/>
    </row>
    <row r="58" spans="1:6" ht="18.75" x14ac:dyDescent="0.2">
      <c r="A58" s="4"/>
      <c r="B58" s="3"/>
      <c r="C58" s="17"/>
      <c r="D58" s="4"/>
      <c r="E58" s="5"/>
      <c r="F58" s="35"/>
    </row>
    <row r="59" spans="1:6" ht="18.75" x14ac:dyDescent="0.2">
      <c r="A59" s="4"/>
      <c r="B59" s="3"/>
      <c r="C59" s="17"/>
      <c r="D59" s="4"/>
      <c r="E59" s="5"/>
      <c r="F59" s="35"/>
    </row>
    <row r="60" spans="1:6" ht="18.75" x14ac:dyDescent="0.2">
      <c r="A60" s="4"/>
      <c r="B60" s="3"/>
      <c r="C60" s="18"/>
      <c r="D60" s="8"/>
      <c r="E60" s="19"/>
      <c r="F60" s="32"/>
    </row>
    <row r="61" spans="1:6" ht="18.75" x14ac:dyDescent="0.2">
      <c r="A61" s="4"/>
      <c r="B61" s="3"/>
      <c r="C61" s="3"/>
      <c r="D61" s="4"/>
      <c r="E61" s="5"/>
      <c r="F61" s="6"/>
    </row>
    <row r="62" spans="1:6" ht="18.75" x14ac:dyDescent="0.2">
      <c r="A62" s="4"/>
      <c r="B62" s="9" t="s">
        <v>598</v>
      </c>
      <c r="C62" s="3"/>
      <c r="D62" s="4"/>
      <c r="E62" s="5"/>
      <c r="F62" s="6"/>
    </row>
    <row r="63" spans="1:6" ht="18.75" x14ac:dyDescent="0.2">
      <c r="A63" s="4"/>
      <c r="B63" s="18" t="s">
        <v>70</v>
      </c>
      <c r="C63" s="3"/>
      <c r="D63" s="4"/>
      <c r="E63" s="19" t="s">
        <v>31</v>
      </c>
      <c r="F63" s="20">
        <f>SUM(F37:F61)</f>
        <v>637300</v>
      </c>
    </row>
    <row r="64" spans="1:6" customFormat="1" ht="18.75" x14ac:dyDescent="0.25">
      <c r="A64" s="4"/>
      <c r="B64" s="18"/>
      <c r="C64" s="18"/>
      <c r="D64" s="8"/>
      <c r="E64" s="19"/>
      <c r="F64" s="23"/>
    </row>
    <row r="65" spans="1:6" customFormat="1" ht="18.75" x14ac:dyDescent="0.25">
      <c r="A65" s="4"/>
      <c r="B65" s="2" t="s">
        <v>82</v>
      </c>
      <c r="C65" s="3"/>
      <c r="D65" s="4"/>
      <c r="E65" s="5"/>
      <c r="F65" s="27"/>
    </row>
    <row r="66" spans="1:6" customFormat="1" ht="18.75" x14ac:dyDescent="0.25">
      <c r="A66" s="4"/>
      <c r="B66" s="3"/>
      <c r="C66" s="3"/>
      <c r="D66" s="4"/>
      <c r="E66" s="5"/>
      <c r="F66" s="27"/>
    </row>
    <row r="67" spans="1:6" customFormat="1" ht="18.75" x14ac:dyDescent="0.25">
      <c r="A67" s="4"/>
      <c r="B67" s="9" t="s">
        <v>193</v>
      </c>
      <c r="C67" s="3"/>
      <c r="D67" s="4"/>
      <c r="E67" s="5"/>
      <c r="F67" s="6"/>
    </row>
    <row r="68" spans="1:6" customFormat="1" ht="18.75" x14ac:dyDescent="0.25">
      <c r="A68" s="4"/>
      <c r="B68" s="9"/>
      <c r="C68" s="3"/>
      <c r="D68" s="4"/>
      <c r="E68" s="5"/>
      <c r="F68" s="6"/>
    </row>
    <row r="69" spans="1:6" customFormat="1" ht="18.75" x14ac:dyDescent="0.25">
      <c r="A69" s="4"/>
      <c r="B69" s="10" t="s">
        <v>613</v>
      </c>
      <c r="C69" s="3"/>
      <c r="D69" s="4"/>
      <c r="E69" s="5"/>
      <c r="F69" s="27"/>
    </row>
    <row r="70" spans="1:6" customFormat="1" ht="18.75" x14ac:dyDescent="0.25">
      <c r="A70" s="4"/>
      <c r="B70" s="46"/>
      <c r="C70" s="3"/>
      <c r="D70" s="4"/>
      <c r="E70" s="5"/>
      <c r="F70" s="27"/>
    </row>
    <row r="71" spans="1:6" customFormat="1" ht="103.5" customHeight="1" x14ac:dyDescent="0.3">
      <c r="A71" s="4" t="s">
        <v>4</v>
      </c>
      <c r="B71" s="289" t="s">
        <v>599</v>
      </c>
      <c r="C71" s="3">
        <v>1</v>
      </c>
      <c r="D71" s="4" t="s">
        <v>157</v>
      </c>
      <c r="E71" s="5">
        <v>687500</v>
      </c>
      <c r="F71" s="6">
        <f>C71*E71</f>
        <v>687500</v>
      </c>
    </row>
    <row r="72" spans="1:6" customFormat="1" ht="18.75" x14ac:dyDescent="0.25">
      <c r="A72" s="4"/>
      <c r="B72" s="46"/>
      <c r="C72" s="3"/>
      <c r="D72" s="4"/>
      <c r="E72" s="5"/>
      <c r="F72" s="6"/>
    </row>
    <row r="73" spans="1:6" customFormat="1" ht="18.75" x14ac:dyDescent="0.25">
      <c r="A73" s="4"/>
      <c r="B73" s="46"/>
      <c r="C73" s="3"/>
      <c r="D73" s="4"/>
      <c r="E73" s="5"/>
      <c r="F73" s="6"/>
    </row>
    <row r="74" spans="1:6" customFormat="1" ht="115.5" x14ac:dyDescent="0.25">
      <c r="A74" s="4" t="s">
        <v>6</v>
      </c>
      <c r="B74" s="335" t="s">
        <v>600</v>
      </c>
      <c r="C74" s="3">
        <v>133</v>
      </c>
      <c r="D74" s="4" t="s">
        <v>157</v>
      </c>
      <c r="E74" s="5">
        <v>45000</v>
      </c>
      <c r="F74" s="6">
        <f>C74*E74</f>
        <v>5985000</v>
      </c>
    </row>
    <row r="75" spans="1:6" customFormat="1" ht="18.75" x14ac:dyDescent="0.25">
      <c r="A75" s="4"/>
      <c r="B75" s="46"/>
      <c r="C75" s="3"/>
      <c r="D75" s="4"/>
      <c r="E75" s="5"/>
      <c r="F75" s="6"/>
    </row>
    <row r="76" spans="1:6" customFormat="1" ht="18.75" x14ac:dyDescent="0.25">
      <c r="A76" s="4"/>
      <c r="B76" s="46"/>
      <c r="C76" s="3"/>
      <c r="D76" s="4"/>
      <c r="E76" s="5"/>
      <c r="F76" s="6"/>
    </row>
    <row r="77" spans="1:6" customFormat="1" ht="33" x14ac:dyDescent="0.3">
      <c r="A77" s="4" t="s">
        <v>8</v>
      </c>
      <c r="B77" s="58" t="s">
        <v>556</v>
      </c>
      <c r="C77" s="3">
        <v>1</v>
      </c>
      <c r="D77" s="4" t="s">
        <v>418</v>
      </c>
      <c r="E77" s="5">
        <v>532000</v>
      </c>
      <c r="F77" s="6">
        <f>C77*E77</f>
        <v>532000</v>
      </c>
    </row>
    <row r="78" spans="1:6" customFormat="1" ht="18.75" x14ac:dyDescent="0.25">
      <c r="A78" s="4"/>
      <c r="B78" s="46"/>
      <c r="C78" s="3"/>
      <c r="D78" s="4"/>
      <c r="E78" s="5"/>
      <c r="F78" s="6"/>
    </row>
    <row r="79" spans="1:6" customFormat="1" ht="18.75" x14ac:dyDescent="0.25">
      <c r="A79" s="4"/>
      <c r="B79" s="46"/>
      <c r="C79" s="3"/>
      <c r="D79" s="4"/>
      <c r="E79" s="5"/>
      <c r="F79" s="6"/>
    </row>
    <row r="80" spans="1:6" customFormat="1" ht="18.75" x14ac:dyDescent="0.25">
      <c r="A80" s="4"/>
      <c r="B80" s="46"/>
      <c r="C80" s="3"/>
      <c r="D80" s="4"/>
      <c r="E80" s="5"/>
      <c r="F80" s="6"/>
    </row>
    <row r="81" spans="1:6" customFormat="1" ht="18.75" x14ac:dyDescent="0.25">
      <c r="A81" s="4"/>
      <c r="B81" s="46"/>
      <c r="C81" s="3"/>
      <c r="D81" s="4"/>
      <c r="E81" s="5"/>
      <c r="F81" s="6"/>
    </row>
    <row r="82" spans="1:6" customFormat="1" ht="18.75" x14ac:dyDescent="0.25">
      <c r="A82" s="4"/>
      <c r="B82" s="46"/>
      <c r="C82" s="3"/>
      <c r="D82" s="4"/>
      <c r="E82" s="5"/>
      <c r="F82" s="6"/>
    </row>
    <row r="83" spans="1:6" customFormat="1" ht="18.75" x14ac:dyDescent="0.25">
      <c r="A83" s="4"/>
      <c r="B83" s="46"/>
      <c r="C83" s="3"/>
      <c r="D83" s="4"/>
      <c r="E83" s="5"/>
      <c r="F83" s="6"/>
    </row>
    <row r="84" spans="1:6" customFormat="1" ht="18.75" x14ac:dyDescent="0.25">
      <c r="A84" s="4"/>
      <c r="B84" s="46"/>
      <c r="C84" s="3"/>
      <c r="D84" s="4"/>
      <c r="E84" s="5"/>
      <c r="F84" s="6"/>
    </row>
    <row r="85" spans="1:6" customFormat="1" ht="18.75" x14ac:dyDescent="0.25">
      <c r="A85" s="4"/>
      <c r="B85" s="9" t="s">
        <v>193</v>
      </c>
      <c r="C85" s="3"/>
      <c r="D85" s="4"/>
      <c r="E85" s="5"/>
      <c r="F85" s="6"/>
    </row>
    <row r="86" spans="1:6" customFormat="1" ht="18.75" x14ac:dyDescent="0.25">
      <c r="A86" s="4"/>
      <c r="B86" s="18" t="s">
        <v>70</v>
      </c>
      <c r="C86" s="3"/>
      <c r="D86" s="4"/>
      <c r="E86" s="19" t="s">
        <v>31</v>
      </c>
      <c r="F86" s="20">
        <f>SUM(F69:F85)</f>
        <v>7204500</v>
      </c>
    </row>
    <row r="87" spans="1:6" ht="18.75" x14ac:dyDescent="0.2">
      <c r="A87" s="4"/>
      <c r="B87" s="9" t="s">
        <v>91</v>
      </c>
      <c r="C87" s="3"/>
      <c r="D87" s="4"/>
      <c r="E87" s="5"/>
      <c r="F87" s="6"/>
    </row>
    <row r="88" spans="1:6" ht="18.75" x14ac:dyDescent="0.2">
      <c r="A88" s="4"/>
      <c r="B88" s="9"/>
      <c r="C88" s="3"/>
      <c r="D88" s="4"/>
      <c r="E88" s="5"/>
      <c r="F88" s="6"/>
    </row>
    <row r="89" spans="1:6" ht="18.75" x14ac:dyDescent="0.2">
      <c r="A89" s="4"/>
      <c r="B89" s="9" t="s">
        <v>214</v>
      </c>
      <c r="C89" s="3"/>
      <c r="D89" s="4"/>
      <c r="E89" s="5"/>
      <c r="F89" s="6"/>
    </row>
    <row r="90" spans="1:6" ht="18.75" x14ac:dyDescent="0.2">
      <c r="A90" s="4"/>
      <c r="B90" s="17" t="s">
        <v>215</v>
      </c>
      <c r="C90" s="3"/>
      <c r="D90" s="4"/>
      <c r="E90" s="5"/>
      <c r="F90" s="6"/>
    </row>
    <row r="91" spans="1:6" ht="18.75" x14ac:dyDescent="0.2">
      <c r="A91" s="4"/>
      <c r="B91" s="3"/>
      <c r="C91" s="3"/>
      <c r="D91" s="4"/>
      <c r="E91" s="5"/>
      <c r="F91" s="6"/>
    </row>
    <row r="92" spans="1:6" ht="18.75" x14ac:dyDescent="0.2">
      <c r="A92" s="4"/>
      <c r="B92" s="10" t="s">
        <v>216</v>
      </c>
      <c r="C92" s="3"/>
      <c r="D92" s="4"/>
      <c r="E92" s="5"/>
      <c r="F92" s="6"/>
    </row>
    <row r="93" spans="1:6" ht="33" x14ac:dyDescent="0.2">
      <c r="A93" s="4"/>
      <c r="B93" s="22" t="s">
        <v>217</v>
      </c>
      <c r="C93" s="3"/>
      <c r="D93" s="4"/>
      <c r="E93" s="5"/>
      <c r="F93" s="6"/>
    </row>
    <row r="94" spans="1:6" ht="18.75" x14ac:dyDescent="0.2">
      <c r="A94" s="4" t="s">
        <v>4</v>
      </c>
      <c r="B94" s="3" t="s">
        <v>218</v>
      </c>
      <c r="C94" s="13">
        <f>871*2</f>
        <v>1742</v>
      </c>
      <c r="D94" s="4" t="s">
        <v>160</v>
      </c>
      <c r="E94" s="5">
        <v>3200</v>
      </c>
      <c r="F94" s="6">
        <f>E94*C94</f>
        <v>5574400</v>
      </c>
    </row>
    <row r="95" spans="1:6" ht="33" x14ac:dyDescent="0.2">
      <c r="A95" s="4" t="s">
        <v>6</v>
      </c>
      <c r="B95" s="16" t="s">
        <v>552</v>
      </c>
      <c r="C95" s="3">
        <v>343</v>
      </c>
      <c r="D95" s="4" t="s">
        <v>160</v>
      </c>
      <c r="E95" s="5">
        <v>2800</v>
      </c>
      <c r="F95" s="6">
        <f>E95*C95</f>
        <v>960400</v>
      </c>
    </row>
    <row r="96" spans="1:6" ht="18.75" x14ac:dyDescent="0.2">
      <c r="A96" s="4"/>
      <c r="B96" s="16"/>
      <c r="C96" s="3"/>
      <c r="D96" s="4"/>
      <c r="E96" s="5"/>
      <c r="F96" s="6"/>
    </row>
    <row r="97" spans="1:6" ht="18.75" x14ac:dyDescent="0.2">
      <c r="A97" s="4"/>
      <c r="B97" s="18" t="s">
        <v>122</v>
      </c>
      <c r="C97" s="4"/>
      <c r="D97" s="4"/>
      <c r="E97" s="5"/>
      <c r="F97" s="6"/>
    </row>
    <row r="98" spans="1:6" ht="33" x14ac:dyDescent="0.2">
      <c r="A98" s="4"/>
      <c r="B98" s="16" t="s">
        <v>225</v>
      </c>
      <c r="C98" s="3"/>
      <c r="E98" s="5"/>
      <c r="F98" s="6"/>
    </row>
    <row r="99" spans="1:6" ht="18.75" x14ac:dyDescent="0.2">
      <c r="A99" s="4" t="s">
        <v>8</v>
      </c>
      <c r="B99" s="3" t="s">
        <v>218</v>
      </c>
      <c r="C99" s="47">
        <f>C94</f>
        <v>1742</v>
      </c>
      <c r="D99" s="4" t="s">
        <v>160</v>
      </c>
      <c r="E99" s="5">
        <v>1350</v>
      </c>
      <c r="F99" s="6">
        <f>C99*E99</f>
        <v>2351700</v>
      </c>
    </row>
    <row r="100" spans="1:6" ht="33" x14ac:dyDescent="0.3">
      <c r="A100" s="4" t="s">
        <v>10</v>
      </c>
      <c r="B100" s="334" t="s">
        <v>553</v>
      </c>
      <c r="C100" s="3">
        <f>C95</f>
        <v>343</v>
      </c>
      <c r="D100" s="4" t="s">
        <v>58</v>
      </c>
      <c r="E100" s="5">
        <f>E99</f>
        <v>1350</v>
      </c>
      <c r="F100" s="6">
        <f>C100*E100</f>
        <v>463050</v>
      </c>
    </row>
    <row r="101" spans="1:6" ht="18.75" x14ac:dyDescent="0.3">
      <c r="A101" s="4"/>
      <c r="B101" s="334"/>
      <c r="C101" s="3"/>
      <c r="D101" s="4"/>
      <c r="E101" s="5"/>
      <c r="F101" s="6"/>
    </row>
    <row r="102" spans="1:6" ht="36" x14ac:dyDescent="0.2">
      <c r="A102" s="4"/>
      <c r="B102" s="48" t="s">
        <v>227</v>
      </c>
      <c r="C102" s="3"/>
      <c r="D102" s="4"/>
      <c r="E102" s="5"/>
      <c r="F102" s="6"/>
    </row>
    <row r="103" spans="1:6" ht="66" x14ac:dyDescent="0.2">
      <c r="A103" s="4"/>
      <c r="B103" s="16" t="s">
        <v>533</v>
      </c>
      <c r="C103" s="3"/>
      <c r="D103" s="4"/>
      <c r="E103" s="5"/>
      <c r="F103" s="6"/>
    </row>
    <row r="104" spans="1:6" ht="18.75" x14ac:dyDescent="0.2">
      <c r="A104" s="4" t="s">
        <v>12</v>
      </c>
      <c r="B104" s="3" t="s">
        <v>601</v>
      </c>
      <c r="C104" s="49">
        <v>137</v>
      </c>
      <c r="D104" s="4" t="s">
        <v>160</v>
      </c>
      <c r="E104" s="5">
        <v>4500</v>
      </c>
      <c r="F104" s="6">
        <f t="shared" ref="F104:F108" si="1">E104*C104</f>
        <v>616500</v>
      </c>
    </row>
    <row r="105" spans="1:6" ht="18.75" x14ac:dyDescent="0.2">
      <c r="A105" s="4"/>
      <c r="B105" s="3"/>
      <c r="C105" s="50"/>
      <c r="D105" s="4"/>
      <c r="E105" s="5"/>
      <c r="F105" s="6"/>
    </row>
    <row r="106" spans="1:6" ht="49.5" x14ac:dyDescent="0.2">
      <c r="A106" s="4"/>
      <c r="B106" s="16" t="s">
        <v>231</v>
      </c>
      <c r="C106" s="3"/>
      <c r="D106" s="4"/>
      <c r="E106" s="5"/>
      <c r="F106" s="6"/>
    </row>
    <row r="107" spans="1:6" ht="18.75" x14ac:dyDescent="0.2">
      <c r="A107" s="4"/>
      <c r="B107" s="3" t="s">
        <v>232</v>
      </c>
      <c r="C107" s="3"/>
      <c r="D107" s="4"/>
      <c r="E107" s="5"/>
      <c r="F107" s="6"/>
    </row>
    <row r="108" spans="1:6" ht="18.75" x14ac:dyDescent="0.2">
      <c r="A108" s="4" t="s">
        <v>14</v>
      </c>
      <c r="B108" s="3" t="s">
        <v>233</v>
      </c>
      <c r="C108" s="13">
        <f>C104</f>
        <v>137</v>
      </c>
      <c r="D108" s="4" t="s">
        <v>160</v>
      </c>
      <c r="E108" s="5">
        <v>2350</v>
      </c>
      <c r="F108" s="6">
        <f t="shared" si="1"/>
        <v>321950</v>
      </c>
    </row>
    <row r="109" spans="1:6" ht="18.75" x14ac:dyDescent="0.2">
      <c r="A109" s="4"/>
      <c r="B109" s="3"/>
      <c r="C109" s="3"/>
      <c r="D109" s="4"/>
      <c r="E109" s="5"/>
      <c r="F109" s="6"/>
    </row>
    <row r="110" spans="1:6" ht="18.75" x14ac:dyDescent="0.2">
      <c r="A110" s="4"/>
      <c r="B110" s="18"/>
      <c r="C110" s="18"/>
      <c r="D110" s="8"/>
      <c r="E110" s="19"/>
      <c r="F110" s="20"/>
    </row>
    <row r="111" spans="1:6" ht="18.75" x14ac:dyDescent="0.2">
      <c r="A111" s="4"/>
      <c r="B111" s="18"/>
      <c r="C111" s="18"/>
      <c r="D111" s="8"/>
      <c r="E111" s="19"/>
      <c r="F111" s="20"/>
    </row>
    <row r="112" spans="1:6" ht="18.75" x14ac:dyDescent="0.2">
      <c r="A112" s="4"/>
      <c r="B112" s="18"/>
      <c r="C112" s="18"/>
      <c r="D112" s="8"/>
      <c r="E112" s="19"/>
      <c r="F112" s="20"/>
    </row>
    <row r="113" spans="1:6" ht="18.75" x14ac:dyDescent="0.2">
      <c r="A113" s="4"/>
      <c r="B113" s="18"/>
      <c r="C113" s="18"/>
      <c r="D113" s="8"/>
      <c r="E113" s="19"/>
      <c r="F113" s="20"/>
    </row>
    <row r="114" spans="1:6" ht="18.75" x14ac:dyDescent="0.2">
      <c r="A114" s="4"/>
      <c r="B114" s="9" t="s">
        <v>214</v>
      </c>
      <c r="C114" s="18"/>
      <c r="D114" s="8"/>
      <c r="E114" s="19"/>
      <c r="F114" s="20"/>
    </row>
    <row r="115" spans="1:6" ht="18.75" x14ac:dyDescent="0.2">
      <c r="A115" s="4"/>
      <c r="B115" s="18" t="s">
        <v>248</v>
      </c>
      <c r="C115" s="18"/>
      <c r="D115" s="8"/>
      <c r="E115" s="19" t="s">
        <v>31</v>
      </c>
      <c r="F115" s="20">
        <f>F94+F95+F99+F100+F104+F104+F108</f>
        <v>10904500</v>
      </c>
    </row>
    <row r="116" spans="1:6" ht="18.75" x14ac:dyDescent="0.2">
      <c r="A116" s="4"/>
      <c r="B116" s="18"/>
      <c r="C116" s="18"/>
      <c r="D116" s="8"/>
      <c r="E116" s="19"/>
      <c r="F116" s="32"/>
    </row>
    <row r="117" spans="1:6" ht="18.75" x14ac:dyDescent="0.2">
      <c r="A117" s="4"/>
      <c r="B117" s="9"/>
      <c r="C117" s="3"/>
      <c r="D117" s="4"/>
      <c r="E117" s="5"/>
      <c r="F117" s="27"/>
    </row>
    <row r="118" spans="1:6" ht="18.75" x14ac:dyDescent="0.2">
      <c r="A118" s="4"/>
      <c r="B118" s="10" t="s">
        <v>296</v>
      </c>
      <c r="C118" s="3"/>
      <c r="D118" s="4"/>
      <c r="E118" s="5"/>
      <c r="F118" s="6"/>
    </row>
    <row r="119" spans="1:6" ht="18.75" x14ac:dyDescent="0.2">
      <c r="A119" s="4"/>
      <c r="B119" s="3"/>
      <c r="C119" s="3"/>
      <c r="D119" s="4"/>
      <c r="E119" s="5"/>
      <c r="F119" s="63"/>
    </row>
    <row r="120" spans="1:6" ht="18.75" x14ac:dyDescent="0.2">
      <c r="A120" s="4"/>
      <c r="B120" s="16" t="s">
        <v>69</v>
      </c>
      <c r="C120" s="3"/>
      <c r="D120" s="4"/>
      <c r="E120" s="5">
        <f>F29</f>
        <v>10295720</v>
      </c>
      <c r="F120" s="64"/>
    </row>
    <row r="121" spans="1:6" ht="18.75" x14ac:dyDescent="0.2">
      <c r="A121" s="4"/>
      <c r="B121" s="3"/>
      <c r="C121" s="3"/>
      <c r="D121" s="4"/>
      <c r="E121" s="5"/>
      <c r="F121" s="64"/>
    </row>
    <row r="122" spans="1:6" ht="18.75" x14ac:dyDescent="0.2">
      <c r="A122" s="4"/>
      <c r="B122" s="3" t="s">
        <v>165</v>
      </c>
      <c r="C122" s="3"/>
      <c r="D122" s="4"/>
      <c r="E122" s="5">
        <f>F63</f>
        <v>637300</v>
      </c>
      <c r="F122" s="64"/>
    </row>
    <row r="123" spans="1:6" ht="18.75" x14ac:dyDescent="0.2">
      <c r="A123" s="4"/>
      <c r="B123" s="3"/>
      <c r="C123" s="3"/>
      <c r="D123" s="4"/>
      <c r="E123" s="5"/>
      <c r="F123" s="6"/>
    </row>
    <row r="124" spans="1:6" ht="18.75" x14ac:dyDescent="0.2">
      <c r="A124" s="4"/>
      <c r="B124" s="3" t="s">
        <v>214</v>
      </c>
      <c r="C124" s="3"/>
      <c r="D124" s="4"/>
      <c r="E124" s="5">
        <f>F115</f>
        <v>10904500</v>
      </c>
      <c r="F124" s="64"/>
    </row>
    <row r="125" spans="1:6" ht="18.75" x14ac:dyDescent="0.2">
      <c r="A125" s="4"/>
      <c r="B125" s="3"/>
      <c r="C125" s="3"/>
      <c r="D125" s="4"/>
      <c r="E125" s="5"/>
      <c r="F125" s="6"/>
    </row>
    <row r="126" spans="1:6" ht="18.75" x14ac:dyDescent="0.2">
      <c r="A126" s="4"/>
      <c r="B126" s="3"/>
      <c r="C126" s="3"/>
      <c r="D126" s="4"/>
      <c r="E126" s="5"/>
      <c r="F126" s="6"/>
    </row>
    <row r="127" spans="1:6" ht="18.75" x14ac:dyDescent="0.2">
      <c r="A127" s="4"/>
      <c r="B127" s="3"/>
      <c r="C127" s="3"/>
      <c r="D127" s="4"/>
      <c r="E127" s="5"/>
      <c r="F127" s="6"/>
    </row>
    <row r="128" spans="1:6" ht="18.75" x14ac:dyDescent="0.2">
      <c r="A128" s="4"/>
      <c r="B128" s="3"/>
      <c r="C128" s="3"/>
      <c r="D128" s="4"/>
      <c r="E128" s="5"/>
      <c r="F128" s="6"/>
    </row>
    <row r="129" spans="1:6" ht="18.75" x14ac:dyDescent="0.2">
      <c r="A129" s="4"/>
      <c r="B129" s="3"/>
      <c r="C129" s="3"/>
      <c r="D129" s="4"/>
      <c r="E129" s="5"/>
      <c r="F129" s="6"/>
    </row>
    <row r="130" spans="1:6" ht="18.75" x14ac:dyDescent="0.2">
      <c r="A130" s="4"/>
      <c r="B130" s="3"/>
      <c r="C130" s="3"/>
      <c r="D130" s="4"/>
      <c r="E130" s="5"/>
      <c r="F130" s="6"/>
    </row>
    <row r="131" spans="1:6" ht="18.75" x14ac:dyDescent="0.2">
      <c r="A131" s="4"/>
      <c r="B131" s="3"/>
      <c r="C131" s="3"/>
      <c r="D131" s="4"/>
      <c r="E131" s="5"/>
      <c r="F131" s="6"/>
    </row>
    <row r="132" spans="1:6" ht="18.75" x14ac:dyDescent="0.2">
      <c r="A132" s="4"/>
      <c r="B132" s="3"/>
      <c r="C132" s="3"/>
      <c r="D132" s="4"/>
      <c r="E132" s="5"/>
      <c r="F132" s="6"/>
    </row>
    <row r="133" spans="1:6" ht="18.75" x14ac:dyDescent="0.2">
      <c r="A133" s="4"/>
      <c r="B133" s="3"/>
      <c r="C133" s="3"/>
      <c r="D133" s="4"/>
      <c r="E133" s="5"/>
      <c r="F133" s="6"/>
    </row>
    <row r="134" spans="1:6" ht="18.75" x14ac:dyDescent="0.2">
      <c r="A134" s="4"/>
      <c r="B134" s="3"/>
      <c r="C134" s="3"/>
      <c r="D134" s="4"/>
      <c r="E134" s="5"/>
      <c r="F134" s="6"/>
    </row>
    <row r="135" spans="1:6" ht="18.75" x14ac:dyDescent="0.2">
      <c r="A135" s="4"/>
      <c r="B135" s="3"/>
      <c r="C135" s="3"/>
      <c r="D135" s="4"/>
      <c r="E135" s="5"/>
      <c r="F135" s="6"/>
    </row>
    <row r="136" spans="1:6" ht="18.75" x14ac:dyDescent="0.2">
      <c r="A136" s="4"/>
      <c r="B136" s="3"/>
      <c r="C136" s="3"/>
      <c r="D136" s="4"/>
      <c r="E136" s="5"/>
      <c r="F136" s="6"/>
    </row>
    <row r="137" spans="1:6" ht="18.75" x14ac:dyDescent="0.2">
      <c r="A137" s="4"/>
      <c r="B137" s="3"/>
      <c r="C137" s="3"/>
      <c r="D137" s="4"/>
      <c r="E137" s="5"/>
      <c r="F137" s="6"/>
    </row>
    <row r="138" spans="1:6" ht="18.75" x14ac:dyDescent="0.2">
      <c r="A138" s="4"/>
      <c r="B138" s="3"/>
      <c r="C138" s="3"/>
      <c r="D138" s="4"/>
      <c r="E138" s="5"/>
      <c r="F138" s="6"/>
    </row>
    <row r="139" spans="1:6" ht="18.75" x14ac:dyDescent="0.2">
      <c r="A139" s="4"/>
      <c r="B139" s="31" t="s">
        <v>602</v>
      </c>
      <c r="C139" s="18"/>
      <c r="D139" s="8"/>
      <c r="E139" s="19"/>
      <c r="F139" s="21"/>
    </row>
    <row r="140" spans="1:6" ht="19.5" thickBot="1" x14ac:dyDescent="0.25">
      <c r="A140" s="4"/>
      <c r="B140" s="18" t="s">
        <v>302</v>
      </c>
      <c r="C140" s="18"/>
      <c r="D140" s="8"/>
      <c r="E140" s="19" t="s">
        <v>31</v>
      </c>
      <c r="F140" s="65">
        <f>SUM(E120:E125)</f>
        <v>21837520</v>
      </c>
    </row>
    <row r="141" spans="1:6" ht="19.5" thickTop="1" x14ac:dyDescent="0.2">
      <c r="A141" s="4"/>
      <c r="B141" s="3"/>
      <c r="C141" s="3"/>
      <c r="D141" s="4"/>
      <c r="E141" s="5"/>
      <c r="F141" s="6"/>
    </row>
    <row r="142" spans="1:6" ht="18.75" x14ac:dyDescent="0.2">
      <c r="A142" s="4"/>
      <c r="B142" s="3"/>
      <c r="C142" s="3"/>
      <c r="D142" s="4"/>
      <c r="E142" s="5"/>
      <c r="F142" s="6"/>
    </row>
    <row r="143" spans="1:6" ht="18.75" x14ac:dyDescent="0.2">
      <c r="A143" s="4"/>
      <c r="B143" s="18"/>
      <c r="C143" s="66"/>
      <c r="D143" s="8" t="s">
        <v>304</v>
      </c>
      <c r="E143" s="5"/>
      <c r="F143" s="20"/>
    </row>
    <row r="144" spans="1:6" ht="18.75" x14ac:dyDescent="0.2">
      <c r="A144" s="4"/>
      <c r="B144" s="18" t="s">
        <v>303</v>
      </c>
      <c r="C144" s="18"/>
      <c r="D144" s="8"/>
      <c r="E144" s="19"/>
      <c r="F144" s="20"/>
    </row>
    <row r="145" spans="1:6" ht="18.75" x14ac:dyDescent="0.2">
      <c r="A145" s="4"/>
      <c r="B145" s="18"/>
      <c r="C145" s="18"/>
      <c r="D145" s="8"/>
      <c r="E145" s="19"/>
      <c r="F145" s="20"/>
    </row>
    <row r="146" spans="1:6" ht="18.75" x14ac:dyDescent="0.2">
      <c r="A146" s="4"/>
      <c r="B146" s="18"/>
      <c r="C146" s="18"/>
      <c r="D146" s="8"/>
      <c r="E146" s="19"/>
      <c r="F146" s="20"/>
    </row>
    <row r="147" spans="1:6" ht="18.75" x14ac:dyDescent="0.2">
      <c r="A147" s="4"/>
      <c r="B147" s="18" t="s">
        <v>544</v>
      </c>
      <c r="C147" s="18"/>
      <c r="D147" s="8"/>
      <c r="E147" s="19"/>
      <c r="F147" s="20"/>
    </row>
    <row r="148" spans="1:6" ht="18.75" x14ac:dyDescent="0.2">
      <c r="A148" s="4"/>
      <c r="B148" s="18" t="s">
        <v>306</v>
      </c>
      <c r="C148" s="18"/>
      <c r="D148" s="8"/>
      <c r="E148" s="19"/>
      <c r="F148" s="20">
        <f>F140</f>
        <v>21837520</v>
      </c>
    </row>
    <row r="149" spans="1:6" ht="18.75" x14ac:dyDescent="0.2">
      <c r="A149" s="4"/>
      <c r="B149" s="18"/>
      <c r="C149" s="18"/>
      <c r="D149" s="8"/>
      <c r="E149" s="19"/>
      <c r="F149" s="20"/>
    </row>
    <row r="150" spans="1:6" ht="18.75" x14ac:dyDescent="0.2">
      <c r="A150" s="4"/>
      <c r="B150" s="18"/>
      <c r="C150" s="18"/>
      <c r="D150" s="8"/>
      <c r="E150" s="19"/>
      <c r="F150" s="20" t="s">
        <v>93</v>
      </c>
    </row>
    <row r="151" spans="1:6" ht="18.75" x14ac:dyDescent="0.2">
      <c r="A151" s="4"/>
      <c r="B151" s="18"/>
      <c r="C151" s="18"/>
      <c r="D151" s="8"/>
      <c r="E151" s="19"/>
      <c r="F151" s="20"/>
    </row>
    <row r="152" spans="1:6" ht="18.75" x14ac:dyDescent="0.2">
      <c r="A152" s="4"/>
      <c r="B152" s="18"/>
      <c r="C152" s="18"/>
      <c r="D152" s="8"/>
      <c r="E152" s="19"/>
      <c r="F152" s="20"/>
    </row>
    <row r="153" spans="1:6" ht="18.75" x14ac:dyDescent="0.2">
      <c r="A153" s="4"/>
      <c r="B153" s="18"/>
      <c r="C153" s="18"/>
      <c r="D153" s="8"/>
      <c r="E153" s="19"/>
      <c r="F153" s="20"/>
    </row>
    <row r="154" spans="1:6" ht="18.75" x14ac:dyDescent="0.2">
      <c r="A154" s="4"/>
      <c r="B154" s="18"/>
      <c r="C154" s="18"/>
      <c r="D154" s="8"/>
      <c r="E154" s="19"/>
      <c r="F154" s="20"/>
    </row>
    <row r="155" spans="1:6" ht="18.75" x14ac:dyDescent="0.2">
      <c r="A155" s="4"/>
      <c r="B155" s="18"/>
      <c r="C155" s="18"/>
      <c r="D155" s="8"/>
      <c r="E155" s="19"/>
      <c r="F155" s="20"/>
    </row>
    <row r="156" spans="1:6" ht="18.75" x14ac:dyDescent="0.2">
      <c r="A156" s="4"/>
      <c r="B156" s="18"/>
      <c r="C156" s="18"/>
      <c r="D156" s="8"/>
      <c r="E156" s="19"/>
      <c r="F156" s="20"/>
    </row>
    <row r="157" spans="1:6" ht="18.75" x14ac:dyDescent="0.2">
      <c r="A157" s="4"/>
      <c r="B157" s="18"/>
      <c r="C157" s="18"/>
      <c r="D157" s="8"/>
      <c r="E157" s="19"/>
      <c r="F157" s="20"/>
    </row>
    <row r="158" spans="1:6" ht="18.75" x14ac:dyDescent="0.2">
      <c r="A158" s="4"/>
      <c r="B158" s="18" t="s">
        <v>545</v>
      </c>
      <c r="C158" s="67"/>
      <c r="D158" s="8"/>
      <c r="E158" s="19">
        <f>F140</f>
        <v>21837520</v>
      </c>
      <c r="F158" s="20"/>
    </row>
    <row r="159" spans="1:6" ht="18.75" x14ac:dyDescent="0.2">
      <c r="A159" s="4"/>
      <c r="B159" s="9" t="s">
        <v>299</v>
      </c>
      <c r="C159" s="18"/>
      <c r="D159" s="8"/>
      <c r="E159" s="19"/>
      <c r="F159" s="20"/>
    </row>
    <row r="160" spans="1:6" ht="18.75" x14ac:dyDescent="0.2">
      <c r="A160" s="4"/>
      <c r="B160" s="18" t="s">
        <v>546</v>
      </c>
      <c r="C160" s="18"/>
      <c r="D160" s="8"/>
      <c r="E160" s="19">
        <f>E158*5%</f>
        <v>1091876</v>
      </c>
      <c r="F160" s="20"/>
    </row>
    <row r="161" spans="1:6" ht="18.75" x14ac:dyDescent="0.2">
      <c r="A161" s="4"/>
      <c r="B161" s="18"/>
      <c r="C161" s="18"/>
      <c r="D161" s="8"/>
      <c r="E161" s="19"/>
      <c r="F161" s="20"/>
    </row>
    <row r="162" spans="1:6" ht="18.75" x14ac:dyDescent="0.2">
      <c r="A162" s="4"/>
      <c r="B162" s="68" t="s">
        <v>547</v>
      </c>
      <c r="C162" s="68"/>
      <c r="D162" s="69" t="s">
        <v>31</v>
      </c>
      <c r="E162" s="70">
        <f>SUM(E158:E161)</f>
        <v>22929396</v>
      </c>
      <c r="F162" s="20"/>
    </row>
    <row r="163" spans="1:6" ht="18.75" x14ac:dyDescent="0.2">
      <c r="A163" s="4"/>
      <c r="B163" s="9" t="s">
        <v>299</v>
      </c>
      <c r="C163" s="68"/>
      <c r="D163" s="69"/>
      <c r="E163" s="71"/>
      <c r="F163" s="20"/>
    </row>
    <row r="164" spans="1:6" ht="18.75" x14ac:dyDescent="0.2">
      <c r="A164" s="4"/>
      <c r="B164" s="18" t="s">
        <v>300</v>
      </c>
      <c r="C164" s="18"/>
      <c r="D164" s="8"/>
      <c r="E164" s="19">
        <f>E162*7.5%</f>
        <v>1719704.7</v>
      </c>
      <c r="F164" s="20"/>
    </row>
    <row r="165" spans="1:6" ht="19.5" thickBot="1" x14ac:dyDescent="0.25">
      <c r="A165" s="4"/>
      <c r="B165" s="18"/>
      <c r="C165" s="18"/>
      <c r="D165" s="8"/>
      <c r="E165" s="72">
        <f>SUM(E162:E164)</f>
        <v>24649100.699999999</v>
      </c>
      <c r="F165" s="20"/>
    </row>
    <row r="166" spans="1:6" ht="19.5" thickTop="1" x14ac:dyDescent="0.2">
      <c r="A166" s="4"/>
      <c r="B166" s="18"/>
      <c r="C166" s="18"/>
      <c r="D166" s="8"/>
      <c r="E166" s="19"/>
      <c r="F166" s="20"/>
    </row>
    <row r="167" spans="1:6" ht="18.75" hidden="1" x14ac:dyDescent="0.2">
      <c r="A167" s="4"/>
      <c r="B167" s="18" t="s">
        <v>548</v>
      </c>
      <c r="C167" s="18"/>
      <c r="D167" s="8"/>
      <c r="E167" s="19">
        <f>E165/2</f>
        <v>12324550.35</v>
      </c>
      <c r="F167" s="20"/>
    </row>
    <row r="168" spans="1:6" ht="18.75" hidden="1" x14ac:dyDescent="0.2">
      <c r="A168" s="4"/>
      <c r="B168" s="18"/>
      <c r="C168" s="18"/>
      <c r="D168" s="8"/>
      <c r="E168" s="19"/>
      <c r="F168" s="20"/>
    </row>
    <row r="169" spans="1:6" ht="18.75" hidden="1" x14ac:dyDescent="0.2">
      <c r="A169" s="4"/>
      <c r="B169" s="18" t="s">
        <v>549</v>
      </c>
      <c r="C169" s="18"/>
      <c r="D169" s="8"/>
      <c r="E169" s="19" t="e">
        <f>E165/F144</f>
        <v>#DIV/0!</v>
      </c>
      <c r="F169" s="20"/>
    </row>
    <row r="170" spans="1:6" ht="18.75" x14ac:dyDescent="0.2">
      <c r="A170" s="4"/>
      <c r="B170" s="18"/>
      <c r="C170" s="3"/>
      <c r="D170" s="4"/>
      <c r="E170" s="5"/>
      <c r="F170" s="6"/>
    </row>
  </sheetData>
  <printOptions gridLines="1"/>
  <pageMargins left="0.70866141732283505" right="0.70866141732283505" top="0.74803149606299202" bottom="0.74803149606299202" header="0.31496062992126" footer="0.31496062992126"/>
  <pageSetup paperSize="9" scale="70" orientation="portrait" r:id="rId1"/>
  <headerFooter>
    <oddHeader xml:space="preserve">&amp;L&amp;"-,Bold"&amp;18FENCE AND GATE </oddHeader>
    <oddFooter>Page &amp;P</oddFooter>
  </headerFooter>
  <rowBreaks count="5" manualBreakCount="5">
    <brk id="29" max="16383" man="1"/>
    <brk id="63" max="5" man="1"/>
    <brk id="86" max="16383" man="1"/>
    <brk id="115" max="16383" man="1"/>
    <brk id="14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2D1A-1835-495A-9872-04E3B1D0E118}">
  <dimension ref="A1:J29"/>
  <sheetViews>
    <sheetView view="pageBreakPreview" topLeftCell="A17" zoomScaleNormal="96" zoomScaleSheetLayoutView="100" workbookViewId="0">
      <selection activeCell="B21" sqref="B21"/>
    </sheetView>
  </sheetViews>
  <sheetFormatPr defaultColWidth="11.42578125" defaultRowHeight="26.25" x14ac:dyDescent="0.4"/>
  <cols>
    <col min="1" max="1" width="8.5703125" style="336" customWidth="1"/>
    <col min="2" max="2" width="14.42578125" style="336" customWidth="1"/>
    <col min="3" max="7" width="11.42578125" style="336"/>
    <col min="8" max="8" width="14.85546875" style="336" customWidth="1"/>
    <col min="9" max="16384" width="11.42578125" style="336"/>
  </cols>
  <sheetData>
    <row r="1" spans="1:10" ht="31.5" x14ac:dyDescent="0.4">
      <c r="A1" s="383"/>
      <c r="B1" s="383"/>
      <c r="C1" s="383"/>
      <c r="D1" s="383"/>
      <c r="E1" s="383"/>
      <c r="F1" s="383"/>
      <c r="G1" s="383"/>
      <c r="H1" s="383"/>
      <c r="I1" s="383"/>
      <c r="J1" s="383"/>
    </row>
    <row r="2" spans="1:10" ht="17.25" customHeight="1" x14ac:dyDescent="0.5">
      <c r="A2" s="342"/>
      <c r="B2" s="342"/>
      <c r="C2" s="342"/>
      <c r="D2" s="342"/>
      <c r="E2" s="342"/>
      <c r="F2" s="342"/>
      <c r="G2" s="342"/>
      <c r="H2" s="342"/>
      <c r="I2" s="343"/>
      <c r="J2" s="343"/>
    </row>
    <row r="3" spans="1:10" ht="31.5" x14ac:dyDescent="0.4">
      <c r="A3" s="383"/>
      <c r="B3" s="383"/>
      <c r="C3" s="383"/>
      <c r="D3" s="383"/>
      <c r="E3" s="383"/>
      <c r="F3" s="383"/>
      <c r="G3" s="383"/>
      <c r="H3" s="383"/>
      <c r="I3" s="383"/>
      <c r="J3" s="383"/>
    </row>
    <row r="4" spans="1:10" ht="13.5" customHeight="1" x14ac:dyDescent="0.5">
      <c r="A4" s="342"/>
      <c r="B4" s="342"/>
      <c r="C4" s="342"/>
      <c r="D4" s="342"/>
      <c r="E4" s="342"/>
      <c r="F4" s="342"/>
      <c r="G4" s="342"/>
      <c r="H4" s="342"/>
      <c r="I4" s="343"/>
      <c r="J4" s="343"/>
    </row>
    <row r="5" spans="1:10" ht="21" customHeight="1" x14ac:dyDescent="0.4">
      <c r="A5" s="384" t="s">
        <v>494</v>
      </c>
      <c r="B5" s="384"/>
      <c r="C5" s="384"/>
      <c r="D5" s="384"/>
      <c r="E5" s="384"/>
      <c r="F5" s="384"/>
      <c r="G5" s="384"/>
      <c r="H5" s="384"/>
      <c r="I5" s="384"/>
      <c r="J5" s="384"/>
    </row>
    <row r="6" spans="1:10" ht="17.25" customHeight="1" x14ac:dyDescent="0.4">
      <c r="A6" s="384"/>
      <c r="B6" s="384"/>
      <c r="C6" s="384"/>
      <c r="D6" s="384"/>
      <c r="E6" s="384"/>
      <c r="F6" s="384"/>
      <c r="G6" s="384"/>
      <c r="H6" s="384"/>
      <c r="I6" s="384"/>
      <c r="J6" s="384"/>
    </row>
    <row r="7" spans="1:10" x14ac:dyDescent="0.4">
      <c r="A7" s="384"/>
      <c r="B7" s="384"/>
      <c r="C7" s="384"/>
      <c r="D7" s="384"/>
      <c r="E7" s="384"/>
      <c r="F7" s="384"/>
      <c r="G7" s="384"/>
      <c r="H7" s="384"/>
      <c r="I7" s="384"/>
      <c r="J7" s="384"/>
    </row>
    <row r="8" spans="1:10" ht="8.25" customHeight="1" x14ac:dyDescent="0.4">
      <c r="A8" s="384"/>
      <c r="B8" s="384"/>
      <c r="C8" s="384"/>
      <c r="D8" s="384"/>
      <c r="E8" s="384"/>
      <c r="F8" s="384"/>
      <c r="G8" s="384"/>
      <c r="H8" s="384"/>
      <c r="I8" s="384"/>
      <c r="J8" s="384"/>
    </row>
    <row r="9" spans="1:10" hidden="1" x14ac:dyDescent="0.4">
      <c r="A9" s="384"/>
      <c r="B9" s="384"/>
      <c r="C9" s="384"/>
      <c r="D9" s="384"/>
      <c r="E9" s="384"/>
      <c r="F9" s="384"/>
      <c r="G9" s="384"/>
      <c r="H9" s="384"/>
      <c r="I9" s="384"/>
      <c r="J9" s="384"/>
    </row>
    <row r="10" spans="1:10" ht="5.25" hidden="1" customHeight="1" x14ac:dyDescent="0.4">
      <c r="A10" s="384"/>
      <c r="B10" s="384"/>
      <c r="C10" s="384"/>
      <c r="D10" s="384"/>
      <c r="E10" s="384"/>
      <c r="F10" s="384"/>
      <c r="G10" s="384"/>
      <c r="H10" s="384"/>
      <c r="I10" s="384"/>
      <c r="J10" s="384"/>
    </row>
    <row r="12" spans="1:10" ht="17.25" customHeight="1" x14ac:dyDescent="0.4"/>
    <row r="24" spans="1:10" s="337" customFormat="1" ht="18.75" x14ac:dyDescent="0.3">
      <c r="A24" s="340"/>
      <c r="G24" s="340"/>
    </row>
    <row r="25" spans="1:10" s="339" customFormat="1" ht="16.5" x14ac:dyDescent="0.3">
      <c r="A25" s="341"/>
      <c r="G25" s="338"/>
    </row>
    <row r="26" spans="1:10" s="339" customFormat="1" ht="15.75" x14ac:dyDescent="0.25"/>
    <row r="27" spans="1:10" s="339" customFormat="1" ht="15.75" x14ac:dyDescent="0.25"/>
    <row r="28" spans="1:10" s="337" customFormat="1" ht="15.75" x14ac:dyDescent="0.25"/>
    <row r="29" spans="1:10" s="337" customFormat="1" ht="15.75" x14ac:dyDescent="0.25">
      <c r="A29" s="385"/>
      <c r="B29" s="385"/>
      <c r="C29" s="385"/>
      <c r="D29" s="385"/>
      <c r="E29" s="385"/>
      <c r="F29" s="385"/>
      <c r="G29" s="385"/>
      <c r="H29" s="385"/>
      <c r="I29" s="385"/>
      <c r="J29" s="385"/>
    </row>
  </sheetData>
  <mergeCells count="4">
    <mergeCell ref="A1:J1"/>
    <mergeCell ref="A3:J3"/>
    <mergeCell ref="A5:J10"/>
    <mergeCell ref="A29:J29"/>
  </mergeCells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COVER PAGE</vt:lpstr>
      <vt:lpstr>Cover page (1)</vt:lpstr>
      <vt:lpstr>6 BEDROOM duplex</vt:lpstr>
      <vt:lpstr>Cover page (2)</vt:lpstr>
      <vt:lpstr>BOQ GATE HOUSE</vt:lpstr>
      <vt:lpstr>Sheet1</vt:lpstr>
      <vt:lpstr>Cover page (3)</vt:lpstr>
      <vt:lpstr>Fence work </vt:lpstr>
      <vt:lpstr>Cover page (4)</vt:lpstr>
      <vt:lpstr>External work</vt:lpstr>
      <vt:lpstr>Cover page (5)</vt:lpstr>
      <vt:lpstr> civil works</vt:lpstr>
      <vt:lpstr>General Summary</vt:lpstr>
      <vt:lpstr>' civil works'!Print_Area</vt:lpstr>
      <vt:lpstr>'6 BEDROOM duplex'!Print_Area</vt:lpstr>
      <vt:lpstr>'BOQ GATE HOUSE'!Print_Area</vt:lpstr>
      <vt:lpstr>'Cover page (1)'!Print_Area</vt:lpstr>
      <vt:lpstr>'Cover page (2)'!Print_Area</vt:lpstr>
      <vt:lpstr>'Cover page (3)'!Print_Area</vt:lpstr>
      <vt:lpstr>'Cover page (4)'!Print_Area</vt:lpstr>
      <vt:lpstr>'Cover page (5)'!Print_Area</vt:lpstr>
      <vt:lpstr>'External work'!Print_Area</vt:lpstr>
      <vt:lpstr>'Fence work '!Print_Area</vt:lpstr>
      <vt:lpstr>'General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UrFavQ$</cp:lastModifiedBy>
  <cp:lastPrinted>2023-05-20T19:43:53Z</cp:lastPrinted>
  <dcterms:created xsi:type="dcterms:W3CDTF">2023-04-17T09:22:10Z</dcterms:created>
  <dcterms:modified xsi:type="dcterms:W3CDTF">2024-02-14T19:29:46Z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