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rFavQ$\Desktop\Boq\qs yunus\lagos\"/>
    </mc:Choice>
  </mc:AlternateContent>
  <xr:revisionPtr revIDLastSave="0" documentId="13_ncr:1_{9B7DA5B4-927D-442B-BE2B-1490F056726A}" xr6:coauthVersionLast="47" xr6:coauthVersionMax="47" xr10:uidLastSave="{00000000-0000-0000-0000-000000000000}"/>
  <bookViews>
    <workbookView xWindow="1170" yWindow="960" windowWidth="10890" windowHeight="11040" xr2:uid="{E1121D4C-3C8F-4D3E-8AFF-D31F03367919}"/>
  </bookViews>
  <sheets>
    <sheet name="type 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0" localSheetId="0">#REF!</definedName>
    <definedName name="\0">#REF!</definedName>
    <definedName name="\a" localSheetId="0">#REF!</definedName>
    <definedName name="\a">#REF!</definedName>
    <definedName name="\b" localSheetId="0">#REF!</definedName>
    <definedName name="\b">#REF!</definedName>
    <definedName name="\c">#REF!</definedName>
    <definedName name="\d">#REF!</definedName>
    <definedName name="\h">#REF!</definedName>
    <definedName name="\i">#REF!</definedName>
    <definedName name="\k">#REF!</definedName>
    <definedName name="\m">#REF!</definedName>
    <definedName name="\n">#REF!</definedName>
    <definedName name="\p">#REF!</definedName>
    <definedName name="\q">#REF!</definedName>
    <definedName name="\r">#REF!</definedName>
    <definedName name="\s">#REF!</definedName>
    <definedName name="\t">#REF!</definedName>
    <definedName name="\u">#REF!</definedName>
    <definedName name="\v">#REF!</definedName>
    <definedName name="\w">#REF!</definedName>
    <definedName name="\y">#REF!</definedName>
    <definedName name="\z">#REF!</definedName>
    <definedName name="______cbd1">'[1]MAIN BLD TAKE OFF'!#REF!</definedName>
    <definedName name="______cbd2">'[1]MAIN BLD TAKE OFF'!#REF!</definedName>
    <definedName name="______cbd3">'[1]MAIN BLD TAKE OFF'!#REF!</definedName>
    <definedName name="______td2">'[1]MAIN BLD TAKE OFF'!#REF!</definedName>
    <definedName name="______tl1">'[1]MAIN BLD TAKE OFF'!#REF!</definedName>
    <definedName name="______tl2">'[1]MAIN BLD TAKE OFF'!#REF!</definedName>
    <definedName name="______tw2">'[1]MAIN BLD TAKE OFF'!#REF!</definedName>
    <definedName name="_____cbd1">'[1]MAIN BLD TAKE OFF'!#REF!</definedName>
    <definedName name="_____cbd2">'[1]MAIN BLD TAKE OFF'!#REF!</definedName>
    <definedName name="_____cbd3">'[1]MAIN BLD TAKE OFF'!#REF!</definedName>
    <definedName name="_____td2">'[1]MAIN BLD TAKE OFF'!#REF!</definedName>
    <definedName name="_____tl1">'[1]MAIN BLD TAKE OFF'!#REF!</definedName>
    <definedName name="_____tl2">'[1]MAIN BLD TAKE OFF'!#REF!</definedName>
    <definedName name="_____tw1">'[2]MAIN BLD TAKE OFF'!$I$34</definedName>
    <definedName name="_____tw2" localSheetId="0">'[1]MAIN BLD TAKE OFF'!#REF!</definedName>
    <definedName name="_____tw2">'[1]MAIN BLD TAKE OFF'!#REF!</definedName>
    <definedName name="____cbd1" localSheetId="0">'[1]MAIN BLD TAKE OFF'!#REF!</definedName>
    <definedName name="____cbd1">'[1]MAIN BLD TAKE OFF'!#REF!</definedName>
    <definedName name="____cbd2" localSheetId="0">'[1]MAIN BLD TAKE OFF'!#REF!</definedName>
    <definedName name="____cbd2">'[1]MAIN BLD TAKE OFF'!#REF!</definedName>
    <definedName name="____cbd3" localSheetId="0">'[1]MAIN BLD TAKE OFF'!#REF!</definedName>
    <definedName name="____cbd3">'[1]MAIN BLD TAKE OFF'!#REF!</definedName>
    <definedName name="____td2">'[1]MAIN BLD TAKE OFF'!#REF!</definedName>
    <definedName name="____tl1">'[1]MAIN BLD TAKE OFF'!#REF!</definedName>
    <definedName name="____tl2">'[1]MAIN BLD TAKE OFF'!#REF!</definedName>
    <definedName name="____tw1">'[3]MAIN BLD TAKE OFF'!$I$34</definedName>
    <definedName name="____tw2" localSheetId="0">'[1]MAIN BLD TAKE OFF'!#REF!</definedName>
    <definedName name="____tw2">'[1]MAIN BLD TAKE OFF'!#REF!</definedName>
    <definedName name="___cbd1" localSheetId="0">'[1]MAIN BLD TAKE OFF'!#REF!</definedName>
    <definedName name="___cbd1">'[1]MAIN BLD TAKE OFF'!#REF!</definedName>
    <definedName name="___cbd2" localSheetId="0">'[1]MAIN BLD TAKE OFF'!#REF!</definedName>
    <definedName name="___cbd2">'[1]MAIN BLD TAKE OFF'!#REF!</definedName>
    <definedName name="___cbd3" localSheetId="0">'[1]MAIN BLD TAKE OFF'!#REF!</definedName>
    <definedName name="___cbd3">'[1]MAIN BLD TAKE OFF'!#REF!</definedName>
    <definedName name="___td2">'[1]MAIN BLD TAKE OFF'!#REF!</definedName>
    <definedName name="___tl1">'[1]MAIN BLD TAKE OFF'!#REF!</definedName>
    <definedName name="___tl2">'[1]MAIN BLD TAKE OFF'!#REF!</definedName>
    <definedName name="___tw1">'[2]MAIN BLD TAKE OFF'!$I$34</definedName>
    <definedName name="___tw2" localSheetId="0">'[1]MAIN BLD TAKE OFF'!#REF!</definedName>
    <definedName name="___tw2">'[1]MAIN BLD TAKE OFF'!#REF!</definedName>
    <definedName name="__cbd1" localSheetId="0">'[4]MAIN BLD TAKE OFF'!#REF!</definedName>
    <definedName name="__cbd1">'[4]MAIN BLD TAKE OFF'!#REF!</definedName>
    <definedName name="__cbd2" localSheetId="0">'[4]MAIN BLD TAKE OFF'!#REF!</definedName>
    <definedName name="__cbd2">'[4]MAIN BLD TAKE OFF'!#REF!</definedName>
    <definedName name="__cbd3" localSheetId="0">'[4]MAIN BLD TAKE OFF'!#REF!</definedName>
    <definedName name="__cbd3">'[4]MAIN BLD TAKE OFF'!#REF!</definedName>
    <definedName name="__td2" localSheetId="0">'[4]MAIN BLD TAKE OFF'!#REF!</definedName>
    <definedName name="__td2">'[4]MAIN BLD TAKE OFF'!#REF!</definedName>
    <definedName name="__tl1" localSheetId="0">'[4]MAIN BLD TAKE OFF'!#REF!</definedName>
    <definedName name="__tl1">'[4]MAIN BLD TAKE OFF'!#REF!</definedName>
    <definedName name="__tl2" localSheetId="0">'[4]MAIN BLD TAKE OFF'!#REF!</definedName>
    <definedName name="__tl2">'[4]MAIN BLD TAKE OFF'!#REF!</definedName>
    <definedName name="__tw1">'[2]MAIN BLD TAKE OFF'!$I$34</definedName>
    <definedName name="__tw2" localSheetId="0">'[4]MAIN BLD TAKE OFF'!#REF!</definedName>
    <definedName name="__tw2">'[4]MAIN BLD TAKE OFF'!#REF!</definedName>
    <definedName name="_1_allcaz">[5]_1_allcaz!$A$1:$BN$1974</definedName>
    <definedName name="_3_BEDROOM_SEMI___DETACHED_DUPLEX__134_M2">"5BRM DUPLEX '5BRM DUPLEX (134m2)+'5BRM DUPLEX (134m2)"</definedName>
    <definedName name="_B80266">#REF!</definedName>
    <definedName name="_B90266">#REF!</definedName>
    <definedName name="_B99106">#REF!</definedName>
    <definedName name="_cbd1" localSheetId="0">'[4]MAIN BLD TAKE OFF'!#REF!</definedName>
    <definedName name="_cbd1">'[4]MAIN BLD TAKE OFF'!#REF!</definedName>
    <definedName name="_cbd2" localSheetId="0">'[4]MAIN BLD TAKE OFF'!#REF!</definedName>
    <definedName name="_cbd2">'[4]MAIN BLD TAKE OFF'!#REF!</definedName>
    <definedName name="_cbd3" localSheetId="0">'[4]MAIN BLD TAKE OFF'!#REF!</definedName>
    <definedName name="_cbd3">'[4]MAIN BLD TAKE OFF'!#REF!</definedName>
    <definedName name="_Fill" localSheetId="0" hidden="1">#REF!</definedName>
    <definedName name="_Fill" hidden="1">#REF!</definedName>
    <definedName name="_Order1" hidden="1">255</definedName>
    <definedName name="_Order2" hidden="1">255</definedName>
    <definedName name="_SK1" localSheetId="0">#REF!</definedName>
    <definedName name="_SK1">#REF!</definedName>
    <definedName name="_td2" localSheetId="0">'[4]MAIN BLD TAKE OFF'!#REF!</definedName>
    <definedName name="_td2">'[4]MAIN BLD TAKE OFF'!#REF!</definedName>
    <definedName name="_tl1" localSheetId="0">'[4]MAIN BLD TAKE OFF'!#REF!</definedName>
    <definedName name="_tl1">'[4]MAIN BLD TAKE OFF'!#REF!</definedName>
    <definedName name="_tl2" localSheetId="0">'[4]MAIN BLD TAKE OFF'!#REF!</definedName>
    <definedName name="_tl2">'[4]MAIN BLD TAKE OFF'!#REF!</definedName>
    <definedName name="_tw1">'[2]MAIN BLD TAKE OFF'!$I$34</definedName>
    <definedName name="_tw2" localSheetId="0">'[4]MAIN BLD TAKE OFF'!#REF!</definedName>
    <definedName name="_tw2">'[4]MAIN BLD TAKE OFF'!#REF!</definedName>
    <definedName name="A" localSheetId="0">#REF!</definedName>
    <definedName name="A">#REF!</definedName>
    <definedName name="a1a1a" localSheetId="0">{#N/A,#N/A,FALSE,"Cashflow"}</definedName>
    <definedName name="a1a1a">{#N/A,#N/A,FALSE,"Cashflow"}</definedName>
    <definedName name="a1a1a1a1" localSheetId="0">{#N/A,#N/A,FALSE,"Capacity"}</definedName>
    <definedName name="a1a1a1a1">{#N/A,#N/A,FALSE,"Capacity"}</definedName>
    <definedName name="aa" localSheetId="0" hidden="1">{#N/A,#N/A,FALSE,"II-2 POP.HH";#N/A,#N/A,FALSE,"II-3 AGE.DIST";#N/A,#N/A,FALSE,"II-4 HH.DIST";#N/A,#N/A,FALSE,"II-5 EMP.INDUS"}</definedName>
    <definedName name="aa" hidden="1">{#N/A,#N/A,FALSE,"II-2 POP.HH";#N/A,#N/A,FALSE,"II-3 AGE.DIST";#N/A,#N/A,FALSE,"II-4 HH.DIST";#N/A,#N/A,FALSE,"II-5 EMP.INDUS"}</definedName>
    <definedName name="AAA" localSheetId="0" hidden="1">{#N/A,#N/A,FALSE,"AFR-ELC"}</definedName>
    <definedName name="AAA" hidden="1">{#N/A,#N/A,FALSE,"AFR-ELC"}</definedName>
    <definedName name="aaaa" localSheetId="0">'[6]MAIN BLD TAKE OFF'!#REF!</definedName>
    <definedName name="aaaa">'[6]MAIN BLD TAKE OFF'!#REF!</definedName>
    <definedName name="aaaaa" localSheetId="0">{#N/A,#N/A,FALSE,"Variables";#N/A,#N/A,FALSE,"NPV Cashflows NZ$";#N/A,#N/A,FALSE,"Cashflows NZ$"}</definedName>
    <definedName name="aaaaa">{#N/A,#N/A,FALSE,"Variables";#N/A,#N/A,FALSE,"NPV Cashflows NZ$";#N/A,#N/A,FALSE,"Cashflows NZ$"}</definedName>
    <definedName name="aaaaaaa" localSheetId="0">{#N/A,#N/A,FALSE,"Cashflow"}</definedName>
    <definedName name="aaaaaaa">{#N/A,#N/A,FALSE,"Cashflow"}</definedName>
    <definedName name="aaaaaaaaaa" localSheetId="0">{#N/A,#N/A,FALSE,"Cashflow"}</definedName>
    <definedName name="aaaaaaaaaa">{#N/A,#N/A,FALSE,"Cashflow"}</definedName>
    <definedName name="ABU" localSheetId="0">'[6]MAIN BLD TAKE OFF'!#REF!</definedName>
    <definedName name="ABU">'[6]MAIN BLD TAKE OFF'!#REF!</definedName>
    <definedName name="AccessDatabase" hidden="1">"H:\MDEVLIN\mdevlin general\Blank BCIS Tender Master.mdb"</definedName>
    <definedName name="ad" localSheetId="0">{0,0,0,0;0,0,0,0;0,0,0,0}</definedName>
    <definedName name="ad">{0,0,0,0;0,0,0,0;0,0,0,0}</definedName>
    <definedName name="all" localSheetId="0">'[7]Materials on site'!#REF!</definedName>
    <definedName name="all">'[7]Materials on site'!#REF!</definedName>
    <definedName name="ALTV">'[8]Base case - condos'!$H$6</definedName>
    <definedName name="anscount" hidden="1">1</definedName>
    <definedName name="aq" localSheetId="0">#REF!</definedName>
    <definedName name="aq">#REF!</definedName>
    <definedName name="Area">'[9]Exhibit VI-8'!$A$1:$IV$11</definedName>
    <definedName name="AS2DocOpenMode" hidden="1">"AS2DocumentEdit"</definedName>
    <definedName name="asdfasfasd" localSheetId="0">{0,0,0,0;0,0,0,0;0,0,0,0}</definedName>
    <definedName name="asdfasfasd">{0,0,0,0;0,0,0,0;0,0,0,0}</definedName>
    <definedName name="ATTACHED" localSheetId="0" hidden="1">{#N/A,#N/A,FALSE,"el.det";#N/A,#N/A,FALSE,"mu.det";#N/A,#N/A,FALSE,"ug.det";#N/A,#N/A,FALSE,"ex.det";#N/A,#N/A,FALSE,"lux.det";#N/A,#N/A,FALSE,"custom.lot";#N/A,#N/A,FALSE,"condo.att";#N/A,#N/A,FALSE,"el.att";#N/A,#N/A,FALSE,"mu.att";#N/A,#N/A,FALSE,"ex.att";#N/A,#N/A,FALSE,"lux.att";#N/A,#N/A,FALSE,"all.by.village"}</definedName>
    <definedName name="ATTACHED" hidden="1">{#N/A,#N/A,FALSE,"el.det";#N/A,#N/A,FALSE,"mu.det";#N/A,#N/A,FALSE,"ug.det";#N/A,#N/A,FALSE,"ex.det";#N/A,#N/A,FALSE,"lux.det";#N/A,#N/A,FALSE,"custom.lot";#N/A,#N/A,FALSE,"condo.att";#N/A,#N/A,FALSE,"el.att";#N/A,#N/A,FALSE,"mu.att";#N/A,#N/A,FALSE,"ex.att";#N/A,#N/A,FALSE,"lux.att";#N/A,#N/A,FALSE,"all.by.village"}</definedName>
    <definedName name="B" localSheetId="0">#REF!</definedName>
    <definedName name="B">#REF!</definedName>
    <definedName name="B1T" localSheetId="0">#REF!</definedName>
    <definedName name="B1T">#REF!</definedName>
    <definedName name="B2T" localSheetId="0">#REF!</definedName>
    <definedName name="B2T">#REF!</definedName>
    <definedName name="B3T">#REF!</definedName>
    <definedName name="B4T">#REF!</definedName>
    <definedName name="BACK" localSheetId="0" hidden="1">{#N/A,#N/A,FALSE,"AFR-ELC"}</definedName>
    <definedName name="BACK" hidden="1">{#N/A,#N/A,FALSE,"AFR-ELC"}</definedName>
    <definedName name="BALL" localSheetId="0">{#N/A,#N/A,FALSE,"AFR-ELC"}</definedName>
    <definedName name="BALL">{#N/A,#N/A,FALSE,"AFR-ELC"}</definedName>
    <definedName name="bank" localSheetId="0">{#N/A,#N/A,FALSE,"AFR-ELC"}</definedName>
    <definedName name="bank">{#N/A,#N/A,FALSE,"AFR-ELC"}</definedName>
    <definedName name="Barracks" localSheetId="0" hidden="1">{#N/A,#N/A,FALSE,"AFR-ELC"}</definedName>
    <definedName name="Barracks" hidden="1">{#N/A,#N/A,FALSE,"AFR-ELC"}</definedName>
    <definedName name="Beg_Bal" localSheetId="0">#REF!</definedName>
    <definedName name="Beg_Bal">#REF!</definedName>
    <definedName name="BILL1" localSheetId="0">#REF!</definedName>
    <definedName name="BILL1">#REF!</definedName>
    <definedName name="BOQ" localSheetId="0">#REF!</definedName>
    <definedName name="BOQ">#REF!</definedName>
    <definedName name="builder" localSheetId="0" hidden="1">{#N/A,#N/A,FALSE,"el.det";#N/A,#N/A,FALSE,"mu.det";#N/A,#N/A,FALSE,"ug.det";#N/A,#N/A,FALSE,"ex.det";#N/A,#N/A,FALSE,"lux.det";#N/A,#N/A,FALSE,"custom.lot";#N/A,#N/A,FALSE,"condo.att";#N/A,#N/A,FALSE,"el.att";#N/A,#N/A,FALSE,"mu.att";#N/A,#N/A,FALSE,"ex.att";#N/A,#N/A,FALSE,"lux.att";#N/A,#N/A,FALSE,"all.by.village"}</definedName>
    <definedName name="builder" hidden="1">{#N/A,#N/A,FALSE,"el.det";#N/A,#N/A,FALSE,"mu.det";#N/A,#N/A,FALSE,"ug.det";#N/A,#N/A,FALSE,"ex.det";#N/A,#N/A,FALSE,"lux.det";#N/A,#N/A,FALSE,"custom.lot";#N/A,#N/A,FALSE,"condo.att";#N/A,#N/A,FALSE,"el.att";#N/A,#N/A,FALSE,"mu.att";#N/A,#N/A,FALSE,"ex.att";#N/A,#N/A,FALSE,"lux.att";#N/A,#N/A,FALSE,"all.by.village"}</definedName>
    <definedName name="building" localSheetId="0">'[10]Materials on site'!#REF!</definedName>
    <definedName name="building">'[10]Materials on site'!#REF!</definedName>
    <definedName name="C_" localSheetId="0">#REF!</definedName>
    <definedName name="C_">#REF!</definedName>
    <definedName name="CA" localSheetId="0">#REF!</definedName>
    <definedName name="CA">#REF!</definedName>
    <definedName name="CA0" localSheetId="0">#REF!</definedName>
    <definedName name="CA0">#REF!</definedName>
    <definedName name="cf" localSheetId="0">{#N/A,#N/A,FALSE,"AFR-ELC"}</definedName>
    <definedName name="cf">{#N/A,#N/A,FALSE,"AFR-ELC"}</definedName>
    <definedName name="CI" localSheetId="0">#REF!</definedName>
    <definedName name="CI">#REF!</definedName>
    <definedName name="CI0" localSheetId="0">#REF!</definedName>
    <definedName name="CI0">#REF!</definedName>
    <definedName name="CLIENT" localSheetId="0">#REF!</definedName>
    <definedName name="CLIENT">#REF!</definedName>
    <definedName name="CLTV">'[8]Base case - condos'!$H$7</definedName>
    <definedName name="cogtaz_Query_from_wizard" localSheetId="0">#REF!</definedName>
    <definedName name="cogtaz_Query_from_wizard">#REF!</definedName>
    <definedName name="CON" localSheetId="0">#REF!</definedName>
    <definedName name="CON">#REF!</definedName>
    <definedName name="conv">[11]Assumptions!$C$9</definedName>
    <definedName name="Cover" localSheetId="0" hidden="1">{#N/A,#N/A,FALSE,"Aging Summary";#N/A,#N/A,FALSE,"Ratio Analysis";#N/A,#N/A,FALSE,"Test 120 Day Accts";#N/A,#N/A,FALSE,"Tickmarks"}</definedName>
    <definedName name="Cover" hidden="1">{#N/A,#N/A,FALSE,"Aging Summary";#N/A,#N/A,FALSE,"Ratio Analysis";#N/A,#N/A,FALSE,"Test 120 Day Accts";#N/A,#N/A,FALSE,"Tickmarks"}</definedName>
    <definedName name="Cum_Int" localSheetId="0">#REF!</definedName>
    <definedName name="Cum_Int">#REF!</definedName>
    <definedName name="CUSTOMER" localSheetId="0">#REF!</definedName>
    <definedName name="CUSTOMER">#REF!</definedName>
    <definedName name="D" localSheetId="0">#REF!</definedName>
    <definedName name="D">#REF!</definedName>
    <definedName name="Data">#REF!</definedName>
    <definedName name="_xlnm.Database">#REF!</definedName>
    <definedName name="DATE">#REF!</definedName>
    <definedName name="dfr" localSheetId="0">'[6]MAIN BLD TAKE OFF'!#REF!</definedName>
    <definedName name="dfr">'[6]MAIN BLD TAKE OFF'!#REF!</definedName>
    <definedName name="Division" localSheetId="0">#REF!</definedName>
    <definedName name="Division">#REF!</definedName>
    <definedName name="don" localSheetId="0">{#N/A,#N/A,FALSE,"AFR-ELC"}</definedName>
    <definedName name="don">{#N/A,#N/A,FALSE,"AFR-ELC"}</definedName>
    <definedName name="dsa" localSheetId="0" hidden="1">{#N/A,#N/A,FALSE,"AFR-ELC"}</definedName>
    <definedName name="dsa" hidden="1">{#N/A,#N/A,FALSE,"AFR-ELC"}</definedName>
    <definedName name="E" localSheetId="0">#REF!</definedName>
    <definedName name="E">#REF!</definedName>
    <definedName name="EFFIONG" localSheetId="0" hidden="1">{#N/A,#N/A,FALSE,"AFR-ELC"}</definedName>
    <definedName name="EFFIONG" hidden="1">{#N/A,#N/A,FALSE,"AFR-ELC"}</definedName>
    <definedName name="End_Bal" localSheetId="0">#REF!</definedName>
    <definedName name="End_Bal">#REF!</definedName>
    <definedName name="ENGINEER" localSheetId="0">#REF!</definedName>
    <definedName name="ENGINEER">#REF!</definedName>
    <definedName name="Entrance" hidden="1">{#N/A,#N/A,FALSE,"AFR-ELC"}</definedName>
    <definedName name="Excel_BuiltIn_Print_Area_1_1" localSheetId="0">#REF!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_1_1_1_1_1">#REF!</definedName>
    <definedName name="EXHIBIT">#REF!</definedName>
    <definedName name="EXIT">#REF!</definedName>
    <definedName name="Extra_Pay">#REF!</definedName>
    <definedName name="F">#REF!</definedName>
    <definedName name="fac">#REF!</definedName>
    <definedName name="FACELIFT" hidden="1">{#N/A,#N/A,FALSE,"AFR-ELC"}</definedName>
    <definedName name="fenchuck" localSheetId="0" hidden="1">{#N/A,#N/A,FALSE,"el.det";#N/A,#N/A,FALSE,"mu.det";#N/A,#N/A,FALSE,"ug.det";#N/A,#N/A,FALSE,"ex.det";#N/A,#N/A,FALSE,"lux.det";#N/A,#N/A,FALSE,"custom.lot";#N/A,#N/A,FALSE,"condo.att";#N/A,#N/A,FALSE,"el.att";#N/A,#N/A,FALSE,"mu.att";#N/A,#N/A,FALSE,"ex.att";#N/A,#N/A,FALSE,"lux.att";#N/A,#N/A,FALSE,"all.by.village"}</definedName>
    <definedName name="fenchuck" hidden="1">{#N/A,#N/A,FALSE,"el.det";#N/A,#N/A,FALSE,"mu.det";#N/A,#N/A,FALSE,"ug.det";#N/A,#N/A,FALSE,"ex.det";#N/A,#N/A,FALSE,"lux.det";#N/A,#N/A,FALSE,"custom.lot";#N/A,#N/A,FALSE,"condo.att";#N/A,#N/A,FALSE,"el.att";#N/A,#N/A,FALSE,"mu.att";#N/A,#N/A,FALSE,"ex.att";#N/A,#N/A,FALSE,"lux.att";#N/A,#N/A,FALSE,"all.by.village"}</definedName>
    <definedName name="Fill" localSheetId="0" hidden="1">#REF!</definedName>
    <definedName name="Fill" hidden="1">#REF!</definedName>
    <definedName name="Fixed_Costs">[12]BEP!$C$8</definedName>
    <definedName name="fl" localSheetId="0">{#N/A,#N/A,FALSE,"Variables";#N/A,#N/A,FALSE,"NPV Cashflows NZ$";#N/A,#N/A,FALSE,"Cashflows NZ$"}</definedName>
    <definedName name="fl">{#N/A,#N/A,FALSE,"Variables";#N/A,#N/A,FALSE,"NPV Cashflows NZ$";#N/A,#N/A,FALSE,"Cashflows NZ$"}</definedName>
    <definedName name="FOIL" localSheetId="0">{#N/A,#N/A,FALSE,"AFR-ELC"}</definedName>
    <definedName name="FOIL">{#N/A,#N/A,FALSE,"AFR-ELC"}</definedName>
    <definedName name="Full_Print" localSheetId="0">#REF!</definedName>
    <definedName name="Full_Print">#REF!</definedName>
    <definedName name="G" localSheetId="0">#REF!</definedName>
    <definedName name="G">#REF!</definedName>
    <definedName name="GAME" localSheetId="0">{#N/A,#N/A,FALSE,"AFR-ELC"}</definedName>
    <definedName name="GAME">{#N/A,#N/A,FALSE,"AFR-ELC"}</definedName>
    <definedName name="gas" localSheetId="0">{#N/A,#N/A,FALSE,"AFR-ELC"}</definedName>
    <definedName name="gas">{#N/A,#N/A,FALSE,"AFR-ELC"}</definedName>
    <definedName name="globref">INDIRECT("rc",FALSE)</definedName>
    <definedName name="GRANDTOTAL" localSheetId="0">#REF!</definedName>
    <definedName name="GRANDTOTAL">#REF!</definedName>
    <definedName name="Gross_Margin">[12]BEP!$C$11</definedName>
    <definedName name="H" localSheetId="0">#REF!</definedName>
    <definedName name="H">#REF!</definedName>
    <definedName name="HC" localSheetId="0">#REF!</definedName>
    <definedName name="HC">#REF!</definedName>
    <definedName name="HC0" localSheetId="0">#REF!</definedName>
    <definedName name="HC0">#REF!</definedName>
    <definedName name="HC1_">#REF!</definedName>
    <definedName name="Header_Row">ROW(#REF!)</definedName>
    <definedName name="HS">#REF!</definedName>
    <definedName name="HS0">#REF!</definedName>
    <definedName name="HTML_CodePage" hidden="1">1252</definedName>
    <definedName name="HTML_Control" localSheetId="0"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uh" localSheetId="0" hidden="1">{#N/A,#N/A,FALSE,"el.det";#N/A,#N/A,FALSE,"mu.det";#N/A,#N/A,FALSE,"ug.det";#N/A,#N/A,FALSE,"ex.det";#N/A,#N/A,FALSE,"lux.det";#N/A,#N/A,FALSE,"custom.lot";#N/A,#N/A,FALSE,"condo.att";#N/A,#N/A,FALSE,"el.att";#N/A,#N/A,FALSE,"mu.att";#N/A,#N/A,FALSE,"ex.att";#N/A,#N/A,FALSE,"lux.att";#N/A,#N/A,FALSE,"all.by.village"}</definedName>
    <definedName name="huh" hidden="1">{#N/A,#N/A,FALSE,"el.det";#N/A,#N/A,FALSE,"mu.det";#N/A,#N/A,FALSE,"ug.det";#N/A,#N/A,FALSE,"ex.det";#N/A,#N/A,FALSE,"lux.det";#N/A,#N/A,FALSE,"custom.lot";#N/A,#N/A,FALSE,"condo.att";#N/A,#N/A,FALSE,"el.att";#N/A,#N/A,FALSE,"mu.att";#N/A,#N/A,FALSE,"ex.att";#N/A,#N/A,FALSE,"lux.att";#N/A,#N/A,FALSE,"all.by.village"}</definedName>
    <definedName name="I" localSheetId="0">#REF!</definedName>
    <definedName name="I">#REF!</definedName>
    <definedName name="IN" localSheetId="0">#REF!</definedName>
    <definedName name="IN">#REF!</definedName>
    <definedName name="IN0" localSheetId="0">#REF!</definedName>
    <definedName name="IN0">#REF!</definedName>
    <definedName name="Inflation">[13]Summary!$C$31</definedName>
    <definedName name="Int" localSheetId="0">#REF!</definedName>
    <definedName name="Int">#REF!</definedName>
    <definedName name="Interest_Rate" localSheetId="0">#REF!</definedName>
    <definedName name="Interest_Rate">#REF!</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100000</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"10/27/2016 13:42:33"</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50000</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jamb" localSheetId="0" hidden="1">{#N/A,#N/A,FALSE,"AFR-ELC"}</definedName>
    <definedName name="jamb" hidden="1">{#N/A,#N/A,FALSE,"AFR-ELC"}</definedName>
    <definedName name="K" localSheetId="0">#REF!</definedName>
    <definedName name="K">#REF!</definedName>
    <definedName name="L" localSheetId="0">#REF!</definedName>
    <definedName name="L">#REF!</definedName>
    <definedName name="Land_Residual" localSheetId="0">#REF!</definedName>
    <definedName name="Land_Residual">#REF!</definedName>
    <definedName name="Last_Row" localSheetId="0">IF('type 1'!Values_Entered,Header_Row+'type 1'!Number_of_Payments,Header_Row)</definedName>
    <definedName name="Last_Row">IF(Values_Entered,Header_Row+Number_of_Payments,Header_Row)</definedName>
    <definedName name="lastcell" localSheetId="0">'[14]Oct-99'!#REF!</definedName>
    <definedName name="lastcell">'[14]Oct-99'!#REF!</definedName>
    <definedName name="LO" localSheetId="0">#REF!</definedName>
    <definedName name="LO">#REF!</definedName>
    <definedName name="LO0" localSheetId="0">#REF!</definedName>
    <definedName name="LO0">#REF!</definedName>
    <definedName name="Loan_Amount" localSheetId="0">#REF!</definedName>
    <definedName name="Loan_Amount">#REF!</definedName>
    <definedName name="Loan_Start">#REF!</definedName>
    <definedName name="Loan_Years">#REF!</definedName>
    <definedName name="LS">#REF!</definedName>
    <definedName name="LS0">#REF!</definedName>
    <definedName name="LU">#REF!</definedName>
    <definedName name="LU0">#REF!</definedName>
    <definedName name="M">#REF!</definedName>
    <definedName name="mix" localSheetId="0" hidden="1">{#N/A,#N/A,FALSE,"el.det";#N/A,#N/A,FALSE,"mu.det";#N/A,#N/A,FALSE,"ug.det";#N/A,#N/A,FALSE,"ex.det";#N/A,#N/A,FALSE,"lux.det";#N/A,#N/A,FALSE,"custom.lot";#N/A,#N/A,FALSE,"condo.att";#N/A,#N/A,FALSE,"el.att";#N/A,#N/A,FALSE,"mu.att";#N/A,#N/A,FALSE,"ex.att";#N/A,#N/A,FALSE,"lux.att";#N/A,#N/A,FALSE,"all.by.village"}</definedName>
    <definedName name="mix" hidden="1">{#N/A,#N/A,FALSE,"el.det";#N/A,#N/A,FALSE,"mu.det";#N/A,#N/A,FALSE,"ug.det";#N/A,#N/A,FALSE,"ex.det";#N/A,#N/A,FALSE,"lux.det";#N/A,#N/A,FALSE,"custom.lot";#N/A,#N/A,FALSE,"condo.att";#N/A,#N/A,FALSE,"el.att";#N/A,#N/A,FALSE,"mu.att";#N/A,#N/A,FALSE,"ex.att";#N/A,#N/A,FALSE,"lux.att";#N/A,#N/A,FALSE,"all.by.village"}</definedName>
    <definedName name="N" localSheetId="0">#REF!</definedName>
    <definedName name="N">#REF!</definedName>
    <definedName name="NAME" localSheetId="0">#REF!</definedName>
    <definedName name="NAME">#REF!</definedName>
    <definedName name="Name1">[11]Assumptions!$B$15</definedName>
    <definedName name="name2">[11]Assumptions!$B$17</definedName>
    <definedName name="Name3">[11]Assumptions!$B$20</definedName>
    <definedName name="ngfng" localSheetId="0" hidden="1">{#N/A,#N/A,FALSE,"Aging Summary";#N/A,#N/A,FALSE,"Ratio Analysis";#N/A,#N/A,FALSE,"Test 120 Day Accts";#N/A,#N/A,FALSE,"Tickmarks"}</definedName>
    <definedName name="ngfng" hidden="1">{#N/A,#N/A,FALSE,"Aging Summary";#N/A,#N/A,FALSE,"Ratio Analysis";#N/A,#N/A,FALSE,"Test 120 Day Accts";#N/A,#N/A,FALSE,"Tickmarks"}</definedName>
    <definedName name="nnnnnnn" localSheetId="0" hidden="1">{#N/A,#N/A,FALSE,"AFR-ELC"}</definedName>
    <definedName name="nnnnnnn" hidden="1">{#N/A,#N/A,FALSE,"AFR-ELC"}</definedName>
    <definedName name="NONE">'[15]#REF'!#REF!</definedName>
    <definedName name="NOTE" localSheetId="0">#REF!</definedName>
    <definedName name="NOTE">#REF!</definedName>
    <definedName name="NSF">'[8]Condo Pricing'!$F$15</definedName>
    <definedName name="NUM" localSheetId="0">#REF!</definedName>
    <definedName name="NUM">#REF!</definedName>
    <definedName name="Num_Pmt_Per_Year" localSheetId="0">#REF!</definedName>
    <definedName name="Num_Pmt_Per_Year">#REF!</definedName>
    <definedName name="Number_of_Payments" localSheetId="0">MATCH(0.01,'type 1'!End_Bal,-1)+1</definedName>
    <definedName name="Number_of_Payments">MATCH(0.01,End_Bal,-1)+1</definedName>
    <definedName name="NWC" localSheetId="0" hidden="1">{#N/A,#N/A,FALSE,"AFR-ELC"}</definedName>
    <definedName name="NWC" hidden="1">{#N/A,#N/A,FALSE,"AFR-ELC"}</definedName>
    <definedName name="OFFICE" localSheetId="0">#REF!</definedName>
    <definedName name="OFFICE">#REF!</definedName>
    <definedName name="OLTV">'[8]Base case - condos'!$H$8</definedName>
    <definedName name="OOOOO" localSheetId="0">#REF!</definedName>
    <definedName name="OOOOO">#REF!</definedName>
    <definedName name="OT" localSheetId="0">#REF!</definedName>
    <definedName name="OT">#REF!</definedName>
    <definedName name="OT0" localSheetId="0">#REF!</definedName>
    <definedName name="OT0">#REF!</definedName>
    <definedName name="pay" localSheetId="0">'[7]Materials on site'!#REF!</definedName>
    <definedName name="pay">'[7]Materials on site'!#REF!</definedName>
    <definedName name="Pay_Date" localSheetId="0">#REF!</definedName>
    <definedName name="Pay_Date">#REF!</definedName>
    <definedName name="Pay_Num" localSheetId="0">#REF!</definedName>
    <definedName name="Pay_Num">#REF!</definedName>
    <definedName name="Payment_Date" localSheetId="0">DATE(YEAR(Loan_Start),MONTH(Loan_Start)+Payment_Number,DAY(Loan_Start))</definedName>
    <definedName name="Payment_Date">DATE(YEAR(Loan_Start),MONTH(Loan_Start)+Payment_Number,DAY(Loan_Start))</definedName>
    <definedName name="PF" localSheetId="0">#REF!</definedName>
    <definedName name="PF">#REF!</definedName>
    <definedName name="PF0" localSheetId="0">#REF!</definedName>
    <definedName name="PF0">#REF!</definedName>
    <definedName name="PLS" localSheetId="0">#REF!</definedName>
    <definedName name="PLS">#REF!</definedName>
    <definedName name="Price_per_Unit">[12]BEP!$C$4</definedName>
    <definedName name="Princ" localSheetId="0">#REF!</definedName>
    <definedName name="Princ">#REF!</definedName>
    <definedName name="Print">'[9]Exhibit VI-8'!$A$12:$G$21</definedName>
    <definedName name="_xlnm.Print_Area" localSheetId="0">'type 1'!$A$1:$F$1069</definedName>
    <definedName name="_xlnm.Print_Area">#REF!</definedName>
    <definedName name="PRINT_AREA_MI" localSheetId="0">#REF!</definedName>
    <definedName name="PRINT_AREA_MI">#REF!</definedName>
    <definedName name="Print_Area_Reset" localSheetId="0">OFFSET('type 1'!Full_Print,0,0,'type 1'!Last_Row)</definedName>
    <definedName name="Print_Area_Reset">OFFSET(Full_Print,0,0,Last_Row)</definedName>
    <definedName name="_xlnm.Print_Titles" localSheetId="0">[16]Model!#REF!</definedName>
    <definedName name="_xlnm.Print_Titles">[16]Model!#REF!</definedName>
    <definedName name="PRINTER" localSheetId="0">#REF!</definedName>
    <definedName name="PRINTER">#REF!</definedName>
    <definedName name="ProjectName" localSheetId="0">{"Client Name or Project Name"}</definedName>
    <definedName name="ProjectName">{"Client Name or Project Name"}</definedName>
    <definedName name="ProjectName2" localSheetId="0">{"Client Name or Project Name"}</definedName>
    <definedName name="ProjectName2">{"Client Name or Project Name"}</definedName>
    <definedName name="ProjectName3" localSheetId="0">{"Client Name or Project Name"}</definedName>
    <definedName name="ProjectName3">{"Client Name or Project Name"}</definedName>
    <definedName name="q">#REF!</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RAT" localSheetId="0" hidden="1">{#N/A,#N/A,FALSE,"AFR-ELC"}</definedName>
    <definedName name="RAT" hidden="1">{#N/A,#N/A,FALSE,"AFR-ELC"}</definedName>
    <definedName name="RATE" localSheetId="0" hidden="1">{#N/A,#N/A,FALSE,"AFR-ELC"}</definedName>
    <definedName name="RATE" hidden="1">{#N/A,#N/A,FALSE,"AFR-ELC"}</definedName>
    <definedName name="RCLCo_Products">'[17]TCG PRODUCT MENU'!$A$48:$R$67</definedName>
    <definedName name="row" localSheetId="0" hidden="1">{#N/A,#N/A,FALSE,"AFR-ELC"}</definedName>
    <definedName name="row" hidden="1">{#N/A,#N/A,FALSE,"AFR-ELC"}</definedName>
    <definedName name="rr" localSheetId="0">#REF!</definedName>
    <definedName name="rr">#REF!</definedName>
    <definedName name="rrrr" localSheetId="0">'[15]#REF'!#REF!</definedName>
    <definedName name="rrrr">'[15]#REF'!#REF!</definedName>
    <definedName name="s1s1s" localSheetId="0">{#N/A,#N/A,FALSE,"Capacity"}</definedName>
    <definedName name="s1s1s">{#N/A,#N/A,FALSE,"Capacity"}</definedName>
    <definedName name="sa" localSheetId="0">{#N/A,#N/A,FALSE,"AFR-ELC"}</definedName>
    <definedName name="sa">{#N/A,#N/A,FALSE,"AFR-ELC"}</definedName>
    <definedName name="Sched_Pay" localSheetId="0">#REF!</definedName>
    <definedName name="Sched_Pay">#REF!</definedName>
    <definedName name="Scheduled_Extra_Payments" localSheetId="0">#REF!</definedName>
    <definedName name="Scheduled_Extra_Payments">#REF!</definedName>
    <definedName name="Scheduled_Interest_Rate" localSheetId="0">#REF!</definedName>
    <definedName name="Scheduled_Interest_Rate">#REF!</definedName>
    <definedName name="Scheduled_Monthly_Payment">#REF!</definedName>
    <definedName name="sd" localSheetId="0" hidden="1">{#N/A,#N/A,FALSE,"AFR-ELC"}</definedName>
    <definedName name="sd" hidden="1">{#N/A,#N/A,FALSE,"AFR-ELC"}</definedName>
    <definedName name="SDER" localSheetId="0" hidden="1">{#N/A,#N/A,FALSE,"AFR-ELC"}</definedName>
    <definedName name="SDER" hidden="1">{#N/A,#N/A,FALSE,"AFR-ELC"}</definedName>
    <definedName name="SDFGHJKL" hidden="1">{#N/A,#N/A,FALSE,"AFR-ELC"}</definedName>
    <definedName name="sencount" hidden="1">2</definedName>
    <definedName name="SK" localSheetId="0" hidden="1">{#N/A,#N/A,FALSE,"el.det";#N/A,#N/A,FALSE,"mu.det";#N/A,#N/A,FALSE,"ug.det";#N/A,#N/A,FALSE,"ex.det";#N/A,#N/A,FALSE,"lux.det";#N/A,#N/A,FALSE,"custom.lot";#N/A,#N/A,FALSE,"condo.att";#N/A,#N/A,FALSE,"el.att";#N/A,#N/A,FALSE,"mu.att";#N/A,#N/A,FALSE,"ex.att";#N/A,#N/A,FALSE,"lux.att";#N/A,#N/A,FALSE,"all.by.village"}</definedName>
    <definedName name="SK" hidden="1">{#N/A,#N/A,FALSE,"el.det";#N/A,#N/A,FALSE,"mu.det";#N/A,#N/A,FALSE,"ug.det";#N/A,#N/A,FALSE,"ex.det";#N/A,#N/A,FALSE,"lux.det";#N/A,#N/A,FALSE,"custom.lot";#N/A,#N/A,FALSE,"condo.att";#N/A,#N/A,FALSE,"el.att";#N/A,#N/A,FALSE,"mu.att";#N/A,#N/A,FALSE,"ex.att";#N/A,#N/A,FALSE,"lux.att";#N/A,#N/A,FALSE,"all.by.village"}</definedName>
    <definedName name="sss" localSheetId="0">#REF!</definedName>
    <definedName name="sss">#REF!</definedName>
    <definedName name="ssss2" localSheetId="0">{#N/A,#N/A,FALSE,"Revenue (Annual)";"Revenue _ First 5 years Quarterly",#N/A,FALSE,"Revenue (Qtr)"}</definedName>
    <definedName name="ssss2">{#N/A,#N/A,FALSE,"Revenue (Annual)";"Revenue _ First 5 years Quarterly",#N/A,FALSE,"Revenue (Qtr)"}</definedName>
    <definedName name="STATISTICS" localSheetId="0">#REF!</definedName>
    <definedName name="STATISTICS">#REF!</definedName>
    <definedName name="TABLE" localSheetId="0">#REF!</definedName>
    <definedName name="TABLE">#REF!</definedName>
    <definedName name="TBL" localSheetId="0">#REF!</definedName>
    <definedName name="TBL">#REF!</definedName>
    <definedName name="test" localSheetId="0" hidden="1">{#N/A,#N/A,FALSE,"Aging Summary";#N/A,#N/A,FALSE,"Ratio Analysis";#N/A,#N/A,FALSE,"Test 120 Day Accts";#N/A,#N/A,FALSE,"Tickmarks"}</definedName>
    <definedName name="test" hidden="1">{#N/A,#N/A,FALSE,"Aging Summary";#N/A,#N/A,FALSE,"Ratio Analysis";#N/A,#N/A,FALSE,"Test 120 Day Accts";#N/A,#N/A,FALSE,"Tickmarks"}</definedName>
    <definedName name="TITLE" localSheetId="0">#REF!</definedName>
    <definedName name="TITLE">#REF!</definedName>
    <definedName name="Total_Interest" localSheetId="0">#REF!</definedName>
    <definedName name="Total_Interest">#REF!</definedName>
    <definedName name="Total_Pay" localSheetId="0">#REF!</definedName>
    <definedName name="Total_Pay">#REF!</definedName>
    <definedName name="Total_Payment" localSheetId="0">Scheduled_Payment+Extra_Payment</definedName>
    <definedName name="Total_Payment">Scheduled_Payment+Extra_Payment</definedName>
    <definedName name="TOTALCOST" localSheetId="0">#REF!</definedName>
    <definedName name="TOTALCOST">#REF!</definedName>
    <definedName name="TOTALMARGIN" localSheetId="0">#REF!</definedName>
    <definedName name="TOTALMARGIN">#REF!</definedName>
    <definedName name="TOTALPRICE" localSheetId="0">#REF!</definedName>
    <definedName name="TOTALPRICE">#REF!</definedName>
    <definedName name="totalsf">'[18]Unit Mix'!$K$26</definedName>
    <definedName name="TOTALSTOCK" localSheetId="0">#REF!</definedName>
    <definedName name="TOTALSTOCK">#REF!</definedName>
    <definedName name="totalunits">'[18]Unit Mix'!$G$26</definedName>
    <definedName name="TOTSTOCKCOST" localSheetId="0">#REF!</definedName>
    <definedName name="TOTSTOCKCOST">#REF!</definedName>
    <definedName name="TR" localSheetId="0">#REF!</definedName>
    <definedName name="TR">#REF!</definedName>
    <definedName name="TR0" localSheetId="0">#REF!</definedName>
    <definedName name="TR0">#REF!</definedName>
    <definedName name="tsadu">#REF!</definedName>
    <definedName name="tsadu1">#REF!</definedName>
    <definedName name="TTLE" localSheetId="0">{#N/A,#N/A,FALSE,"AFR-ELC"}</definedName>
    <definedName name="TTLE">{#N/A,#N/A,FALSE,"AFR-ELC"}</definedName>
    <definedName name="TTLET" localSheetId="0" hidden="1">{#N/A,#N/A,FALSE,"AFR-ELC"}</definedName>
    <definedName name="TTLET" hidden="1">{#N/A,#N/A,FALSE,"AFR-ELC"}</definedName>
    <definedName name="u_n" hidden="1">{#N/A,#N/A,FALSE,"AFR-ELC"}</definedName>
    <definedName name="UBA" hidden="1">{#N/A,#N/A,FALSE,"AFR-ELC"}</definedName>
    <definedName name="unattached" localSheetId="0" hidden="1">{#N/A,#N/A,FALSE,"el.det";#N/A,#N/A,FALSE,"mu.det";#N/A,#N/A,FALSE,"ug.det";#N/A,#N/A,FALSE,"ex.det";#N/A,#N/A,FALSE,"lux.det";#N/A,#N/A,FALSE,"custom.lot";#N/A,#N/A,FALSE,"condo.att";#N/A,#N/A,FALSE,"el.att";#N/A,#N/A,FALSE,"mu.att";#N/A,#N/A,FALSE,"ex.att";#N/A,#N/A,FALSE,"lux.att";#N/A,#N/A,FALSE,"all.by.village"}</definedName>
    <definedName name="unattached" hidden="1">{#N/A,#N/A,FALSE,"el.det";#N/A,#N/A,FALSE,"mu.det";#N/A,#N/A,FALSE,"ug.det";#N/A,#N/A,FALSE,"ex.det";#N/A,#N/A,FALSE,"lux.det";#N/A,#N/A,FALSE,"custom.lot";#N/A,#N/A,FALSE,"condo.att";#N/A,#N/A,FALSE,"el.att";#N/A,#N/A,FALSE,"mu.att";#N/A,#N/A,FALSE,"ex.att";#N/A,#N/A,FALSE,"lux.att";#N/A,#N/A,FALSE,"all.by.village"}</definedName>
    <definedName name="Unit_Margin">[12]BEP!$C$10</definedName>
    <definedName name="Units">'[8]Construction Details'!$H$4</definedName>
    <definedName name="Units_Sold">[12]BEP!$C$5</definedName>
    <definedName name="Values_Entered" localSheetId="0">IF('type 1'!Loan_Amount*'type 1'!Interest_Rate*Loan_Years*Loan_Start&gt;0,1,0)</definedName>
    <definedName name="Values_Entered">IF(Loan_Amount*Interest_Rate*Loan_Years*Loan_Start&gt;0,1,0)</definedName>
    <definedName name="Varcosts" localSheetId="0">#REF!</definedName>
    <definedName name="Varcosts">#REF!</definedName>
    <definedName name="Variable_Costs">[12]BEP!$C$7</definedName>
    <definedName name="VAT" localSheetId="0">{#N/A,#N/A,FALSE,"AFR-ELC"}</definedName>
    <definedName name="VAT">{#N/A,#N/A,FALSE,"AFR-ELC"}</definedName>
    <definedName name="Vibrated_Reinforced_Concrete__1_2_4___19mm__aggregate__in">"5 BRM DUPLEX "</definedName>
    <definedName name="vvvvv" localSheetId="0" hidden="1">{#N/A,#N/A,FALSE,"AFR-ELC"}</definedName>
    <definedName name="vvvvv" hidden="1">{#N/A,#N/A,FALSE,"AFR-ELC"}</definedName>
    <definedName name="wacko" localSheetId="0" hidden="1">{#N/A,#N/A,FALSE,"el.det";#N/A,#N/A,FALSE,"mu.det";#N/A,#N/A,FALSE,"ug.det";#N/A,#N/A,FALSE,"ex.det";#N/A,#N/A,FALSE,"lux.det";#N/A,#N/A,FALSE,"custom.lot";#N/A,#N/A,FALSE,"condo.att";#N/A,#N/A,FALSE,"el.att";#N/A,#N/A,FALSE,"mu.att";#N/A,#N/A,FALSE,"ex.att";#N/A,#N/A,FALSE,"lux.att";#N/A,#N/A,FALSE,"all.by.village"}</definedName>
    <definedName name="wacko" hidden="1">{#N/A,#N/A,FALSE,"el.det";#N/A,#N/A,FALSE,"mu.det";#N/A,#N/A,FALSE,"ug.det";#N/A,#N/A,FALSE,"ex.det";#N/A,#N/A,FALSE,"lux.det";#N/A,#N/A,FALSE,"custom.lot";#N/A,#N/A,FALSE,"condo.att";#N/A,#N/A,FALSE,"el.att";#N/A,#N/A,FALSE,"mu.att";#N/A,#N/A,FALSE,"ex.att";#N/A,#N/A,FALSE,"lux.att";#N/A,#N/A,FALSE,"all.by.village"}</definedName>
    <definedName name="was" localSheetId="0">{#N/A,#N/A,FALSE,"AFR-ELC"}</definedName>
    <definedName name="was">{#N/A,#N/A,FALSE,"AFR-ELC"}</definedName>
    <definedName name="WERTYUIO">{#N/A,#N/A,FALSE,"AFR-ELC"}</definedName>
    <definedName name="WHAT" localSheetId="0" hidden="1">{#N/A,#N/A,FALSE,"II-2 POP.HH";#N/A,#N/A,FALSE,"II-3 AGE.DIST";#N/A,#N/A,FALSE,"II-4 HH.DIST";#N/A,#N/A,FALSE,"II-5 EMP.INDUS"}</definedName>
    <definedName name="WHAT" hidden="1">{#N/A,#N/A,FALSE,"II-2 POP.HH";#N/A,#N/A,FALSE,"II-3 AGE.DIST";#N/A,#N/A,FALSE,"II-4 HH.DIST";#N/A,#N/A,FALSE,"II-5 EMP.INDUS"}</definedName>
    <definedName name="what2" localSheetId="0" hidden="1">{#N/A,#N/A,FALSE,"II-2 POP.HH";#N/A,#N/A,FALSE,"II-3 AGE.DIST";#N/A,#N/A,FALSE,"II-4 HH.DIST";#N/A,#N/A,FALSE,"II-5 EMP.INDUS"}</definedName>
    <definedName name="what2" hidden="1">{#N/A,#N/A,FALSE,"II-2 POP.HH";#N/A,#N/A,FALSE,"II-3 AGE.DIST";#N/A,#N/A,FALSE,"II-4 HH.DIST";#N/A,#N/A,FALSE,"II-5 EMP.INDUS"}</definedName>
    <definedName name="width1">'[2]MAIN BLD TAKE OFF'!$I$18</definedName>
    <definedName name="win" localSheetId="0">#REF!</definedName>
    <definedName name="win">#REF!</definedName>
    <definedName name="wrn.96126.00._.ValCo.Segmentation." localSheetId="0" hidden="1">{#N/A,#N/A,FALSE,"el.det";#N/A,#N/A,FALSE,"mu.det";#N/A,#N/A,FALSE,"ug.det";#N/A,#N/A,FALSE,"ex.det";#N/A,#N/A,FALSE,"lux.det";#N/A,#N/A,FALSE,"custom.lot";#N/A,#N/A,FALSE,"condo.att";#N/A,#N/A,FALSE,"el.att";#N/A,#N/A,FALSE,"mu.att";#N/A,#N/A,FALSE,"ex.att";#N/A,#N/A,FALSE,"lux.att";#N/A,#N/A,FALSE,"all.by.village"}</definedName>
    <definedName name="wrn.96126.00._.ValCo.Segmentation." hidden="1">{#N/A,#N/A,FALSE,"el.det";#N/A,#N/A,FALSE,"mu.det";#N/A,#N/A,FALSE,"ug.det";#N/A,#N/A,FALSE,"ex.det";#N/A,#N/A,FALSE,"lux.det";#N/A,#N/A,FALSE,"custom.lot";#N/A,#N/A,FALSE,"condo.att";#N/A,#N/A,FALSE,"el.att";#N/A,#N/A,FALSE,"mu.att";#N/A,#N/A,FALSE,"ex.att";#N/A,#N/A,FALSE,"lux.att";#N/A,#N/A,FALSE,"all.by.village"}</definedName>
    <definedName name="wrn.ABUBAKAR._.RIMI._.KAD." localSheetId="0" hidden="1">{#N/A,#N/A,FALSE,"AFR-ELC"}</definedName>
    <definedName name="wrn.ABUBAKAR._.RIMI._.KAD." hidden="1">{#N/A,#N/A,FALSE,"AFR-ELC"}</definedName>
    <definedName name="wrn.AFRIBANK._.ELECTRICAL._.BILL._.by._.Effiong._.A.._.Uko." localSheetId="0">{#N/A,#N/A,FALSE,"AFR-ELC"}</definedName>
    <definedName name="wrn.AFRIBANK._.ELECTRICAL._.BILL._.by._.Effiong._.A.._.Uko." hidden="1">{#N/A,#N/A,FALSE,"AFR-ELC"}</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JDSuite." localSheetId="0" hidden="1">{"AJD",#N/A,TRUE,"Summary";"AJD",#N/A,TRUE,"CFCONC-outputs";"AJD",#N/A,TRUE,"P&amp;LCONC-outputs";"AJD",#N/A,TRUE,"BSCONC-outputs";"AJD",#N/A,TRUE,"FSCONC-outputs"}</definedName>
    <definedName name="wrn.AJDSuite." hidden="1">{"AJD",#N/A,TRUE,"Summary";"AJD",#N/A,TRUE,"CFCONC-outputs";"AJD",#N/A,TRUE,"P&amp;LCONC-outputs";"AJD",#N/A,TRUE,"BSCONC-outputs";"AJD",#N/A,TRUE,"FSCONC-outputs"}</definedName>
    <definedName name="wrn.All._.Sheets." localSheetId="0">{#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All._.Sheets.">{#N/A,#N/A,FALSE,"JA.1";#N/A,#N/A,FALSE,"JA.2";#N/A,#N/A,FALSE,"JA.3";#N/A,#N/A,FALSE,"JA.4";#N/A,#N/A,FALSE,"JA.5";#N/A,#N/A,FALSE,"JA.6";#N/A,#N/A,FALSE,"JA.7";#N/A,#N/A,FALSE,"JA.8";#N/A,#N/A,FALSE,"JA.9";#N/A,#N/A,FALSE,"JA.10";#N/A,#N/A,FALSE,"JB.1";#N/A,#N/A,FALSE,"JB.2";#N/A,#N/A,FALSE,"JB.3";#N/A,#N/A,FALSE,"JB.4";#N/A,#N/A,FALSE,"JB.5";#N/A,#N/A,FALSE,"JB.6";#N/A,#N/A,FALSE,"JB.7";#N/A,#N/A,FALSE,"JB.8";#N/A,#N/A,FALSE,"JB.9";#N/A,#N/A,FALSE,"JB.10";#N/A,#N/A,FALSE,"JC.1";#N/A,#N/A,FALSE,"JC.2";#N/A,#N/A,FALSE,"JC.3";#N/A,#N/A,FALSE,"JC.4";#N/A,#N/A,FALSE,"JC.5";#N/A,#N/A,FALSE,"JC.6";#N/A,#N/A,FALSE,"JC.7";#N/A,#N/A,FALSE,"JC.8";#N/A,#N/A,FALSE,"JC.9";#N/A,#N/A,FALSE,"JC.10";#N/A,#N/A,FALSE,"JD.1";#N/A,#N/A,FALSE,"JD.2";#N/A,#N/A,FALSE,"JD.3";#N/A,#N/A,FALSE,"JD.4";#N/A,#N/A,FALSE,"JD.5";#N/A,#N/A,FALSE,"JD.6";#N/A,#N/A,FALSE,"JD.7";#N/A,#N/A,FALSE,"JD.8";#N/A,#N/A,FALSE,"JD.9";#N/A,#N/A,FALSE,"JD.10"}</definedName>
    <definedName name="wrn.Construction._.Costs." localSheetId="0" hidden="1">{"Const Costs Dev",#N/A,FALSE,"Construction Cost Inputs";"Const Costs orig ccy",#N/A,FALSE,"Construction Cost Inputs";"Const Costs USD",#N/A,FALSE,"Construction Cost Inputs"}</definedName>
    <definedName name="wrn.Construction._.Costs." hidden="1">{"Const Costs Dev",#N/A,FALSE,"Construction Cost Inputs";"Const Costs orig ccy",#N/A,FALSE,"Construction Cost Inputs";"Const Costs USD",#N/A,FALSE,"Construction Cost Inputs"}</definedName>
    <definedName name="wrn.demand." localSheetId="0" hidden="1">{#N/A,#N/A,FALSE,"III-1 Sum.Dem";#N/A,#N/A,FALSE,"III-2 RER.Dem.Pop";#N/A,#N/A,FALSE,"III-3 RER.Cap.Pop";#N/A,#N/A,FALSE,"III-4 RER.Dem.TCSS";#N/A,#N/A,FALSE,"III-5 RER.Cap.TCSS";#N/A,#N/A,FALSE,"III-6 Pow.Center.Dem";#N/A,#N/A,FALSE,"III-7 Off.Demand";#N/A,#N/A,FALSE,"III-8 Htl.Dem"}</definedName>
    <definedName name="wrn.demand." hidden="1">{#N/A,#N/A,FALSE,"III-1 Sum.Dem";#N/A,#N/A,FALSE,"III-2 RER.Dem.Pop";#N/A,#N/A,FALSE,"III-3 RER.Cap.Pop";#N/A,#N/A,FALSE,"III-4 RER.Dem.TCSS";#N/A,#N/A,FALSE,"III-5 RER.Cap.TCSS";#N/A,#N/A,FALSE,"III-6 Pow.Center.Dem";#N/A,#N/A,FALSE,"III-7 Off.Demand";#N/A,#N/A,FALSE,"III-8 Htl.Dem"}</definedName>
    <definedName name="wrn.demographics." localSheetId="0" hidden="1">{#N/A,#N/A,FALSE,"pop.hh";#N/A,#N/A,FALSE,"age.dist";#N/A,#N/A,FALSE,"hh.income";#N/A,#N/A,FALSE,"hh.chars"}</definedName>
    <definedName name="wrn.demographics." hidden="1">{#N/A,#N/A,FALSE,"pop.hh";#N/A,#N/A,FALSE,"age.dist";#N/A,#N/A,FALSE,"hh.income";#N/A,#N/A,FALSE,"hh.chars"}</definedName>
    <definedName name="wrn.Demos." localSheetId="0" hidden="1">{#N/A,#N/A,FALSE,"II-2 POP.HH";#N/A,#N/A,FALSE,"II-3 AGE.DIST";#N/A,#N/A,FALSE,"II-4 HH.DIST";#N/A,#N/A,FALSE,"II-5 EMP.INDUS"}</definedName>
    <definedName name="wrn.Demos." hidden="1">{#N/A,#N/A,FALSE,"II-2 POP.HH";#N/A,#N/A,FALSE,"II-3 AGE.DIST";#N/A,#N/A,FALSE,"II-4 HH.DIST";#N/A,#N/A,FALSE,"II-5 EMP.INDUS"}</definedName>
    <definedName name="wrn.Financing._.Inputs." localSheetId="0" hidden="1">{"BuildIn 2 Funding Assump",#N/A,FALSE,"Building Inputs";"BuildIn Capex plus Extras",#N/A,FALSE,"Building Inputs"}</definedName>
    <definedName name="wrn.Financing._.Inputs." hidden="1">{"BuildIn 2 Funding Assump",#N/A,FALSE,"Building Inputs";"BuildIn Capex plus Extras",#N/A,FALSE,"Building Inputs"}</definedName>
    <definedName name="wrn.Inputs._.outputs." localSheetId="0" hidden="1">{"key inputs",#N/A,FALSE,"Key Inputs";"key outputs",#N/A,FALSE,"Outputs";"Other inputs",#N/A,FALSE,"Other Inputs";"cashflow",#N/A,FALSE,"Statemnts"}</definedName>
    <definedName name="wrn.Inputs._.outputs." hidden="1">{"key inputs",#N/A,FALSE,"Key Inputs";"key outputs",#N/A,FALSE,"Outputs";"Other inputs",#N/A,FALSE,"Other Inputs";"cashflow",#N/A,FALSE,"Statemnts"}</definedName>
    <definedName name="wrn.OpCostIn." localSheetId="0" hidden="1">{"OpCostIn Technical",#N/A,FALSE,"Operations Cost Inputs";"OpCostIn V plus F",#N/A,FALSE,"Operations Cost Inputs";"OpCostIn Maint",#N/A,FALSE,"Operations Cost Inputs";"OpCostIn LDs Add Cost",#N/A,FALSE,"Operations Cost Inputs"}</definedName>
    <definedName name="wrn.OpCostIn." hidden="1">{"OpCostIn Technical",#N/A,FALSE,"Operations Cost Inputs";"OpCostIn V plus F",#N/A,FALSE,"Operations Cost Inputs";"OpCostIn Maint",#N/A,FALSE,"Operations Cost Inputs";"OpCostIn LDs Add Cost",#N/A,FALSE,"Operations Cost Inputs"}</definedName>
    <definedName name="wrn.Print." localSheetId="0" hidden="1">{#N/A,#N/A,TRUE,"Cover";#N/A,#N/A,TRUE,"Stack";#N/A,#N/A,TRUE,"Cost S";#N/A,#N/A,TRUE,"Financing";#N/A,#N/A,TRUE," CF";#N/A,#N/A,TRUE,"CF Mnthly";#N/A,#N/A,TRUE,"CF assum";#N/A,#N/A,TRUE,"Unit Sales";#N/A,#N/A,TRUE,"REV";#N/A,#N/A,TRUE,"Bdgt Backup"}</definedName>
    <definedName name="wrn.Print." hidden="1">{#N/A,#N/A,TRUE,"Cover";#N/A,#N/A,TRUE,"Stack";#N/A,#N/A,TRUE,"Cost S";#N/A,#N/A,TRUE,"Financing";#N/A,#N/A,TRUE," CF";#N/A,#N/A,TRUE,"CF Mnthly";#N/A,#N/A,TRUE,"CF assum";#N/A,#N/A,TRUE,"Unit Sales";#N/A,#N/A,TRUE,"REV";#N/A,#N/A,TRUE,"Bdgt Backup"}</definedName>
    <definedName name="wrn.Short._.Print." localSheetId="0" hidden="1">{#N/A,#N/A,FALSE,"Cover";#N/A,#N/A,FALSE,"Stack";#N/A,#N/A,FALSE,"Cost S";#N/A,#N/A,FALSE," CF";#N/A,#N/A,FALSE,"Investor"}</definedName>
    <definedName name="wrn.Short._.Print." hidden="1">{#N/A,#N/A,FALSE,"Cover";#N/A,#N/A,FALSE,"Stack";#N/A,#N/A,FALSE,"Cost S";#N/A,#N/A,FALSE," CF";#N/A,#N/A,FALSE,"Investor"}</definedName>
    <definedName name="wrn.Summary._.results." localSheetId="0" hidden="1">{"key inputs",#N/A,TRUE,"Key Inputs";"key outputs",#N/A,TRUE,"Outputs";"Other inputs",#N/A,TRUE,"Other Inputs";"Revenue",#N/A,TRUE,"Rev"}</definedName>
    <definedName name="wrn.Summary._.results." hidden="1">{"key inputs",#N/A,TRUE,"Key Inputs";"key outputs",#N/A,TRUE,"Outputs";"Other inputs",#N/A,TRUE,"Other Inputs";"Revenue",#N/A,TRUE,"Rev"}</definedName>
    <definedName name="WS" localSheetId="0">#REF!</definedName>
    <definedName name="WS">#REF!</definedName>
    <definedName name="WS0" localSheetId="0">#REF!</definedName>
    <definedName name="WS0">#REF!</definedName>
    <definedName name="xxx" localSheetId="0">#REF!</definedName>
    <definedName name="xxx">#REF!</definedName>
    <definedName name="YUOR" localSheetId="0">{#N/A,#N/A,FALSE,"AFR-ELC"}</definedName>
    <definedName name="YUOR">{#N/A,#N/A,FALSE,"AFR-ELC"}</definedName>
    <definedName name="ZX">"Best Answer Data - v1.5"</definedName>
    <definedName name="ZXA000" localSheetId="0">#REF!</definedName>
    <definedName name="ZXA000">#REF!</definedName>
    <definedName name="ZXA001" localSheetId="0">#REF!</definedName>
    <definedName name="ZXA001">#REF!</definedName>
    <definedName name="ZXC000" localSheetId="0">#REF!</definedName>
    <definedName name="ZXC000">#REF!</definedName>
    <definedName name="ZXC001">#REF!</definedName>
    <definedName name="ZXC002">#REF!</definedName>
    <definedName name="ZXC003">#REF!</definedName>
    <definedName name="ZXC004">#REF!</definedName>
    <definedName name="ZXC005">#REF!</definedName>
    <definedName name="ZXC006">#REF!</definedName>
    <definedName name="ZXC007">#REF!</definedName>
    <definedName name="ZXC008">#REF!</definedName>
    <definedName name="ZXJ000">#REF!</definedName>
    <definedName name="ZXJ00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0" i="1" l="1"/>
  <c r="C762" i="1"/>
  <c r="C729" i="1"/>
  <c r="C638" i="1" l="1"/>
  <c r="C659" i="1"/>
  <c r="C655" i="1"/>
  <c r="F554" i="1"/>
  <c r="F552" i="1"/>
  <c r="G541" i="1"/>
  <c r="H541" i="1" s="1"/>
  <c r="F541" i="1"/>
  <c r="G539" i="1"/>
  <c r="H539" i="1" s="1"/>
  <c r="F539" i="1"/>
  <c r="G525" i="1"/>
  <c r="H525" i="1" s="1"/>
  <c r="F525" i="1"/>
  <c r="G523" i="1"/>
  <c r="H523" i="1" s="1"/>
  <c r="F523" i="1"/>
  <c r="G528" i="1"/>
  <c r="H528" i="1" s="1"/>
  <c r="F528" i="1"/>
  <c r="C643" i="1" l="1"/>
  <c r="C434" i="1"/>
  <c r="C347" i="1"/>
  <c r="C127" i="1" l="1"/>
  <c r="C123" i="1"/>
  <c r="F55" i="1"/>
  <c r="E43" i="1"/>
  <c r="F43" i="1" s="1"/>
  <c r="F37" i="1"/>
  <c r="E111" i="1"/>
  <c r="F54" i="1"/>
  <c r="E38" i="1"/>
  <c r="E44" i="1"/>
  <c r="E46" i="1" s="1"/>
  <c r="F46" i="1" s="1"/>
  <c r="E45" i="1" l="1"/>
  <c r="F45" i="1" s="1"/>
  <c r="H1005" i="1"/>
  <c r="F1005" i="1"/>
  <c r="H1004" i="1"/>
  <c r="F1004" i="1"/>
  <c r="H1003" i="1"/>
  <c r="F1003" i="1"/>
  <c r="H1002" i="1"/>
  <c r="F1002" i="1"/>
  <c r="H1001" i="1"/>
  <c r="F1001" i="1"/>
  <c r="H1000" i="1"/>
  <c r="F1000" i="1"/>
  <c r="H999" i="1"/>
  <c r="F999" i="1"/>
  <c r="H998" i="1"/>
  <c r="H997" i="1"/>
  <c r="E997" i="1"/>
  <c r="F997" i="1" s="1"/>
  <c r="H996" i="1"/>
  <c r="F996" i="1"/>
  <c r="H995" i="1"/>
  <c r="F995" i="1"/>
  <c r="H994" i="1"/>
  <c r="F994" i="1"/>
  <c r="H993" i="1"/>
  <c r="F993" i="1"/>
  <c r="H992" i="1"/>
  <c r="F992" i="1"/>
  <c r="H991" i="1"/>
  <c r="F991" i="1"/>
  <c r="H990" i="1"/>
  <c r="F990" i="1"/>
  <c r="H989" i="1"/>
  <c r="F989" i="1"/>
  <c r="H988" i="1"/>
  <c r="F988" i="1"/>
  <c r="H987" i="1"/>
  <c r="F987" i="1"/>
  <c r="H986" i="1"/>
  <c r="F986" i="1"/>
  <c r="H985" i="1"/>
  <c r="F985" i="1"/>
  <c r="H984" i="1"/>
  <c r="F984" i="1"/>
  <c r="H983" i="1"/>
  <c r="F983" i="1"/>
  <c r="H982" i="1"/>
  <c r="F982" i="1"/>
  <c r="H981" i="1"/>
  <c r="F981" i="1"/>
  <c r="H980" i="1"/>
  <c r="F980" i="1"/>
  <c r="H979" i="1"/>
  <c r="F979" i="1"/>
  <c r="H978" i="1"/>
  <c r="F978" i="1"/>
  <c r="H977" i="1"/>
  <c r="F977" i="1"/>
  <c r="H976" i="1"/>
  <c r="F976" i="1"/>
  <c r="H975" i="1"/>
  <c r="F975" i="1"/>
  <c r="H974" i="1"/>
  <c r="F974" i="1"/>
  <c r="H973" i="1"/>
  <c r="F973" i="1"/>
  <c r="H972" i="1"/>
  <c r="H971" i="1"/>
  <c r="H970" i="1"/>
  <c r="H969" i="1"/>
  <c r="H968" i="1"/>
  <c r="H967" i="1"/>
  <c r="F967" i="1"/>
  <c r="H966" i="1"/>
  <c r="F966" i="1"/>
  <c r="H965" i="1"/>
  <c r="F965" i="1"/>
  <c r="H964" i="1"/>
  <c r="F964" i="1"/>
  <c r="H963" i="1"/>
  <c r="F963" i="1"/>
  <c r="H962" i="1"/>
  <c r="E962" i="1"/>
  <c r="F962" i="1" s="1"/>
  <c r="H961" i="1"/>
  <c r="F961" i="1"/>
  <c r="H960" i="1"/>
  <c r="E960" i="1"/>
  <c r="F960" i="1" s="1"/>
  <c r="H959" i="1"/>
  <c r="F959" i="1"/>
  <c r="H958" i="1"/>
  <c r="E958" i="1"/>
  <c r="F958" i="1" s="1"/>
  <c r="H957" i="1"/>
  <c r="F957" i="1"/>
  <c r="H956" i="1"/>
  <c r="F956" i="1"/>
  <c r="H955" i="1"/>
  <c r="H954" i="1"/>
  <c r="H953" i="1"/>
  <c r="H952" i="1"/>
  <c r="H951" i="1"/>
  <c r="H950" i="1"/>
  <c r="E950" i="1"/>
  <c r="F950" i="1" s="1"/>
  <c r="H949" i="1"/>
  <c r="F949" i="1"/>
  <c r="H948" i="1"/>
  <c r="F948" i="1"/>
  <c r="H947" i="1"/>
  <c r="F947" i="1"/>
  <c r="H946" i="1"/>
  <c r="F946" i="1"/>
  <c r="H945" i="1"/>
  <c r="H944" i="1"/>
  <c r="H943" i="1"/>
  <c r="E943" i="1"/>
  <c r="E944" i="1" s="1"/>
  <c r="F944" i="1" s="1"/>
  <c r="H942" i="1"/>
  <c r="F942" i="1"/>
  <c r="H941" i="1"/>
  <c r="E941" i="1"/>
  <c r="F941" i="1" s="1"/>
  <c r="H940" i="1"/>
  <c r="F940" i="1"/>
  <c r="H939" i="1"/>
  <c r="H938" i="1"/>
  <c r="E938" i="1"/>
  <c r="F938" i="1" s="1"/>
  <c r="H937" i="1"/>
  <c r="F937" i="1"/>
  <c r="H936" i="1"/>
  <c r="H935" i="1"/>
  <c r="E935" i="1"/>
  <c r="F935" i="1" s="1"/>
  <c r="H934" i="1"/>
  <c r="F934" i="1"/>
  <c r="H933" i="1"/>
  <c r="H932" i="1"/>
  <c r="H931" i="1"/>
  <c r="H930" i="1"/>
  <c r="H929" i="1"/>
  <c r="H928" i="1"/>
  <c r="E928" i="1"/>
  <c r="F928" i="1" s="1"/>
  <c r="H927" i="1"/>
  <c r="H926" i="1"/>
  <c r="E926" i="1"/>
  <c r="E927" i="1" s="1"/>
  <c r="F927" i="1" s="1"/>
  <c r="H925" i="1"/>
  <c r="E925" i="1"/>
  <c r="F925" i="1" s="1"/>
  <c r="H924" i="1"/>
  <c r="E924" i="1"/>
  <c r="F924" i="1" s="1"/>
  <c r="H923" i="1"/>
  <c r="H922" i="1"/>
  <c r="F922" i="1"/>
  <c r="H921" i="1"/>
  <c r="E921" i="1"/>
  <c r="F921" i="1" s="1"/>
  <c r="H920" i="1"/>
  <c r="E920" i="1"/>
  <c r="F920" i="1" s="1"/>
  <c r="H919" i="1"/>
  <c r="E919" i="1"/>
  <c r="F919" i="1" s="1"/>
  <c r="H918" i="1"/>
  <c r="E918" i="1"/>
  <c r="F918" i="1" s="1"/>
  <c r="H917" i="1"/>
  <c r="E917" i="1"/>
  <c r="F917" i="1" s="1"/>
  <c r="H916" i="1"/>
  <c r="E916" i="1"/>
  <c r="F916" i="1" s="1"/>
  <c r="H915" i="1"/>
  <c r="E915" i="1"/>
  <c r="F915" i="1" s="1"/>
  <c r="H914" i="1"/>
  <c r="H913" i="1"/>
  <c r="H912" i="1"/>
  <c r="H911" i="1"/>
  <c r="H910" i="1"/>
  <c r="H909" i="1"/>
  <c r="F909" i="1"/>
  <c r="H908" i="1"/>
  <c r="F908" i="1"/>
  <c r="H907" i="1"/>
  <c r="F907" i="1"/>
  <c r="H906" i="1"/>
  <c r="F906" i="1"/>
  <c r="H905" i="1"/>
  <c r="F905" i="1"/>
  <c r="H904" i="1"/>
  <c r="F904" i="1"/>
  <c r="H903" i="1"/>
  <c r="H902" i="1"/>
  <c r="H901" i="1"/>
  <c r="H900" i="1"/>
  <c r="H899" i="1"/>
  <c r="F899" i="1"/>
  <c r="H898" i="1"/>
  <c r="F898" i="1"/>
  <c r="H897" i="1"/>
  <c r="F897" i="1"/>
  <c r="H896" i="1"/>
  <c r="E896" i="1"/>
  <c r="F896" i="1" s="1"/>
  <c r="H895" i="1"/>
  <c r="F895" i="1"/>
  <c r="H894" i="1"/>
  <c r="F894" i="1"/>
  <c r="H893" i="1"/>
  <c r="F893" i="1"/>
  <c r="H892" i="1"/>
  <c r="F892" i="1"/>
  <c r="H891" i="1"/>
  <c r="F891" i="1"/>
  <c r="H890" i="1"/>
  <c r="E890" i="1"/>
  <c r="F890" i="1" s="1"/>
  <c r="H889" i="1"/>
  <c r="F889" i="1"/>
  <c r="H888" i="1"/>
  <c r="F888" i="1"/>
  <c r="H887" i="1"/>
  <c r="F887" i="1"/>
  <c r="H886" i="1"/>
  <c r="F886" i="1"/>
  <c r="H885" i="1"/>
  <c r="F885" i="1"/>
  <c r="H884" i="1"/>
  <c r="F884" i="1"/>
  <c r="H883" i="1"/>
  <c r="F883" i="1"/>
  <c r="H882" i="1"/>
  <c r="F882" i="1"/>
  <c r="H881" i="1"/>
  <c r="F881" i="1"/>
  <c r="H880" i="1"/>
  <c r="E880" i="1"/>
  <c r="F880" i="1" s="1"/>
  <c r="H879" i="1"/>
  <c r="F879" i="1"/>
  <c r="H878" i="1"/>
  <c r="F878" i="1"/>
  <c r="H877" i="1"/>
  <c r="F877" i="1"/>
  <c r="C848" i="1"/>
  <c r="F848" i="1" s="1"/>
  <c r="F844" i="1"/>
  <c r="F843" i="1"/>
  <c r="F842" i="1"/>
  <c r="F840" i="1"/>
  <c r="F838" i="1"/>
  <c r="F836" i="1"/>
  <c r="F834" i="1"/>
  <c r="F833" i="1"/>
  <c r="F832" i="1"/>
  <c r="F831" i="1"/>
  <c r="F830" i="1"/>
  <c r="F829" i="1"/>
  <c r="F828" i="1"/>
  <c r="F827" i="1"/>
  <c r="C826" i="1"/>
  <c r="F826" i="1" s="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C792" i="1"/>
  <c r="F792" i="1" s="1"/>
  <c r="C791" i="1"/>
  <c r="F791" i="1" s="1"/>
  <c r="C790" i="1"/>
  <c r="F790" i="1" s="1"/>
  <c r="C789" i="1"/>
  <c r="F789" i="1" s="1"/>
  <c r="F788" i="1"/>
  <c r="F762" i="1"/>
  <c r="C765" i="1"/>
  <c r="F755" i="1"/>
  <c r="E740" i="1"/>
  <c r="E739" i="1"/>
  <c r="C739" i="1"/>
  <c r="E736" i="1"/>
  <c r="C736" i="1"/>
  <c r="C740" i="1" s="1"/>
  <c r="F740" i="1" s="1"/>
  <c r="F735" i="1"/>
  <c r="C725" i="1"/>
  <c r="E724" i="1"/>
  <c r="F724" i="1" s="1"/>
  <c r="E721" i="1"/>
  <c r="F721" i="1" s="1"/>
  <c r="F720" i="1"/>
  <c r="E719" i="1"/>
  <c r="F729" i="1"/>
  <c r="F716" i="1"/>
  <c r="E684" i="1"/>
  <c r="E687" i="1" s="1"/>
  <c r="F687" i="1" s="1"/>
  <c r="E680" i="1"/>
  <c r="F680" i="1" s="1"/>
  <c r="C678" i="1"/>
  <c r="F678" i="1" s="1"/>
  <c r="E677" i="1"/>
  <c r="E679" i="1" s="1"/>
  <c r="F679" i="1" s="1"/>
  <c r="F674" i="1"/>
  <c r="F671" i="1"/>
  <c r="E663" i="1"/>
  <c r="E688" i="1" s="1"/>
  <c r="F688" i="1" s="1"/>
  <c r="E662" i="1"/>
  <c r="E686" i="1" s="1"/>
  <c r="F686" i="1" s="1"/>
  <c r="E661" i="1"/>
  <c r="F661" i="1" s="1"/>
  <c r="C677" i="1"/>
  <c r="E655" i="1"/>
  <c r="E652" i="1"/>
  <c r="F652" i="1" s="1"/>
  <c r="E648" i="1"/>
  <c r="E647" i="1"/>
  <c r="E765" i="1" s="1"/>
  <c r="E644" i="1"/>
  <c r="C644" i="1"/>
  <c r="C648" i="1" s="1"/>
  <c r="E643" i="1"/>
  <c r="F639" i="1"/>
  <c r="E620" i="1"/>
  <c r="F620" i="1" s="1"/>
  <c r="F616" i="1"/>
  <c r="F614" i="1"/>
  <c r="E569" i="1"/>
  <c r="F569" i="1" s="1"/>
  <c r="F550" i="1"/>
  <c r="G547" i="1"/>
  <c r="H547" i="1" s="1"/>
  <c r="F547" i="1"/>
  <c r="G545" i="1"/>
  <c r="H545" i="1" s="1"/>
  <c r="F545" i="1"/>
  <c r="H538" i="1"/>
  <c r="G537" i="1"/>
  <c r="H537" i="1" s="1"/>
  <c r="F537" i="1"/>
  <c r="H536" i="1"/>
  <c r="G535" i="1"/>
  <c r="H535" i="1" s="1"/>
  <c r="C535" i="1"/>
  <c r="F535" i="1" s="1"/>
  <c r="H534" i="1"/>
  <c r="G533" i="1"/>
  <c r="H533" i="1" s="1"/>
  <c r="C533" i="1"/>
  <c r="F533" i="1" s="1"/>
  <c r="G520" i="1"/>
  <c r="H520" i="1" s="1"/>
  <c r="F520" i="1"/>
  <c r="G518" i="1"/>
  <c r="H518" i="1" s="1"/>
  <c r="F518" i="1"/>
  <c r="F475" i="1"/>
  <c r="I473" i="1"/>
  <c r="E473" i="1"/>
  <c r="F473" i="1" s="1"/>
  <c r="E443" i="1"/>
  <c r="F443" i="1" s="1"/>
  <c r="C441" i="1"/>
  <c r="F441" i="1" s="1"/>
  <c r="C436" i="1"/>
  <c r="F436" i="1" s="1"/>
  <c r="F434" i="1"/>
  <c r="F430" i="1"/>
  <c r="E428" i="1"/>
  <c r="F428" i="1" s="1"/>
  <c r="C426" i="1"/>
  <c r="F426" i="1" s="1"/>
  <c r="E408" i="1"/>
  <c r="E638" i="1" s="1"/>
  <c r="C408" i="1"/>
  <c r="F402" i="1"/>
  <c r="F395" i="1"/>
  <c r="F393" i="1"/>
  <c r="E389" i="1"/>
  <c r="E391" i="1" s="1"/>
  <c r="F391" i="1" s="1"/>
  <c r="F387" i="1"/>
  <c r="F385" i="1"/>
  <c r="N377" i="1"/>
  <c r="E377" i="1"/>
  <c r="F377" i="1" s="1"/>
  <c r="F375" i="1"/>
  <c r="I338" i="1"/>
  <c r="J338" i="1" s="1"/>
  <c r="E300" i="1"/>
  <c r="E302" i="1" s="1"/>
  <c r="E290" i="1"/>
  <c r="E292" i="1" s="1"/>
  <c r="C270" i="1"/>
  <c r="C292" i="1" s="1"/>
  <c r="C302" i="1" s="1"/>
  <c r="F302" i="1" s="1"/>
  <c r="E268" i="1"/>
  <c r="E270" i="1" s="1"/>
  <c r="C268" i="1"/>
  <c r="C266" i="1"/>
  <c r="C288" i="1" s="1"/>
  <c r="E260" i="1"/>
  <c r="C260" i="1"/>
  <c r="C258" i="1"/>
  <c r="F258" i="1" s="1"/>
  <c r="E248" i="1"/>
  <c r="F248" i="1" s="1"/>
  <c r="E246" i="1"/>
  <c r="C246" i="1"/>
  <c r="E244" i="1"/>
  <c r="F244" i="1" s="1"/>
  <c r="C242" i="1"/>
  <c r="C254" i="1" s="1"/>
  <c r="F254" i="1" s="1"/>
  <c r="E214" i="1"/>
  <c r="E216" i="1" s="1"/>
  <c r="E218" i="1" s="1"/>
  <c r="F218" i="1" s="1"/>
  <c r="E172" i="1"/>
  <c r="F172" i="1" s="1"/>
  <c r="I160" i="1"/>
  <c r="H157" i="1"/>
  <c r="I156" i="1"/>
  <c r="E135" i="1"/>
  <c r="F135" i="1" s="1"/>
  <c r="E119" i="1"/>
  <c r="E73" i="1"/>
  <c r="F73" i="1" s="1"/>
  <c r="F68" i="1"/>
  <c r="F62" i="1"/>
  <c r="F53" i="1"/>
  <c r="F49" i="1"/>
  <c r="F42" i="1"/>
  <c r="F38" i="1"/>
  <c r="F36" i="1"/>
  <c r="E26" i="1"/>
  <c r="F26" i="1" s="1"/>
  <c r="F25" i="1"/>
  <c r="F23" i="1"/>
  <c r="E20" i="1"/>
  <c r="F20" i="1" s="1"/>
  <c r="F19" i="1"/>
  <c r="F18" i="1"/>
  <c r="F17" i="1"/>
  <c r="F16" i="1"/>
  <c r="E15" i="1"/>
  <c r="F15" i="1" s="1"/>
  <c r="E12" i="1"/>
  <c r="E11" i="1"/>
  <c r="F11" i="1" s="1"/>
  <c r="F10" i="1"/>
  <c r="F9" i="1"/>
  <c r="E164" i="1" l="1"/>
  <c r="F119" i="1"/>
  <c r="F268" i="1"/>
  <c r="F558" i="1"/>
  <c r="E1034" i="1" s="1"/>
  <c r="F78" i="1"/>
  <c r="E88" i="1" s="1"/>
  <c r="F638" i="1"/>
  <c r="F12" i="1"/>
  <c r="E13" i="1"/>
  <c r="F13" i="1" s="1"/>
  <c r="E14" i="1"/>
  <c r="F14" i="1" s="1"/>
  <c r="F655" i="1"/>
  <c r="F214" i="1"/>
  <c r="F260" i="1"/>
  <c r="F389" i="1"/>
  <c r="F408" i="1"/>
  <c r="F662" i="1"/>
  <c r="F663" i="1"/>
  <c r="F629" i="1"/>
  <c r="E1038" i="1" s="1"/>
  <c r="F736" i="1"/>
  <c r="E410" i="1"/>
  <c r="F410" i="1" s="1"/>
  <c r="E567" i="1"/>
  <c r="F567" i="1" s="1"/>
  <c r="F648" i="1"/>
  <c r="C685" i="1"/>
  <c r="F685" i="1" s="1"/>
  <c r="F822" i="1"/>
  <c r="E864" i="1" s="1"/>
  <c r="E923" i="1"/>
  <c r="F923" i="1" s="1"/>
  <c r="E113" i="1"/>
  <c r="E121" i="1"/>
  <c r="F121" i="1" s="1"/>
  <c r="F242" i="1"/>
  <c r="F246" i="1"/>
  <c r="F270" i="1"/>
  <c r="F292" i="1"/>
  <c r="F644" i="1"/>
  <c r="F651" i="1"/>
  <c r="F718" i="1"/>
  <c r="F739" i="1"/>
  <c r="F765" i="1"/>
  <c r="F851" i="1"/>
  <c r="E865" i="1" s="1"/>
  <c r="F901" i="1"/>
  <c r="F1010" i="1" s="1"/>
  <c r="F911" i="1"/>
  <c r="F1011" i="1" s="1"/>
  <c r="F943" i="1"/>
  <c r="F445" i="1"/>
  <c r="E454" i="1" s="1"/>
  <c r="C647" i="1"/>
  <c r="F647" i="1" s="1"/>
  <c r="F643" i="1"/>
  <c r="F288" i="1"/>
  <c r="C298" i="1"/>
  <c r="F298" i="1" s="1"/>
  <c r="F970" i="1"/>
  <c r="F1014" i="1" s="1"/>
  <c r="F44" i="1"/>
  <c r="E207" i="1"/>
  <c r="F164" i="1"/>
  <c r="F677" i="1"/>
  <c r="C684" i="1"/>
  <c r="F684" i="1" s="1"/>
  <c r="F111" i="1"/>
  <c r="C290" i="1"/>
  <c r="E137" i="1"/>
  <c r="F137" i="1" s="1"/>
  <c r="E220" i="1"/>
  <c r="F220" i="1" s="1"/>
  <c r="E725" i="1"/>
  <c r="F725" i="1" s="1"/>
  <c r="E936" i="1"/>
  <c r="F936" i="1" s="1"/>
  <c r="E939" i="1"/>
  <c r="F939" i="1" s="1"/>
  <c r="E945" i="1"/>
  <c r="F945" i="1" s="1"/>
  <c r="E998" i="1"/>
  <c r="F998" i="1" s="1"/>
  <c r="F1007" i="1" s="1"/>
  <c r="F1015" i="1" s="1"/>
  <c r="E170" i="1"/>
  <c r="E222" i="1"/>
  <c r="C256" i="1"/>
  <c r="F256" i="1" s="1"/>
  <c r="F266" i="1"/>
  <c r="E659" i="1"/>
  <c r="C719" i="1"/>
  <c r="F416" i="1"/>
  <c r="F758" i="1"/>
  <c r="F216" i="1"/>
  <c r="F926" i="1"/>
  <c r="E157" i="1"/>
  <c r="F157" i="1" s="1"/>
  <c r="E125" i="1"/>
  <c r="F730" i="1" l="1"/>
  <c r="F930" i="1"/>
  <c r="F1012" i="1" s="1"/>
  <c r="F125" i="1"/>
  <c r="E129" i="1"/>
  <c r="F129" i="1" s="1"/>
  <c r="F113" i="1"/>
  <c r="F32" i="1"/>
  <c r="E84" i="1" s="1"/>
  <c r="F719" i="1"/>
  <c r="F419" i="1"/>
  <c r="E452" i="1" s="1"/>
  <c r="F281" i="1"/>
  <c r="E310" i="1" s="1"/>
  <c r="F784" i="1"/>
  <c r="E1044" i="1" s="1"/>
  <c r="E123" i="1"/>
  <c r="F123" i="1" s="1"/>
  <c r="F952" i="1"/>
  <c r="F1013" i="1" s="1"/>
  <c r="F1017" i="1" s="1"/>
  <c r="E1048" i="1" s="1"/>
  <c r="E201" i="1"/>
  <c r="F201" i="1" s="1"/>
  <c r="F57" i="1"/>
  <c r="E86" i="1" s="1"/>
  <c r="E481" i="1"/>
  <c r="F481" i="1" s="1"/>
  <c r="E339" i="1"/>
  <c r="F339" i="1" s="1"/>
  <c r="E341" i="1"/>
  <c r="F871" i="1"/>
  <c r="E1046" i="1" s="1"/>
  <c r="E660" i="1"/>
  <c r="F660" i="1" s="1"/>
  <c r="F659" i="1"/>
  <c r="E575" i="1"/>
  <c r="F575" i="1" s="1"/>
  <c r="E353" i="1"/>
  <c r="E355" i="1" s="1"/>
  <c r="F355" i="1" s="1"/>
  <c r="F170" i="1"/>
  <c r="F190" i="1" s="1"/>
  <c r="E1026" i="1" s="1"/>
  <c r="E224" i="1"/>
  <c r="F224" i="1" s="1"/>
  <c r="F222" i="1"/>
  <c r="F690" i="1"/>
  <c r="E696" i="1" s="1"/>
  <c r="F290" i="1"/>
  <c r="C300" i="1"/>
  <c r="F300" i="1" s="1"/>
  <c r="F207" i="1"/>
  <c r="E347" i="1"/>
  <c r="F746" i="1" l="1"/>
  <c r="E1042" i="1" s="1"/>
  <c r="E127" i="1"/>
  <c r="F127" i="1" s="1"/>
  <c r="F341" i="1"/>
  <c r="F100" i="1"/>
  <c r="E1022" i="1" s="1"/>
  <c r="F235" i="1"/>
  <c r="E1028" i="1" s="1"/>
  <c r="F305" i="1"/>
  <c r="E312" i="1" s="1"/>
  <c r="F666" i="1"/>
  <c r="E1040" i="1" s="1"/>
  <c r="F146" i="1"/>
  <c r="E1024" i="1" s="1"/>
  <c r="F353" i="1"/>
  <c r="E495" i="1"/>
  <c r="E487" i="1"/>
  <c r="F347" i="1"/>
  <c r="E694" i="1" l="1"/>
  <c r="F709" i="1" s="1"/>
  <c r="E308" i="1"/>
  <c r="F327" i="1" s="1"/>
  <c r="F370" i="1"/>
  <c r="E1030" i="1" s="1"/>
  <c r="E581" i="1"/>
  <c r="F487" i="1"/>
  <c r="E489" i="1"/>
  <c r="F489" i="1" s="1"/>
  <c r="E589" i="1"/>
  <c r="F589" i="1" s="1"/>
  <c r="F495" i="1"/>
  <c r="E450" i="1" l="1"/>
  <c r="F464" i="1" s="1"/>
  <c r="F509" i="1"/>
  <c r="E1032" i="1" s="1"/>
  <c r="E583" i="1"/>
  <c r="F583" i="1" s="1"/>
  <c r="F581" i="1"/>
  <c r="F605" i="1" l="1"/>
  <c r="E1036" i="1" s="1"/>
  <c r="F1051" i="1" s="1"/>
  <c r="F1052" i="1" l="1"/>
  <c r="F1053" i="1" s="1"/>
  <c r="F1054" i="1" s="1"/>
  <c r="F1055" i="1" s="1"/>
  <c r="F1056" i="1" l="1"/>
  <c r="F1057" i="1" s="1"/>
  <c r="E1062" i="1" s="1"/>
  <c r="E1061" i="1" l="1"/>
</calcChain>
</file>

<file path=xl/sharedStrings.xml><?xml version="1.0" encoding="utf-8"?>
<sst xmlns="http://schemas.openxmlformats.org/spreadsheetml/2006/main" count="1214" uniqueCount="499">
  <si>
    <t>ELEMENT NR. 1</t>
  </si>
  <si>
    <t>SUBSTRUCTURE (All Provisional)</t>
  </si>
  <si>
    <t>D20: EXCAVATING AND FILLING</t>
  </si>
  <si>
    <t>General Site Clearance</t>
  </si>
  <si>
    <t>A</t>
  </si>
  <si>
    <r>
      <t>m</t>
    </r>
    <r>
      <rPr>
        <vertAlign val="superscript"/>
        <sz val="10"/>
        <rFont val="Comic Sans MS"/>
        <family val="4"/>
      </rPr>
      <t>2</t>
    </r>
  </si>
  <si>
    <t>B</t>
  </si>
  <si>
    <r>
      <t>m</t>
    </r>
    <r>
      <rPr>
        <vertAlign val="superscript"/>
        <sz val="10"/>
        <rFont val="Comic Sans MS"/>
        <family val="4"/>
      </rPr>
      <t>3</t>
    </r>
  </si>
  <si>
    <t>C</t>
  </si>
  <si>
    <t>D</t>
  </si>
  <si>
    <t>E</t>
  </si>
  <si>
    <t>F</t>
  </si>
  <si>
    <t>G</t>
  </si>
  <si>
    <t>Return, fill and consolidate selected excavated material around foundation.</t>
  </si>
  <si>
    <t>H</t>
  </si>
  <si>
    <t>Approved laterite earth filling to make up level well rammed and consolidated in layers of 150mm thick.</t>
  </si>
  <si>
    <t>J</t>
  </si>
  <si>
    <t>100mm thick approved rock hardcore filling well rammed and consolidated.</t>
  </si>
  <si>
    <t>K</t>
  </si>
  <si>
    <t>Dieldrex 20" anti-termites to surfaces of excavation</t>
  </si>
  <si>
    <t>E10: In situ concrete</t>
  </si>
  <si>
    <t>Vibrated Ready Mix Concrete Grade 10 in:</t>
  </si>
  <si>
    <t>L</t>
  </si>
  <si>
    <t>50mm blinding under bases</t>
  </si>
  <si>
    <t>Vibrated Ready Mix Concrete grade 20 (1:3;6) mix in</t>
  </si>
  <si>
    <t>M</t>
  </si>
  <si>
    <t>N</t>
  </si>
  <si>
    <t>150mm horizontal bed</t>
  </si>
  <si>
    <t>Carried to Collection</t>
  </si>
  <si>
    <t>SUBSTRUCTURE CONT'D</t>
  </si>
  <si>
    <t>Reinforced  insitu concrete</t>
  </si>
  <si>
    <t>Vibrated Ready Mix Concrete grade 25 (1:2:4) in:</t>
  </si>
  <si>
    <t>Steps</t>
  </si>
  <si>
    <t>E30: Reinforcement for in situ concrete</t>
  </si>
  <si>
    <t xml:space="preserve">High yield deformed bars to BS 4449 in column bases, columns etc </t>
  </si>
  <si>
    <t>kg</t>
  </si>
  <si>
    <t>BRC Fabric mesh reinforcement to BS 4483 ref.No A.142 weighing 2.22kg/sq.m lapped 200mm at all joints in:</t>
  </si>
  <si>
    <t>Bed</t>
  </si>
  <si>
    <t>E20: Formwork for in situ concrete</t>
  </si>
  <si>
    <t>Sawn formwork to:</t>
  </si>
  <si>
    <t>Carried to collection</t>
  </si>
  <si>
    <t>Edges of ground floor bed 150mm high</t>
  </si>
  <si>
    <t>m</t>
  </si>
  <si>
    <t>F10: Brick/Block walling</t>
  </si>
  <si>
    <t xml:space="preserve">Hollow sandcrete blockwork filled solid with vibrated concrete grade 15 and jointed in cement mortar </t>
  </si>
  <si>
    <t>225mm wall</t>
  </si>
  <si>
    <t>Damp Proofing</t>
  </si>
  <si>
    <t>Damp proof membrane</t>
  </si>
  <si>
    <t>0.26mm polythene damp proof membrane lapped 450mm at all welted joints, laid on hardcore</t>
  </si>
  <si>
    <t>COLLECTION</t>
  </si>
  <si>
    <t>page /1</t>
  </si>
  <si>
    <t>page /2</t>
  </si>
  <si>
    <t>page /3</t>
  </si>
  <si>
    <t xml:space="preserve">SUBSTRUCTURE </t>
  </si>
  <si>
    <t>Carried to Summary</t>
  </si>
  <si>
    <t>Element Nr. 2</t>
  </si>
  <si>
    <t>FRAME</t>
  </si>
  <si>
    <t xml:space="preserve">Reinforced Insitu Concrete </t>
  </si>
  <si>
    <t>Columns</t>
  </si>
  <si>
    <t>Beams</t>
  </si>
  <si>
    <t>25mm diameter bar</t>
  </si>
  <si>
    <t>20mm diameter bar</t>
  </si>
  <si>
    <t>16mm diameter bar</t>
  </si>
  <si>
    <t>12mm diameter bar</t>
  </si>
  <si>
    <t>10mm diameter links and stirrups</t>
  </si>
  <si>
    <t>Vertical sides of columns</t>
  </si>
  <si>
    <t>sides and soffits of beams</t>
  </si>
  <si>
    <t>carried to Summary</t>
  </si>
  <si>
    <t>Element Nr. 3</t>
  </si>
  <si>
    <t>UPPER FLOOR</t>
  </si>
  <si>
    <t>Suspended floor slabs</t>
  </si>
  <si>
    <t>High yield deformed bars to BS 4449 in concrete floor slabs ,lift bases and wall.</t>
  </si>
  <si>
    <t>12mm diameter bars</t>
  </si>
  <si>
    <t>Horizontal soffit of suspended floor slab</t>
  </si>
  <si>
    <t>Edge of slab 150mm wide</t>
  </si>
  <si>
    <t>UPPER FLOORS</t>
  </si>
  <si>
    <t>Element Nr. 4</t>
  </si>
  <si>
    <t xml:space="preserve">STAIRCASES </t>
  </si>
  <si>
    <t xml:space="preserve"> </t>
  </si>
  <si>
    <t>Staircases including landings and beams</t>
  </si>
  <si>
    <t>High yield deformed bars to BS 4449 in beams, staircases and landing</t>
  </si>
  <si>
    <t>Sloping soffit of staircases / ramps</t>
  </si>
  <si>
    <t>Soffits of landing</t>
  </si>
  <si>
    <t>Sides and soffits of beam</t>
  </si>
  <si>
    <t>Sides of staircases / ramps including cutting and fitting to risers.</t>
  </si>
  <si>
    <t>Risers of steps 150mm high</t>
  </si>
  <si>
    <t>Sides of Landing</t>
  </si>
  <si>
    <t>STAIRCASES CONT'D</t>
  </si>
  <si>
    <t>M4O: Stone/Concrete/Quarry/Ceramic Tiling/Mosaic</t>
  </si>
  <si>
    <t>Granite Floor Tiles</t>
  </si>
  <si>
    <t>Landings</t>
  </si>
  <si>
    <t>Ditto treads of staircase 300mm wide</t>
  </si>
  <si>
    <t>Ditto risers of staircase 150mm high</t>
  </si>
  <si>
    <t>Ditto 75mm wide skirting along risers and tread</t>
  </si>
  <si>
    <t>M10: Sand cement/ Concrete/ Screeds/ Toppings</t>
  </si>
  <si>
    <t>Cement and sand (1:3) mix:</t>
  </si>
  <si>
    <t>25mm thick floated bed (Landing)</t>
  </si>
  <si>
    <t>15mm thick backing 150mm high (Risers)</t>
  </si>
  <si>
    <t>25mm thick floated bed 300mm wide (Tread)</t>
  </si>
  <si>
    <t>15mm thick backing 75mm high (Skirting)</t>
  </si>
  <si>
    <t>M20: Plastered/Rendered/Roughcast coatings</t>
  </si>
  <si>
    <t>15mm Thick cement and sand (1:5) smooth rendering to:</t>
  </si>
  <si>
    <t>Sloping soffit of staircases</t>
  </si>
  <si>
    <t>Soffit of landing</t>
  </si>
  <si>
    <t>Sides of staircases</t>
  </si>
  <si>
    <t>P.O.P Floating</t>
  </si>
  <si>
    <t>Prepare and apply aduplan or other approved floating  materials on rendered surfaces</t>
  </si>
  <si>
    <t>M60: Painting/Clear finishing</t>
  </si>
  <si>
    <t>Prepare, prime and apply 3 coats of Dulux or other equal and approved  Silk paint on:</t>
  </si>
  <si>
    <t>page /6</t>
  </si>
  <si>
    <t>page /7</t>
  </si>
  <si>
    <t>page /8</t>
  </si>
  <si>
    <t>STAIRCASES</t>
  </si>
  <si>
    <t>Element Nr. 5</t>
  </si>
  <si>
    <t>ROOF</t>
  </si>
  <si>
    <t>High yield deformed bars to BS 4449 in beams, facia, slab, &amp; copping.</t>
  </si>
  <si>
    <t>16-10mm diameter bars</t>
  </si>
  <si>
    <t>Sides and soffits of roof beams</t>
  </si>
  <si>
    <t>ROOF CONT'D</t>
  </si>
  <si>
    <t>H72: 0.55mm longspan aluminium coloured roofing sheets or any other approved specification</t>
  </si>
  <si>
    <t>Aluminium Long span roof covering</t>
  </si>
  <si>
    <t xml:space="preserve">Wall flashing 300mm girth </t>
  </si>
  <si>
    <t>G20: Steel trusses/Timber framing/First fixing</t>
  </si>
  <si>
    <t>Sawn hardwood roof carcass treated with solignum</t>
  </si>
  <si>
    <t>Allow provisional sum for steel roof trusses</t>
  </si>
  <si>
    <t>item</t>
  </si>
  <si>
    <t>100 x 50mm wall plate</t>
  </si>
  <si>
    <t>100 x 50mm rafter</t>
  </si>
  <si>
    <t>100 x 50mm tie beam</t>
  </si>
  <si>
    <t>100 x 50mm struts</t>
  </si>
  <si>
    <t>50 x 75mm hardwood purlins</t>
  </si>
  <si>
    <t>25 x 3600mm hardwood fascia board</t>
  </si>
  <si>
    <t xml:space="preserve">Hollow sandcrete blockwork jointed in cement mortar  </t>
  </si>
  <si>
    <t>225mm in parapet wall</t>
  </si>
  <si>
    <t>12mm Thick cement and sand (1:5) smooth rendering to:</t>
  </si>
  <si>
    <t>Parapet wall</t>
  </si>
  <si>
    <t>Sides and soffits of concrete facia</t>
  </si>
  <si>
    <t>M10: Sand cement/Concrete/Screeds/Toppings</t>
  </si>
  <si>
    <t>P</t>
  </si>
  <si>
    <t>50mm thick floated bed (roof slab)</t>
  </si>
  <si>
    <t>H66: Bitumen felt shingling</t>
  </si>
  <si>
    <t>3mm thick plasprufe or other approved bituminous felt</t>
  </si>
  <si>
    <t>Soffit of roof slabs</t>
  </si>
  <si>
    <t>Vertical sides of parapet walls/Gutter</t>
  </si>
  <si>
    <t xml:space="preserve">Dishing arround rainwater oulet  </t>
  </si>
  <si>
    <t>Nr</t>
  </si>
  <si>
    <t>POP Wall Floating</t>
  </si>
  <si>
    <t>Prepare and apply ''aduplan'' or other equal and approved wall floating material on rendered walls</t>
  </si>
  <si>
    <t>m2</t>
  </si>
  <si>
    <t>M60: Texture Paint</t>
  </si>
  <si>
    <t>Prepare and apply standard coat ofWeather Shield paint on</t>
  </si>
  <si>
    <t>page /9</t>
  </si>
  <si>
    <t>page /10</t>
  </si>
  <si>
    <t>page /11</t>
  </si>
  <si>
    <t>Element Nr. 6</t>
  </si>
  <si>
    <t>EXTERNAL WALLS</t>
  </si>
  <si>
    <t>Hollow sandcrete blockwork laid and jointed in cement mortar (1:3) mix:</t>
  </si>
  <si>
    <t xml:space="preserve">230mm wall </t>
  </si>
  <si>
    <t xml:space="preserve">150mm wall </t>
  </si>
  <si>
    <t>Lintels</t>
  </si>
  <si>
    <t>High yield deformed bars to BS 4449 in lintels</t>
  </si>
  <si>
    <t>10mm diameter bars in links and stirrups</t>
  </si>
  <si>
    <t>Sides and soffits of lintels</t>
  </si>
  <si>
    <t>Element Nr. 7</t>
  </si>
  <si>
    <t xml:space="preserve">WINDOWS AND EXTERNAL DOORS </t>
  </si>
  <si>
    <t>L11: Metal windows/rooflights/screens/louvres</t>
  </si>
  <si>
    <t>L10: Windows/roofing-lights/Screens/ Louvres</t>
  </si>
  <si>
    <t>Window Subframe</t>
  </si>
  <si>
    <t>Q</t>
  </si>
  <si>
    <t>WINDOWS AND EXTERNAL DOORS</t>
  </si>
  <si>
    <t>Element Nr. 8</t>
  </si>
  <si>
    <t>INTERNAL WALLS</t>
  </si>
  <si>
    <t>Element Nr. 9</t>
  </si>
  <si>
    <t>INTERNAL DOORS</t>
  </si>
  <si>
    <t>Wood work - doors/shutters/hatches</t>
  </si>
  <si>
    <t xml:space="preserve">INTERNAL DOORS </t>
  </si>
  <si>
    <t>Element Nr. 10</t>
  </si>
  <si>
    <t>WALL FINISHES</t>
  </si>
  <si>
    <t>Internal work</t>
  </si>
  <si>
    <t>M20: Plastered/Randered/Roughcast coatings</t>
  </si>
  <si>
    <t>15mm thick cement and sand (1:4) smooth rendering to:</t>
  </si>
  <si>
    <t>Walls</t>
  </si>
  <si>
    <t>Ditto not exceeding 300mm girth including dressing around that arises.</t>
  </si>
  <si>
    <t>M31: Fibrous Plaster of Paris</t>
  </si>
  <si>
    <t>Rendered surfaces</t>
  </si>
  <si>
    <t>Rendered surfaces, width not exceeding 300mm</t>
  </si>
  <si>
    <t>Prepare and apply two finishing coats of emulsion paint on:</t>
  </si>
  <si>
    <t>Ditto not exceeding 300mm girth</t>
  </si>
  <si>
    <t>M40: Stone/Concrete/Quarry/Ceramic/ Mosaic tiling</t>
  </si>
  <si>
    <t>Approved ceramic wall tiles bedded and jointed in cement and sand (1:3) screeded backing (measured separately) and pointed in matching coloured cement.</t>
  </si>
  <si>
    <t>Kitchen walls</t>
  </si>
  <si>
    <t>Toilet walls</t>
  </si>
  <si>
    <t>M10: Sand cement beds /Concrete/Screeds/ 
backings</t>
  </si>
  <si>
    <t>Cement and sand (1:3) in backings</t>
  </si>
  <si>
    <t>15mm screeded backings</t>
  </si>
  <si>
    <t>External work</t>
  </si>
  <si>
    <t>M20: Plastered/Rendered/Roughcast/ Coatings</t>
  </si>
  <si>
    <t>15mm thick cement and sand (1:5) smooth rendering to:</t>
  </si>
  <si>
    <t>Ditto not exceeding 300mm girth including dressing the arrises</t>
  </si>
  <si>
    <t>Capping on canopy and outdoor wall</t>
  </si>
  <si>
    <t>Dressing of groves on wall</t>
  </si>
  <si>
    <t>WALL FINISHES CONT'D</t>
  </si>
  <si>
    <t>Waterock stones tiles bedded and jointed in cement and sand (1:3) screeded backing (measured separately) and well pointed on walls</t>
  </si>
  <si>
    <t xml:space="preserve">Wall tiles </t>
  </si>
  <si>
    <t>M10: Sand cement beds /Concrete/Screeds/backings</t>
  </si>
  <si>
    <t>Window hoods</t>
  </si>
  <si>
    <t>Prepare and apply two finishing coats of Dulux weather sheild paint and MC 50 wall screeding on:</t>
  </si>
  <si>
    <t>Capping on canopy and outdoor dwarf wall</t>
  </si>
  <si>
    <t>Groves on wall</t>
  </si>
  <si>
    <t>page /17</t>
  </si>
  <si>
    <t>page /18</t>
  </si>
  <si>
    <t>Carried to summary</t>
  </si>
  <si>
    <t>Element Nr. 12</t>
  </si>
  <si>
    <t>FLOOR FINISHES</t>
  </si>
  <si>
    <t>M40: Stone/Concrete Quarry/Ceramic tilling/Mosaic</t>
  </si>
  <si>
    <t>Ceramic floor tiles (Royal Tiles) of approved colour, bedded and jointed in cement and sand (1:3) mix floated bed (measured separately) with and including pointing with matching cement colour</t>
  </si>
  <si>
    <t>400x400x8mm unglazed tiles ( toilets)</t>
  </si>
  <si>
    <t>Fully vitrified ceramic tiles of approved colour bedded and jointed in cement and sand floated bed (measured separately) with and including pointing with matching cement mortar on:</t>
  </si>
  <si>
    <t>Ditto skirting 75mm high</t>
  </si>
  <si>
    <t>Vitrified tiles of approved colour bedded and jointed in cement and sand floated bed (measured separately) with and including pointing with matching cement mortar on:</t>
  </si>
  <si>
    <t>M10: Sand cement beds/Concrete/Screeds/ 
backings</t>
  </si>
  <si>
    <t>Cement and sand (1:3) mix</t>
  </si>
  <si>
    <t>44mm screeded bed</t>
  </si>
  <si>
    <t>M50: Rubber/Plastics/Cork/Lino/ Carpet tiling sheeting</t>
  </si>
  <si>
    <t>300x600x12mm unglazed black verona granite floor tiles in entrance</t>
  </si>
  <si>
    <t>M10: Sand cement beds/Concrete/Screeds/ backings</t>
  </si>
  <si>
    <t>42mm floated bed to receive floor tiles</t>
  </si>
  <si>
    <t>Element Nr. 13</t>
  </si>
  <si>
    <t>CEILING FINISHES</t>
  </si>
  <si>
    <t>Internal and External works</t>
  </si>
  <si>
    <t>15mm thick rendering finished fair and smooth on:</t>
  </si>
  <si>
    <t>Soffit of suspended floor slab</t>
  </si>
  <si>
    <t>POP Ceiling</t>
  </si>
  <si>
    <t>Gypsum Board Suspended Ceiling</t>
  </si>
  <si>
    <t>G20: Carpentary/Timber framing/ First fixing</t>
  </si>
  <si>
    <t>Sawn Treated Hardwood</t>
  </si>
  <si>
    <t>50 x 50mm noggins</t>
  </si>
  <si>
    <t>Prepare, prime and apply two coats of emulsion paint on:</t>
  </si>
  <si>
    <t>Soffits of suspended POP board</t>
  </si>
  <si>
    <t>MECHANICAL INSTALLATIONS</t>
  </si>
  <si>
    <t>Water supply and Waste water installation</t>
  </si>
  <si>
    <t>1" GREEN PPR pipe with socket</t>
  </si>
  <si>
    <t>length</t>
  </si>
  <si>
    <t>3/4" GREEN PPR pipe with socket</t>
  </si>
  <si>
    <t>1/2" GREEN PPR pipe with socket</t>
  </si>
  <si>
    <t>4" PVC pipe {4 bar}</t>
  </si>
  <si>
    <t>2" PVC pipe {4 bar}</t>
  </si>
  <si>
    <t>1" gate valve valve</t>
  </si>
  <si>
    <t>nos</t>
  </si>
  <si>
    <t>1" GREEN PPR tee</t>
  </si>
  <si>
    <t>1" GREEN PPR elbow</t>
  </si>
  <si>
    <t>1"x3/4"GREEN PPR tee</t>
  </si>
  <si>
    <t>1"x3/4"GREEN PPR elbow</t>
  </si>
  <si>
    <t>1" GREEN PPR nipple</t>
  </si>
  <si>
    <t>1" GREEN PPR union</t>
  </si>
  <si>
    <t>3/4" GREEN PPR tee</t>
  </si>
  <si>
    <t>3/4" GREEN PPR elbow</t>
  </si>
  <si>
    <t>3/4"x1/2" GREEN PPR tee</t>
  </si>
  <si>
    <t>3/4"x1/2" GREEN PPR elbow</t>
  </si>
  <si>
    <t>R</t>
  </si>
  <si>
    <t xml:space="preserve">3/4" gate valve </t>
  </si>
  <si>
    <t>S</t>
  </si>
  <si>
    <t>3/4" GREEN PPR Nipples</t>
  </si>
  <si>
    <t>T</t>
  </si>
  <si>
    <t>3/4" GREEN PPR union</t>
  </si>
  <si>
    <t>U</t>
  </si>
  <si>
    <t>4" PVC bend</t>
  </si>
  <si>
    <t>V</t>
  </si>
  <si>
    <t>4"x2" PVC tee</t>
  </si>
  <si>
    <t>W</t>
  </si>
  <si>
    <t>4"x2" PVC socket</t>
  </si>
  <si>
    <t>X</t>
  </si>
  <si>
    <t>4" PVC tee</t>
  </si>
  <si>
    <t>Y</t>
  </si>
  <si>
    <t>4x45 degree bend</t>
  </si>
  <si>
    <t>Z</t>
  </si>
  <si>
    <t>2" pvc bend</t>
  </si>
  <si>
    <t>2" pvc tee</t>
  </si>
  <si>
    <t>2x45 degree bend</t>
  </si>
  <si>
    <t>Big Agro gum</t>
  </si>
  <si>
    <t>Gasket Gum</t>
  </si>
  <si>
    <t>pkt</t>
  </si>
  <si>
    <t>Bondle of yarn rope</t>
  </si>
  <si>
    <t>bundle</t>
  </si>
  <si>
    <t>Labour for water supply and Waste Pipping</t>
  </si>
  <si>
    <t>MECHANICAL INSTALLATIONS continued ...</t>
  </si>
  <si>
    <t>Plumbing Fittings</t>
  </si>
  <si>
    <t>"GEBERIT"  or other approved equal rimless closed-coupled wash-down Water Closet unit in vitreous China with Concealed Tank, horizontal outlet. Push button dual flush valve cistern (4 litres/2.5 litres), bottom supply and internal overflow; complete with seat and soft close cover. Dimension:620mm x365mm</t>
  </si>
  <si>
    <t>nr</t>
  </si>
  <si>
    <t>RAK or other approved counter top wash hand basin with cabinet in vitreous with triple tap hole, concealed bracket with fixing clamps and centre waste bracket: Dimension 1600 x 450mm. Mixer shall be Piccolo 3 basin mixer with chrome-plated pop-up waste. Bottle trap shall be 32mm chrome-plated with 75mm seal.</t>
  </si>
  <si>
    <t>RAK or other approved counter top wash hand basin with cabinet in vitreous  with dual tap hole, concealed bracket with fixing clamps and centre waste bracket: Dimension 1000 x 450mm. Mixer shall be Piccolo 2 basin mixer with chrome-plated pop-up waste. Bottle trap shall be 32mm chrome-plated with 75mm seal.</t>
  </si>
  <si>
    <t>RAK or other approved wash hand basin in vitreous with single tap hole, concealed bracket with fixing clamps and centre waste bracket: Dimension 500 x 450mm. Mixer shall be Piccolo single basin mixer with chrome-plated pop-up waste. Bottle trap shall be 32mm chrome-plated with 75mm seal.</t>
  </si>
  <si>
    <t>Eago or equal and approved 1700x700mm fibre bath tub complete with 38mm bath waste, telephone shower, waste plug and chain and bath mixer</t>
  </si>
  <si>
    <t>shower set with mixer</t>
  </si>
  <si>
    <t>900mm fixed glass</t>
  </si>
  <si>
    <t>Water heater 15litres</t>
  </si>
  <si>
    <t>High quality polished chrome mounted tissue holders to match the sanitary  fixtures supplied.</t>
  </si>
  <si>
    <t>High quality toilet brush to match the sanitary fittings, complete with holder.</t>
  </si>
  <si>
    <t>580 x 425mm high quality Oval shape mirror with fixing accessories.</t>
  </si>
  <si>
    <t>High quality automatic hand dryer</t>
  </si>
  <si>
    <t>High quality automatic soap dispenser</t>
  </si>
  <si>
    <t>Double bowl and double tray sink with High quality Mixer</t>
  </si>
  <si>
    <t>Allow for accessories for sanitary fittings installation (i.e angle valves, flexible connectors,etc)</t>
  </si>
  <si>
    <t>Sum</t>
  </si>
  <si>
    <t>Labour for installation of sanitary fittings</t>
  </si>
  <si>
    <t>Airconditioning Installation</t>
  </si>
  <si>
    <t xml:space="preserve">Supply and install the following for airconditioning </t>
  </si>
  <si>
    <t>Airconditioning piping</t>
  </si>
  <si>
    <t>Labour</t>
  </si>
  <si>
    <t>page /21</t>
  </si>
  <si>
    <t>page /22</t>
  </si>
  <si>
    <t>PLUMBING INSTALLATIONS</t>
  </si>
  <si>
    <t>Element Nr. 11</t>
  </si>
  <si>
    <t>ELECTRICAL INSTALLATIONS</t>
  </si>
  <si>
    <t>SLAB INSTALLATION &amp; BLOCK WORK REQUIREMENT+ INVERTER PIPING)</t>
  </si>
  <si>
    <t>SNR</t>
  </si>
  <si>
    <t>DESCRIPTION OF ITEMS</t>
  </si>
  <si>
    <t>UNIT</t>
  </si>
  <si>
    <t>QTY</t>
  </si>
  <si>
    <t>RATE</t>
  </si>
  <si>
    <t>AMOUNT</t>
  </si>
  <si>
    <t>20MM CONDUIT PVC PIPE ,AAA BRAND &amp; NOTE: 45-LENGTH PER BUNDLE WITH 3-METER LENGTH PER PIPE</t>
  </si>
  <si>
    <t>BUNDLE</t>
  </si>
  <si>
    <t>20MM 4-WAY BOX, VEE-TEK BRAND</t>
  </si>
  <si>
    <t>PKT</t>
  </si>
  <si>
    <t>20MM Y-WAY BOX, VEE-TEK BRAND</t>
  </si>
  <si>
    <t>PCS</t>
  </si>
  <si>
    <t>20MM U-WAY BOX, VEE-TEK BRAND</t>
  </si>
  <si>
    <t>20MM JOINT COUPLER, VEE-TEK BRAND</t>
  </si>
  <si>
    <t>20MM M/F BUSHON, VEE-TEK BRAND</t>
  </si>
  <si>
    <t>25MM CONDUIT PVC PIPE , AAA BRAND &amp; NOTE: 30- LENGTH PER BUNDLE WITH 3-METER LENGTH PER PIPE</t>
  </si>
  <si>
    <t>25MM JOINT COUPLER, VEE-TEK BRAND</t>
  </si>
  <si>
    <t>25MM M/F BUSHON, VEE-TEK BRAND</t>
  </si>
  <si>
    <t>3" X 3" KNOCK OUT BOX, GENESIS BRAND</t>
  </si>
  <si>
    <t>3" X 6" KNOCKOUT  BOX, GENESIS BRAND</t>
  </si>
  <si>
    <t>3" X 3" PLASTIC KNOCK OUT BOX DIGINITY  BRAND</t>
  </si>
  <si>
    <t>6" X 6" UPVC DEEP ADAPTABLE BOX, DIGNITY BRAND</t>
  </si>
  <si>
    <t>6" X 6" UPVC SHALLOW ADAPTABLE BOX, DIGNITY BRAND</t>
  </si>
  <si>
    <t>6" X 9" UPVC DEEP ADAPTABLE BOX, DIGNITY BRAND</t>
  </si>
  <si>
    <t>9" X 9" ELCB PLASTIC ENCLOSURE CET-SAN BRAND</t>
  </si>
  <si>
    <t>PVC GUM SMALLER TIN WITH 0.236 LITRES, ABRO BRAND</t>
  </si>
  <si>
    <t>TIN</t>
  </si>
  <si>
    <t>25MM UPVC CORRUGATED WHITE THICK FLEXIBLE CONDUIT PIPE ELECTROFLEX ABC POLYMER, 50-METER LONG</t>
  </si>
  <si>
    <t>COIL</t>
  </si>
  <si>
    <t>20MM SADDLE CLIP</t>
  </si>
  <si>
    <t>25MM SADDLE CLIP</t>
  </si>
  <si>
    <t>75MM DIAMETER GREEN FLEXIBLE PIPE AS ARMOURED CABLE SLEEVE TO BUILDINGS</t>
  </si>
  <si>
    <t>LM</t>
  </si>
  <si>
    <t>50MM DIAMETER BLACK FLEXIBLE CONDUITS FOR TV WALL</t>
  </si>
  <si>
    <t>CEMENT &amp;SAND</t>
  </si>
  <si>
    <t>BAG</t>
  </si>
  <si>
    <t>INSTALLATION/LABOUR COST</t>
  </si>
  <si>
    <t>AC CONDUIT PIPING REQUIREMENTS</t>
  </si>
  <si>
    <t>QTY/UNIT</t>
  </si>
  <si>
    <t>50MM DIAMETER GREEN FLEXIBLE PIPE AS CONDUIT PIPING FOR AIR CONDITIONER, 22-METER PER ROLL</t>
  </si>
  <si>
    <t>ROLL</t>
  </si>
  <si>
    <t>25MM-INCHES DRAINAGE PIPE, NIGER BRAND</t>
  </si>
  <si>
    <t>LENGTH</t>
  </si>
  <si>
    <t>25MM ELBOW, NIGER BRAND</t>
  </si>
  <si>
    <t>25MM BEND, NIGER BRAND</t>
  </si>
  <si>
    <t>CEMENT&amp;SAND</t>
  </si>
  <si>
    <t>COMMERCIAL SYSTEM PIPING(FIRE PROTECTION/DETECTION/ALARM SYSYTEM +SURVEILLANCE SYSTEM(CCTV CAMERA) + TV SATELITE SYSTEM + PABX INTERCOM TELEPHONE SYSTEM +  MULTI ZONE CENTRAL &amp; STAND-ALONE SOUND SYSTEM)</t>
  </si>
  <si>
    <t>20MM CONDUIT PVC PIPE , AAA BRAND &amp; NOTE: 45-LENGTH PER BUNDLE WITH 3-METER LENGTH PER PIPE</t>
  </si>
  <si>
    <t>4" X 4 UPVC SHALLOW ADAPTABLE BOX, DIGNITY BRAND</t>
  </si>
  <si>
    <t>6" X 9" UPVC SHALLOW ADAPTABLE BOX, DIGNITY BRAND</t>
  </si>
  <si>
    <t xml:space="preserve">CABLE  REQUIREMENT </t>
  </si>
  <si>
    <t>COLEMAN BRAND</t>
  </si>
  <si>
    <t>1X 1.5MM RED PVC NIG CABLE</t>
  </si>
  <si>
    <t>1X 1.5MM BLACK  PVC NIG CABLE</t>
  </si>
  <si>
    <t>1X 1.5MM GREEN  PVC NIG CABLE</t>
  </si>
  <si>
    <t xml:space="preserve">1X 2.5MM RED PVC NIG CABLE, </t>
  </si>
  <si>
    <t>2.5MM BLACK PVC NIG CABLE</t>
  </si>
  <si>
    <t>1X 2.5MM GREEN  PVC NIG CABLE</t>
  </si>
  <si>
    <t>1X4MM RED PVC NIG CABLE STRANDED</t>
  </si>
  <si>
    <t>1X4MM BLACK PVC NIG CABLE STRANDED</t>
  </si>
  <si>
    <t>1X 10MM RED  PVC NIG CABLE, STRANDED</t>
  </si>
  <si>
    <t>1X 10MM YELLOW  PVC NIG CABLE, STRANDED</t>
  </si>
  <si>
    <t>1X 10MM BLUE PVC NIG CABLE, STRANDED</t>
  </si>
  <si>
    <t>1X 10MM BLACK  PVC NIG CABLE, STRANDED</t>
  </si>
  <si>
    <t>125AMPS COMPLETE SINGLE PHASE DISTRIBUTION BOARD WITH   8-MCB D4 SIZE TO BE DEDICATED TO INVERTER, , INDO-ASIAN BRAND</t>
  </si>
  <si>
    <t>NR</t>
  </si>
  <si>
    <t>COMPLETE 3 PHASE DISTRIBUTION BOARD WITH   12-MCB D4 SIZE, , AV-LEGEND RANGE/S.S &amp; C-TECH BRAND</t>
  </si>
  <si>
    <t>COMPLETE 3 PHASE DISTRIBUTION BOARD WITH  18- MCB D6 SIZE, AV-LEGEND RANGE/ S.S &amp; C-TECH BRAND</t>
  </si>
  <si>
    <t>100A TPN ELCB DEVICE, AV-TECH/ S.S &amp; C-TECH BRAND</t>
  </si>
  <si>
    <t>CABLE REQUIREMENT FOR RESIDENTIAL SYSTEM PIPING(FIRE PROTECTION/DETECTION/ALARM SYSYTEM +SURVEILLANCE SYSTEM(CCTV CAMERA) + TV SATELITE SYSTEM+ MULTI ZONE CENTRAL &amp; STAND-ALONE SOUND SYSTEM)</t>
  </si>
  <si>
    <t>INTERCOM CABLEX300M , 100% CU, 2P+E, RG11 PROLINE UK EQUIVALENT I.E(BTEK OR KUBIS OR ASTEL OR PROMADAZ BRAND), 305-METER LONG</t>
  </si>
  <si>
    <t>DRUM</t>
  </si>
  <si>
    <t>TV CABLE RG6 COAXIAL, ASTEL BRANDX300M BLACK CODED COLOR, 305-METER LONG</t>
  </si>
  <si>
    <t>TV CABLE RG6 COAXIAL, ASTEL BRANDX300M WHITE STRIPE CODED COLOR AS SIGNAL INCOMER, 305-METER LONG</t>
  </si>
  <si>
    <t>COAXIAL CCTV CABLE(RG59 + POWER), PROMADAZ OR EXCEL BRAND, 305-METER LONG</t>
  </si>
  <si>
    <t>NETWORK CABLE CAT5E 100% COPPER, BRANDREX OR D-LINK BRAND</t>
  </si>
  <si>
    <t>0.5MMX2CORE FLEXIBLE SPEAKER CABLE, C-DIVINE BRAND, 100-METER LONG</t>
  </si>
  <si>
    <t>FIRE ALARM CABLE 2CX1.5MM DUTIX BRAND</t>
  </si>
  <si>
    <t>ADDRESSABLE WIRED SMOKE DETECTORS CEILING MOUNTING ZETA BRAND FOR SHOPS ONLY</t>
  </si>
  <si>
    <t>ADDRESSABLE FIRE ALARM SOUNDER/SIREN WITH FLASHER CHLORIDE BRAND</t>
  </si>
  <si>
    <t>ADDRESSABLE RESETABLE BREAK GLASS ZETA BRAND</t>
  </si>
  <si>
    <t>45 AMPS  2- GANG DOUBLE POLE SWITCH TO SERVE AS PANEL MAINS CONTROLLER BETWEEN BACK-UP MAINS &amp; AC MAINS</t>
  </si>
  <si>
    <t>ADDRESSABLE FIREALARM CONTROL PANEL WITH 6-ZONES CHLORIDE BRAND UK OR OTHER EQUIVALENT</t>
  </si>
  <si>
    <t>LIGHT FIXTURES/LUMINAIRES REQUIREMENT</t>
  </si>
  <si>
    <t>1 GANG 2-WAY WHITE COLOURED LIGHT SWITCH, SOFT TORCH AVATARON RANGE SCHNEIDER BRAND</t>
  </si>
  <si>
    <t>2 GANG 2-WAY WHITE COLOURED LIGHT SWITCH, SOFT TORCH AVATARON RANGE SCHNEIDER BRAND</t>
  </si>
  <si>
    <t>3 GANG 2-WAY WHITE COLOURED LIGHT SWITCH, SOFT TORCH AVATARON RANGE SCHNEIDER BRAND</t>
  </si>
  <si>
    <t>20A DP AIR CODITIONER WHITE COLOURED SWITCH SOFT TORCH AVATARON RANGE SCHNEIDER BRAND</t>
  </si>
  <si>
    <t>1 GANG 13A SINGLE SOCKET, SOFT TORCH AVATARON RANGE SCHNEIDER BRAND</t>
  </si>
  <si>
    <t>1 GANG 15A SINGLE SOCKET, SOFT TORCH AVATARON RANGE SCHNEIDER BRAND</t>
  </si>
  <si>
    <t xml:space="preserve">2 GANG 13A WHITE COLOURED DOUBLE SOCKET, SOFT TORCH AVATARON RANGE SCHNEIDER BRAND </t>
  </si>
  <si>
    <t xml:space="preserve">TELEVISION DATA SOCKET, SOFT TORCH AVATARON RANGE SCHNEIDER BRAND </t>
  </si>
  <si>
    <t>WHITE COLOURED WITH ALUMINIUM BASED  LED PANEL RECESSED LIGHTS ROUND IN SHAPE, WITH 3X7 -WATTS,  THREE LUMENS COLOUR LIGHT EFFECT NAMELY( PURE WHITE LUMENS, WARM WHITE LUMENS, DAY LIGHT LUMENS)     WITH STARTING VOLTAGE 85V-265V,  RHOS/UK BRAND</t>
  </si>
  <si>
    <t>WHITE COLOURED WITH ALUMINIUM BASED  LED PANEL RECESSED LIGHTS ROUND IN SHAPE, WITH 3X12 WATTS,  THREE LUMENS COLOUR LIGHT EFFECT NAMELY( PURE WHITE LUMENS, WARM WHITE LUMENS, DAY LIGHT LUMENS)     WITH STARTING VOLTAGE 85V-265V,  RHOS/UK BRAND</t>
  </si>
  <si>
    <t>BLACK COLOURED STAIR WALL LED LIGHT WITH PIR MOTION SENSORS + LIGHT SENSOR, WARM WHITE LUMENS, WITH 3WATTS POWER CONSUMPTION, WITH STARTING VOLTAGE 85V-265V,  RHOS/UK BRAND</t>
  </si>
  <si>
    <t>KITCHEN ISLAND GLASS ICE-CUBE SHAPE SUSPENDING 3-IN- 1 PENDANTS   WITH 20-WATT FILAMENT BULB EACH, WITH STARTING VOLTAGE 85V-265V,  RHOS/UK BRAND RHOS/UK MODEL</t>
  </si>
  <si>
    <t xml:space="preserve">4 INCH  SILENT BATHROOM EXTRACTOR/VENTILATOR FAN WITH 8WATTS, , S&amp;P SPANISH MODEL/BRAND/MAKER </t>
  </si>
  <si>
    <t>NEON LED STRIP/ROPE/SPIRAL/POP DESIGN LIGHT(1X9W) WARM WHITE LUMENS SQUARED DESIGN, 50-METER LONG RHOS BRAND, TO BE USED IN MAIN LOUNGE SECTION, FAMILY LOUNGE, MASTER BEDROOM, MADAM ROOM, PENT FLOOR SITING ROOM, BATHROOMS</t>
  </si>
  <si>
    <t>REEL</t>
  </si>
  <si>
    <t>ROPE LIGHT PLUG &amp; ROPE LIGHT IGNITOR AS SET, RHOS BRAND</t>
  </si>
  <si>
    <t>ROPE LIGHT PIN CONNECTOR</t>
  </si>
  <si>
    <t>4" GERMAN SCREW WITH SMOOTH THREAD, 100PCS PER PARKET</t>
  </si>
  <si>
    <t xml:space="preserve">CEILING MOUNT BA SCREWS LONG&amp;SHORT, 50PCS PER PARKET </t>
  </si>
  <si>
    <t>COVER BOX(3X3) ,FLATTEN TYPE, VTEK BRAND</t>
  </si>
  <si>
    <t>COVER BOX(3X6) ,FLATTEN TYPE, VTEK BRAND</t>
  </si>
  <si>
    <t>20MM ROUND COVER BOX,  VTEK BRAND</t>
  </si>
  <si>
    <t>20MM CEILING ROSE,VTEK BRAND</t>
  </si>
  <si>
    <t>INSULATION TAPE/BLACK CELLOTAPE,(RYB) ABRO BRAND</t>
  </si>
  <si>
    <t>45A DP SWITCH WITH RED ROCKER AS COOKER CONTROL UNIT(CCU), LEGRAND MODEL</t>
  </si>
  <si>
    <t>45A DP SWITCH WITH RED ROCKER AS  CONTROL DEDICATED TO FREE STANDING FRIDGE, LEGRAND MODEL</t>
  </si>
  <si>
    <t>45A DP SWITCH WITH RED ROCKER AS  CONTROL DEDICATED TO MICROWAVE&amp;OVEN, LEGRAND MODEL</t>
  </si>
  <si>
    <t>45A DP SWITCH WITH RED ROCKER AS  CONTROL DEDICATED TO SCULLERY KITCHEN, BG MODEL</t>
  </si>
  <si>
    <t>20A DP SWITCH WITH WHITE ROCKER AS  CONTROL DEDICATED TOCENTRAL WATER HEATER TANKS, SCHENIDER MODEL</t>
  </si>
  <si>
    <t>WHITE COLOURED WITH ALUMINIUM BASED  LED PANEL RECESSED LIGHTS ROUND IN SHAPE, WITH 3X12 WATTS,  THREE LUMENS COLOUR LIGHT EFFECT NAMELY( PURE WHITE LUMENS, WARM WHITE LUMENS, DAY LIGHT LUMENS)     WITH STARTING VOLTAGE 85V-265V,  RHOS/UK BRAND, TO BE DEDICATED TO ENTERANCE PORCH &amp; GUEST ROOM CANTILEVER</t>
  </si>
  <si>
    <r>
      <t xml:space="preserve">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TO ENTRANCE CANTILEVER, FRONTAL CANTILEVER AND STORE</t>
    </r>
  </si>
  <si>
    <r>
      <t xml:space="preserve"> BLACK COLOURED BODIED 10WATTS CEILING/SURFACE MOUNTED </t>
    </r>
    <r>
      <rPr>
        <b/>
        <sz val="10"/>
        <color theme="1"/>
        <rFont val="Comic Sans MS"/>
        <family val="4"/>
      </rPr>
      <t>DOWN LIGHTS</t>
    </r>
    <r>
      <rPr>
        <sz val="10"/>
        <color theme="1"/>
        <rFont val="Comic Sans MS"/>
        <family val="4"/>
      </rPr>
      <t xml:space="preserve"> WITH COB LAMP,  ROUND SHAPE, THREE LUMENS COLOUR LIGHT EFFECT NAMELY( PURE WHITE LUMENS, WARM WHITE LUMENS, DAY LIGHT LUMENS) WITH OPERATING VOLTAGE 85V-265V,   SONIC-UK  MODEL OR OTHER EQUIVQLENTS, TO BE DEDICATED FAMILY LIVING TERRACE, BEDROOM 1 TERRACE</t>
    </r>
  </si>
  <si>
    <t>(2X5WATTS +2WATTS, 3-IN-1) DUAL LUMENS/MULTIPLE COLOUR CHANGER, UP &amp; DOWN LED WALL MOUNTED WALL WARSHER AS BUILDING SECURITY/ FAÇADE LIGHT WITH WHITE LUMENS &amp; WARM WHITE LUMEN,  WITH STARTING VOLTAGE 85V-265V,  RHOS/UK BRAND.</t>
  </si>
  <si>
    <r>
      <t xml:space="preserve">100A 4POLE EARTH LEAKAGE CIRCUIT BREAKER WITH 30mA SENSITIVITY/TRIPPING CURRENT, AV-TECH BRAND, </t>
    </r>
    <r>
      <rPr>
        <b/>
        <sz val="11"/>
        <color theme="1"/>
        <rFont val="Comic Sans MS"/>
        <family val="4"/>
      </rPr>
      <t/>
    </r>
  </si>
  <si>
    <t>COLLECTIONS</t>
  </si>
  <si>
    <t>CABLE REQUIREMENT FOR (FIRE PROTECTION/DETECTION/ALARM SYSYTEM +SURVEILLANCE SYSTEM(CCTV CAMERA) + TV SATELITE SYSTEM+ MULTI ZONE CENTRAL &amp; STAND-ALONE SOUND SYSTEM)</t>
  </si>
  <si>
    <t>SUMMARY</t>
  </si>
  <si>
    <t>FLOOR FINISH</t>
  </si>
  <si>
    <t>CEILING FINISH</t>
  </si>
  <si>
    <t>Net construction cost/Blk</t>
  </si>
  <si>
    <t>Prelims @ 5%</t>
  </si>
  <si>
    <t>Add</t>
  </si>
  <si>
    <t>Contingency 5%</t>
  </si>
  <si>
    <t>Vat @ 7.5%</t>
  </si>
  <si>
    <t>MAIN BUILDING</t>
  </si>
  <si>
    <t>Carried to General Summary</t>
  </si>
  <si>
    <t>GFA</t>
  </si>
  <si>
    <t>M2</t>
  </si>
  <si>
    <t>COST/M2</t>
  </si>
  <si>
    <t>COST/UNIT</t>
  </si>
  <si>
    <t>fg</t>
  </si>
  <si>
    <t>Remove all vegetation and organic top soil from the site to expose the subsoil</t>
  </si>
  <si>
    <t xml:space="preserve">Excavate and trim surface of excavation to the soil level surfaces necessary for the formation of pile  </t>
  </si>
  <si>
    <t>Import to site 450mm/637kN precast piles i.e 29300mm deep, concrete gade 30(fcu=30N/mm2) with reinforcement FY=460/mm2 minimum</t>
  </si>
  <si>
    <t>Drive in 450mm/637kN precast piles i.e 29300mm deep, concrete gade 30(fcu=30N/mm2) with reinforcement FY=460/mm2 minimum</t>
  </si>
  <si>
    <t>Import to site 600mm/913kN precast piles i.e 29300mm deep, concrete gade 30(fcu=30N/mm2) with reinforcement FY=460/mm2 minimum</t>
  </si>
  <si>
    <t>Drive in 600mm/913kN precast piles i.e 29300mm deep, concrete gade 30(fcu=30N/mm2) with reinforcement FY=460/mm2 minimum</t>
  </si>
  <si>
    <t>Ground/tie  beam</t>
  </si>
  <si>
    <t>pile cap</t>
  </si>
  <si>
    <t>20mm diameter bar in pile cap</t>
  </si>
  <si>
    <t>12mm diameter bar in pile cap</t>
  </si>
  <si>
    <t>Sides and soffit  of pile cap</t>
  </si>
  <si>
    <t>sum</t>
  </si>
  <si>
    <t>Sides of ground beam</t>
  </si>
  <si>
    <t>Allow a provisional sum for Sub-soil confirmatory test</t>
  </si>
  <si>
    <t>Allow a provisional sum for all piling ancillary</t>
  </si>
  <si>
    <t>Column stud</t>
  </si>
  <si>
    <t>16mm diameter bar in column stud</t>
  </si>
  <si>
    <t>10mm diameter bar in column stud</t>
  </si>
  <si>
    <t>Sides of column stud</t>
  </si>
  <si>
    <t>High yield deformed bars to BS 4449 in beams, and columns</t>
  </si>
  <si>
    <t>8mm diameter links and stirrups</t>
  </si>
  <si>
    <t>10mm diameter bar in slab</t>
  </si>
  <si>
    <t>10mm diameter bars</t>
  </si>
  <si>
    <t>Roof slab/gutter</t>
  </si>
  <si>
    <t>Sides and soffits of roof slab</t>
  </si>
  <si>
    <t>Ditto 970x6450mm high</t>
  </si>
  <si>
    <t>Ditto 3840x2400mm high</t>
  </si>
  <si>
    <t>Window size 900 x 600mm high</t>
  </si>
  <si>
    <t>Ditto 600 x 1500mm high</t>
  </si>
  <si>
    <t>Window size 750 x 2100mm high</t>
  </si>
  <si>
    <t>Ditto 900 x 2100mm high</t>
  </si>
  <si>
    <t>Window size 3000 x 1200mm high</t>
  </si>
  <si>
    <t>Door size 800x2450mm high</t>
  </si>
  <si>
    <t>Door size 900x2450mm high</t>
  </si>
  <si>
    <t xml:space="preserve">40mm x 15mm rectangular hollow, natural anodized aluminium section </t>
  </si>
  <si>
    <t>2 panel, 1 fixed lower panel, top hung projected top panel, casement aluminum window, with aluminum flyscreen mesh installed inside, complete with aluminium lever handles, hinges backstay in colours to match with 6mm thick single glazed clear glass.</t>
  </si>
  <si>
    <t>Supply and fix 2-10 track curtain wall for opening and light EBM Profile complete with frame, architrave and accessories from approved manufacturers. Glazed with 6mm thick glass</t>
  </si>
  <si>
    <t>Ditto 800x2450mm high</t>
  </si>
  <si>
    <t>Supply and fix Single leaf, semi solid core polished timber flush door, with H/W lipping on all edges  complete with frame, architrave and accessories from approved manufacturers.</t>
  </si>
  <si>
    <t>Supply and fix 4 panel, 4 track dark grey powder coated aluminium sliding door with aluminium mesh fly screen fitted on inside track, complete with frame, architrave and accessories from approved manufacturers.</t>
  </si>
  <si>
    <t>60mm thick composite timber/steel burgar proof single leaf inward swing polished door, with fixed panel above, complete with heavy duty door closer &amp; door viewer complete with frame, architrave and accessories from approved manufacturers.</t>
  </si>
  <si>
    <t>4-bay, 5-track, dark powder coated, aluminium sliding window, complete with aluminium lever handles, hinges and back stay with 6mm thick single glazed clear glass. complete with frame, architrave and accessories from approved manufacturers.</t>
  </si>
  <si>
    <t>Single openable pannel aluminium casement/Sliding  window coupled with top and bottom fixed light,EBM Profile,flyscreen, powder coated aluminium section and double  glazed with 6mm thick single glazed clear glass.complete with frame, architrave and accessories from approved manufacturers.</t>
  </si>
  <si>
    <t>Door size 1100x2450mm high</t>
  </si>
  <si>
    <t>TYPE ONE - 5 BD SEMIDETACH</t>
  </si>
  <si>
    <t>600/300x600x8mm glazed CDK Nigerian floor tiles bedrooms)</t>
  </si>
  <si>
    <t>1200X1200X10mm porclelain floor tiles (kitchen and pantry)</t>
  </si>
  <si>
    <t>600/300x600x8mm glazed CDK Nigerian floor tiles (living room/lounge/lobby)</t>
  </si>
  <si>
    <t>Door size 750x2450mm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</si>
</sst>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_(* #,##0_);_(* \(#,##0\);_(* &quot;-&quot;??_);_(@_)"/>
    <numFmt numFmtId="166" formatCode="#,##0.00;[Red]#,##0.00"/>
    <numFmt numFmtId="167" formatCode="#,##0;[Red]#,##0"/>
    <numFmt numFmtId="168" formatCode="_-* #,##0_-;\-* #,##0_-;_-* &quot;-&quot;??_-;_-@_-"/>
  </numFmts>
  <fonts count="32" x14ac:knownFonts="1">
    <font>
      <sz val="11"/>
      <color theme="1"/>
      <name val="Calibri"/>
      <family val="2"/>
      <scheme val="minor"/>
    </font>
    <font>
      <sz val="11"/>
      <color theme="1"/>
      <name val="Calibri"/>
      <family val="2"/>
      <scheme val="minor"/>
    </font>
    <font>
      <sz val="10"/>
      <name val="Arial"/>
      <family val="2"/>
    </font>
    <font>
      <sz val="10"/>
      <name val="Comic Sans MS"/>
      <family val="4"/>
    </font>
    <font>
      <b/>
      <u/>
      <sz val="10"/>
      <name val="Comic Sans MS"/>
      <family val="4"/>
    </font>
    <font>
      <i/>
      <sz val="10"/>
      <name val="Comic Sans MS"/>
      <family val="4"/>
    </font>
    <font>
      <sz val="8"/>
      <name val="Comic Sans MS"/>
      <family val="4"/>
    </font>
    <font>
      <b/>
      <sz val="10"/>
      <name val="Comic Sans MS"/>
      <family val="4"/>
    </font>
    <font>
      <vertAlign val="superscript"/>
      <sz val="10"/>
      <name val="Comic Sans MS"/>
      <family val="4"/>
    </font>
    <font>
      <i/>
      <sz val="8"/>
      <name val="Comic Sans MS"/>
      <family val="4"/>
    </font>
    <font>
      <u/>
      <sz val="10"/>
      <name val="Comic Sans MS"/>
      <family val="4"/>
    </font>
    <font>
      <b/>
      <i/>
      <sz val="10"/>
      <name val="Comic Sans MS"/>
      <family val="4"/>
    </font>
    <font>
      <b/>
      <sz val="8"/>
      <name val="Comic Sans MS"/>
      <family val="4"/>
    </font>
    <font>
      <sz val="11"/>
      <name val="Comic Sans MS"/>
      <family val="4"/>
    </font>
    <font>
      <i/>
      <sz val="11"/>
      <name val="Comic Sans MS"/>
      <family val="4"/>
    </font>
    <font>
      <b/>
      <u/>
      <sz val="11"/>
      <name val="Comic Sans MS"/>
      <family val="4"/>
    </font>
    <font>
      <b/>
      <sz val="11"/>
      <name val="Comic Sans MS"/>
      <family val="4"/>
    </font>
    <font>
      <b/>
      <i/>
      <sz val="11"/>
      <name val="Comic Sans MS"/>
      <family val="4"/>
    </font>
    <font>
      <sz val="10"/>
      <color theme="1"/>
      <name val="Comic Sans MS"/>
      <family val="4"/>
    </font>
    <font>
      <b/>
      <u/>
      <sz val="10"/>
      <color theme="1"/>
      <name val="Comic Sans MS"/>
      <family val="4"/>
    </font>
    <font>
      <b/>
      <sz val="10"/>
      <color theme="1"/>
      <name val="Comic Sans MS"/>
      <family val="4"/>
    </font>
    <font>
      <sz val="11"/>
      <color theme="1"/>
      <name val="Comic Sans MS"/>
      <family val="4"/>
    </font>
    <font>
      <sz val="10"/>
      <color rgb="FFFF0000"/>
      <name val="Comic Sans MS"/>
      <family val="4"/>
    </font>
    <font>
      <b/>
      <sz val="10"/>
      <color rgb="FFFF0000"/>
      <name val="Comic Sans MS"/>
      <family val="4"/>
    </font>
    <font>
      <b/>
      <u/>
      <sz val="11"/>
      <color rgb="FF000000"/>
      <name val="Comic Sans MS"/>
      <family val="4"/>
    </font>
    <font>
      <sz val="11"/>
      <color theme="1"/>
      <name val="Times New Roman"/>
      <family val="2"/>
    </font>
    <font>
      <b/>
      <sz val="10"/>
      <color rgb="FF0070C0"/>
      <name val="Comic Sans MS"/>
      <family val="4"/>
    </font>
    <font>
      <b/>
      <sz val="11"/>
      <color theme="1"/>
      <name val="Comic Sans MS"/>
      <family val="4"/>
    </font>
    <font>
      <sz val="10"/>
      <color theme="1"/>
      <name val="Times New Roman"/>
      <family val="1"/>
    </font>
    <font>
      <b/>
      <sz val="10"/>
      <color theme="1"/>
      <name val="Times New Roman"/>
      <family val="1"/>
    </font>
    <font>
      <b/>
      <sz val="10"/>
      <color rgb="FFFF0000"/>
      <name val="Times New Roman"/>
      <family val="1"/>
    </font>
    <font>
      <b/>
      <sz val="10"/>
      <color rgb="FF00B0F0"/>
      <name val="Times New Roman"/>
      <family val="1"/>
    </font>
  </fonts>
  <fills count="3">
    <fill>
      <patternFill patternType="none"/>
    </fill>
    <fill>
      <patternFill patternType="gray125"/>
    </fill>
    <fill>
      <patternFill patternType="solid">
        <fgColor theme="0"/>
        <bgColor indexed="64"/>
      </patternFill>
    </fill>
  </fills>
  <borders count="7">
    <border>
      <left/>
      <right/>
      <top/>
      <bottom/>
      <diagonal/>
    </border>
    <border>
      <left/>
      <right style="thin">
        <color auto="1"/>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17600024414813E-2"/>
      </left>
      <right style="thin">
        <color theme="2" tint="-9.9917600024414813E-2"/>
      </right>
      <top style="thin">
        <color theme="2" tint="-9.9948118533890809E-2"/>
      </top>
      <bottom style="thin">
        <color theme="2" tint="-9.9917600024414813E-2"/>
      </bottom>
      <diagonal/>
    </border>
    <border>
      <left/>
      <right/>
      <top/>
      <bottom style="thin">
        <color indexed="64"/>
      </bottom>
      <diagonal/>
    </border>
    <border>
      <left/>
      <right/>
      <top style="thin">
        <color auto="1"/>
      </top>
      <bottom/>
      <diagonal/>
    </border>
    <border>
      <left/>
      <right/>
      <top style="thin">
        <color indexed="64"/>
      </top>
      <bottom style="double">
        <color indexed="64"/>
      </bottom>
      <diagonal/>
    </border>
  </borders>
  <cellStyleXfs count="12">
    <xf numFmtId="0" fontId="0" fillId="0" borderId="0"/>
    <xf numFmtId="164" fontId="1" fillId="0" borderId="0" applyFont="0" applyFill="0" applyBorder="0" applyAlignment="0" applyProtection="0"/>
    <xf numFmtId="9" fontId="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0" fontId="25" fillId="0" borderId="0"/>
  </cellStyleXfs>
  <cellXfs count="176">
    <xf numFmtId="0" fontId="0" fillId="0" borderId="0" xfId="0"/>
    <xf numFmtId="9" fontId="3" fillId="0" borderId="0" xfId="2" applyFont="1" applyAlignment="1">
      <alignment horizontal="center" vertical="center"/>
    </xf>
    <xf numFmtId="9" fontId="4" fillId="0" borderId="0" xfId="2" applyFont="1" applyAlignment="1">
      <alignment vertical="center"/>
    </xf>
    <xf numFmtId="165" fontId="3" fillId="0" borderId="0" xfId="1" applyNumberFormat="1" applyFont="1" applyAlignment="1">
      <alignment horizontal="center" vertical="center"/>
    </xf>
    <xf numFmtId="0" fontId="3" fillId="0" borderId="0" xfId="3" applyFont="1" applyAlignment="1">
      <alignment horizontal="center" vertical="center"/>
    </xf>
    <xf numFmtId="164" fontId="3" fillId="0" borderId="0" xfId="1" applyFont="1" applyAlignment="1">
      <alignment horizontal="right" vertical="center"/>
    </xf>
    <xf numFmtId="166" fontId="5" fillId="0" borderId="0" xfId="3" applyNumberFormat="1" applyFont="1" applyAlignment="1">
      <alignment vertical="center"/>
    </xf>
    <xf numFmtId="0" fontId="6" fillId="0" borderId="0" xfId="3" applyFont="1" applyAlignment="1">
      <alignment vertical="center"/>
    </xf>
    <xf numFmtId="0" fontId="7" fillId="0" borderId="0" xfId="3" applyFont="1" applyAlignment="1">
      <alignment horizontal="center" vertical="center"/>
    </xf>
    <xf numFmtId="0" fontId="4" fillId="0" borderId="0" xfId="3" applyFont="1" applyAlignment="1">
      <alignment vertical="center"/>
    </xf>
    <xf numFmtId="0" fontId="4" fillId="0" borderId="0" xfId="3" applyFont="1" applyAlignment="1">
      <alignment horizontal="left" vertical="center"/>
    </xf>
    <xf numFmtId="164" fontId="3" fillId="0" borderId="0" xfId="4" applyFont="1" applyAlignment="1">
      <alignment vertical="center"/>
    </xf>
    <xf numFmtId="0" fontId="2" fillId="0" borderId="0" xfId="3" applyAlignment="1">
      <alignment vertical="center"/>
    </xf>
    <xf numFmtId="0" fontId="3" fillId="0" borderId="0" xfId="3" applyFont="1" applyAlignment="1">
      <alignment vertical="center"/>
    </xf>
    <xf numFmtId="0" fontId="3" fillId="0" borderId="0" xfId="3" applyFont="1" applyAlignment="1">
      <alignment horizontal="justify" vertical="center" wrapText="1"/>
    </xf>
    <xf numFmtId="167" fontId="5" fillId="0" borderId="0" xfId="3" applyNumberFormat="1" applyFont="1" applyAlignment="1">
      <alignment vertical="center"/>
    </xf>
    <xf numFmtId="166" fontId="9" fillId="0" borderId="0" xfId="5" applyNumberFormat="1" applyFont="1" applyAlignment="1">
      <alignment vertical="center"/>
    </xf>
    <xf numFmtId="1" fontId="6" fillId="0" borderId="0" xfId="3" applyNumberFormat="1" applyFont="1" applyAlignment="1">
      <alignment vertical="center"/>
    </xf>
    <xf numFmtId="0" fontId="3" fillId="0" borderId="0" xfId="3" applyFont="1" applyAlignment="1">
      <alignment vertical="center" wrapText="1"/>
    </xf>
    <xf numFmtId="0" fontId="10" fillId="0" borderId="0" xfId="3" applyFont="1" applyAlignment="1">
      <alignment vertical="center"/>
    </xf>
    <xf numFmtId="0" fontId="10" fillId="0" borderId="0" xfId="3" applyFont="1" applyAlignment="1">
      <alignment vertical="center" wrapText="1"/>
    </xf>
    <xf numFmtId="0" fontId="7" fillId="0" borderId="0" xfId="3" applyFont="1" applyAlignment="1">
      <alignment vertical="center"/>
    </xf>
    <xf numFmtId="165" fontId="7" fillId="0" borderId="0" xfId="1" applyNumberFormat="1" applyFont="1" applyAlignment="1">
      <alignment horizontal="center" vertical="center"/>
    </xf>
    <xf numFmtId="164" fontId="7" fillId="0" borderId="0" xfId="1" applyFont="1" applyAlignment="1">
      <alignment horizontal="right" vertical="center"/>
    </xf>
    <xf numFmtId="166" fontId="11" fillId="0" borderId="0" xfId="5" applyNumberFormat="1" applyFont="1" applyAlignment="1">
      <alignment vertical="center"/>
    </xf>
    <xf numFmtId="166" fontId="11" fillId="0" borderId="0" xfId="3" applyNumberFormat="1" applyFont="1" applyAlignment="1">
      <alignment vertical="center"/>
    </xf>
    <xf numFmtId="0" fontId="12" fillId="0" borderId="0" xfId="3" applyFont="1" applyAlignment="1">
      <alignment vertical="center"/>
    </xf>
    <xf numFmtId="0" fontId="7" fillId="0" borderId="0" xfId="3" applyFont="1" applyAlignment="1">
      <alignment horizontal="left" vertical="center"/>
    </xf>
    <xf numFmtId="166" fontId="11" fillId="0" borderId="0" xfId="5" applyNumberFormat="1" applyFont="1" applyAlignment="1">
      <alignment horizontal="right" vertical="center"/>
    </xf>
    <xf numFmtId="0" fontId="10" fillId="0" borderId="0" xfId="3" applyFont="1" applyAlignment="1">
      <alignment horizontal="left" vertical="center" wrapText="1"/>
    </xf>
    <xf numFmtId="0" fontId="5" fillId="0" borderId="0" xfId="3" applyFont="1" applyAlignment="1">
      <alignment vertical="center"/>
    </xf>
    <xf numFmtId="0" fontId="10" fillId="0" borderId="0" xfId="3" applyFont="1" applyAlignment="1">
      <alignment horizontal="justify" vertical="center" wrapText="1"/>
    </xf>
    <xf numFmtId="43" fontId="5" fillId="0" borderId="0" xfId="6" applyFont="1" applyAlignment="1">
      <alignment vertical="center"/>
    </xf>
    <xf numFmtId="166" fontId="5" fillId="0" borderId="0" xfId="3" applyNumberFormat="1" applyFont="1" applyAlignment="1">
      <alignment horizontal="right" vertical="center"/>
    </xf>
    <xf numFmtId="0" fontId="3" fillId="0" borderId="0" xfId="3" applyFont="1" applyAlignment="1">
      <alignment horizontal="right" vertical="center"/>
    </xf>
    <xf numFmtId="0" fontId="7" fillId="0" borderId="0" xfId="3" applyFont="1" applyAlignment="1">
      <alignment horizontal="right" vertical="center"/>
    </xf>
    <xf numFmtId="0" fontId="3" fillId="0" borderId="0" xfId="3" applyFont="1" applyAlignment="1">
      <alignment horizontal="left" vertical="center"/>
    </xf>
    <xf numFmtId="0" fontId="4" fillId="0" borderId="0" xfId="3" applyFont="1" applyAlignment="1">
      <alignment vertical="center" wrapText="1"/>
    </xf>
    <xf numFmtId="166" fontId="11" fillId="0" borderId="0" xfId="3" applyNumberFormat="1" applyFont="1" applyAlignment="1">
      <alignment horizontal="right" vertical="center"/>
    </xf>
    <xf numFmtId="0" fontId="6" fillId="0" borderId="0" xfId="3" applyFont="1" applyAlignment="1">
      <alignment vertical="center" wrapText="1"/>
    </xf>
    <xf numFmtId="0" fontId="10" fillId="0" borderId="0" xfId="3" applyFont="1" applyAlignment="1">
      <alignment horizontal="center" vertical="center"/>
    </xf>
    <xf numFmtId="166" fontId="5" fillId="0" borderId="0" xfId="5" applyNumberFormat="1" applyFont="1" applyAlignment="1">
      <alignment horizontal="right" vertical="center"/>
    </xf>
    <xf numFmtId="0" fontId="10" fillId="0" borderId="0" xfId="3" applyFont="1" applyAlignment="1">
      <alignment horizontal="center" vertical="center" wrapText="1"/>
    </xf>
    <xf numFmtId="165" fontId="3" fillId="0" borderId="0" xfId="1" applyNumberFormat="1" applyFont="1" applyAlignment="1">
      <alignment horizontal="center" vertical="center" wrapText="1"/>
    </xf>
    <xf numFmtId="0" fontId="3" fillId="0" borderId="0" xfId="3" applyFont="1" applyAlignment="1">
      <alignment horizontal="center" vertical="center" wrapText="1"/>
    </xf>
    <xf numFmtId="164" fontId="3" fillId="0" borderId="0" xfId="1" applyFont="1" applyAlignment="1">
      <alignment horizontal="right" vertical="center" wrapText="1"/>
    </xf>
    <xf numFmtId="166" fontId="5" fillId="0" borderId="0" xfId="3" applyNumberFormat="1" applyFont="1" applyAlignment="1">
      <alignment vertical="center" wrapText="1"/>
    </xf>
    <xf numFmtId="164" fontId="5" fillId="0" borderId="0" xfId="5" applyFont="1" applyAlignment="1">
      <alignment vertical="center"/>
    </xf>
    <xf numFmtId="0" fontId="4" fillId="0" borderId="0" xfId="3" applyFont="1" applyAlignment="1">
      <alignment horizontal="left" vertical="center" wrapText="1"/>
    </xf>
    <xf numFmtId="164" fontId="3" fillId="0" borderId="0" xfId="1" applyFont="1" applyFill="1" applyAlignment="1">
      <alignment horizontal="right" vertical="center"/>
    </xf>
    <xf numFmtId="16" fontId="3" fillId="0" borderId="0" xfId="3" applyNumberFormat="1" applyFont="1" applyAlignment="1">
      <alignment horizontal="right" vertical="center"/>
    </xf>
    <xf numFmtId="16" fontId="3" fillId="0" borderId="0" xfId="3" quotePrefix="1" applyNumberFormat="1" applyFont="1" applyAlignment="1">
      <alignment horizontal="right" vertical="center"/>
    </xf>
    <xf numFmtId="166" fontId="5" fillId="0" borderId="0" xfId="3" applyNumberFormat="1" applyFont="1" applyAlignment="1">
      <alignment horizontal="right" vertical="center" wrapText="1"/>
    </xf>
    <xf numFmtId="0" fontId="3" fillId="0" borderId="0" xfId="3" applyFont="1" applyAlignment="1">
      <alignment horizontal="left" vertical="center" wrapText="1"/>
    </xf>
    <xf numFmtId="166" fontId="5" fillId="0" borderId="0" xfId="5" applyNumberFormat="1" applyFont="1" applyAlignment="1">
      <alignment vertical="center"/>
    </xf>
    <xf numFmtId="0" fontId="13" fillId="0" borderId="0" xfId="3" applyFont="1" applyAlignment="1">
      <alignment horizontal="center" vertical="center"/>
    </xf>
    <xf numFmtId="168" fontId="13" fillId="0" borderId="0" xfId="7" applyNumberFormat="1" applyFont="1" applyFill="1" applyBorder="1" applyAlignment="1">
      <alignment vertical="center"/>
    </xf>
    <xf numFmtId="164" fontId="13" fillId="0" borderId="0" xfId="1" applyFont="1" applyFill="1" applyBorder="1" applyAlignment="1">
      <alignment horizontal="right" vertical="center"/>
    </xf>
    <xf numFmtId="166" fontId="14" fillId="0" borderId="0" xfId="5" applyNumberFormat="1" applyFont="1" applyFill="1" applyBorder="1" applyAlignment="1">
      <alignment vertical="center"/>
    </xf>
    <xf numFmtId="166" fontId="14" fillId="0" borderId="0" xfId="5" applyNumberFormat="1" applyFont="1" applyFill="1" applyBorder="1" applyAlignment="1">
      <alignment horizontal="center" vertical="center"/>
    </xf>
    <xf numFmtId="164" fontId="13" fillId="0" borderId="0" xfId="1" applyFont="1" applyFill="1" applyBorder="1" applyAlignment="1">
      <alignment vertical="center"/>
    </xf>
    <xf numFmtId="164" fontId="13" fillId="0" borderId="0" xfId="3" applyNumberFormat="1" applyFont="1" applyAlignment="1">
      <alignment vertical="center"/>
    </xf>
    <xf numFmtId="0" fontId="13" fillId="0" borderId="0" xfId="3" applyFont="1" applyAlignment="1">
      <alignment vertical="center"/>
    </xf>
    <xf numFmtId="165" fontId="2" fillId="0" borderId="0" xfId="1" applyNumberFormat="1" applyFont="1" applyAlignment="1">
      <alignment horizontal="center" vertical="center"/>
    </xf>
    <xf numFmtId="16" fontId="10" fillId="0" borderId="0" xfId="3" applyNumberFormat="1" applyFont="1" applyAlignment="1">
      <alignment horizontal="left" vertical="center"/>
    </xf>
    <xf numFmtId="16" fontId="3" fillId="0" borderId="0" xfId="3" applyNumberFormat="1" applyFont="1" applyAlignment="1">
      <alignment horizontal="left" vertical="center"/>
    </xf>
    <xf numFmtId="16" fontId="3" fillId="0" borderId="0" xfId="3" quotePrefix="1" applyNumberFormat="1" applyFont="1" applyAlignment="1">
      <alignment horizontal="left" vertical="center"/>
    </xf>
    <xf numFmtId="0" fontId="3" fillId="0" borderId="0" xfId="8" applyFont="1" applyAlignment="1">
      <alignment horizontal="center" vertical="center"/>
    </xf>
    <xf numFmtId="0" fontId="4" fillId="0" borderId="0" xfId="8" applyFont="1" applyAlignment="1">
      <alignment vertical="center"/>
    </xf>
    <xf numFmtId="165" fontId="10" fillId="0" borderId="0" xfId="1" applyNumberFormat="1" applyFont="1" applyFill="1" applyAlignment="1">
      <alignment horizontal="center" vertical="center"/>
    </xf>
    <xf numFmtId="166" fontId="5" fillId="0" borderId="0" xfId="8" applyNumberFormat="1" applyFont="1" applyAlignment="1">
      <alignment vertical="center"/>
    </xf>
    <xf numFmtId="0" fontId="3" fillId="0" borderId="0" xfId="8" applyFont="1" applyAlignment="1">
      <alignment vertical="center"/>
    </xf>
    <xf numFmtId="164" fontId="3" fillId="0" borderId="0" xfId="1" applyFont="1" applyAlignment="1">
      <alignment vertical="center"/>
    </xf>
    <xf numFmtId="0" fontId="3" fillId="0" borderId="0" xfId="8" applyFont="1" applyAlignment="1">
      <alignment horizontal="left" vertical="center" wrapText="1"/>
    </xf>
    <xf numFmtId="165" fontId="3" fillId="0" borderId="0" xfId="1" applyNumberFormat="1" applyFont="1" applyFill="1" applyAlignment="1">
      <alignment horizontal="center" vertical="center"/>
    </xf>
    <xf numFmtId="164" fontId="6" fillId="0" borderId="0" xfId="3" applyNumberFormat="1" applyFont="1" applyAlignment="1">
      <alignment vertical="center"/>
    </xf>
    <xf numFmtId="4" fontId="5" fillId="0" borderId="0" xfId="5" applyNumberFormat="1" applyFont="1" applyAlignment="1">
      <alignment vertical="center"/>
    </xf>
    <xf numFmtId="165" fontId="10" fillId="0" borderId="0" xfId="1" applyNumberFormat="1" applyFont="1" applyAlignment="1">
      <alignment horizontal="center" vertical="center"/>
    </xf>
    <xf numFmtId="4" fontId="5" fillId="0" borderId="0" xfId="3" applyNumberFormat="1" applyFont="1" applyAlignment="1">
      <alignment vertical="center"/>
    </xf>
    <xf numFmtId="164" fontId="5" fillId="0" borderId="0" xfId="9" applyFont="1" applyAlignment="1">
      <alignment vertical="center"/>
    </xf>
    <xf numFmtId="0" fontId="3" fillId="0" borderId="1" xfId="3" applyFont="1" applyBorder="1" applyAlignment="1">
      <alignment vertical="center"/>
    </xf>
    <xf numFmtId="168" fontId="6" fillId="0" borderId="0" xfId="3" applyNumberFormat="1" applyFont="1" applyAlignment="1">
      <alignment vertical="center"/>
    </xf>
    <xf numFmtId="0" fontId="7" fillId="0" borderId="0" xfId="3" applyFont="1" applyAlignment="1">
      <alignment vertical="center" wrapText="1"/>
    </xf>
    <xf numFmtId="0" fontId="3" fillId="0" borderId="0" xfId="8" applyFont="1" applyAlignment="1">
      <alignment vertical="center" wrapText="1"/>
    </xf>
    <xf numFmtId="0" fontId="6" fillId="0" borderId="0" xfId="3" applyFont="1" applyAlignment="1">
      <alignment horizontal="center" vertical="center"/>
    </xf>
    <xf numFmtId="164" fontId="10" fillId="0" borderId="0" xfId="4" applyFont="1" applyAlignment="1">
      <alignment horizontal="left" vertical="center"/>
    </xf>
    <xf numFmtId="164" fontId="3" fillId="0" borderId="0" xfId="5" applyFont="1" applyAlignment="1">
      <alignment vertical="center"/>
    </xf>
    <xf numFmtId="0" fontId="15" fillId="0" borderId="0" xfId="3" applyFont="1" applyAlignment="1">
      <alignment vertical="center"/>
    </xf>
    <xf numFmtId="0" fontId="16" fillId="0" borderId="0" xfId="3" applyFont="1" applyAlignment="1">
      <alignment vertical="center"/>
    </xf>
    <xf numFmtId="0" fontId="16" fillId="0" borderId="0" xfId="3" applyFont="1" applyAlignment="1">
      <alignment horizontal="center" vertical="center"/>
    </xf>
    <xf numFmtId="164" fontId="16" fillId="0" borderId="0" xfId="1" applyFont="1" applyAlignment="1">
      <alignment horizontal="right" vertical="center"/>
    </xf>
    <xf numFmtId="166" fontId="17" fillId="0" borderId="0" xfId="5" applyNumberFormat="1" applyFont="1" applyAlignment="1">
      <alignment vertical="center"/>
    </xf>
    <xf numFmtId="0" fontId="18" fillId="0" borderId="0" xfId="0" applyFont="1" applyAlignment="1">
      <alignment horizontal="center"/>
    </xf>
    <xf numFmtId="0" fontId="19" fillId="0" borderId="0" xfId="0" applyFont="1"/>
    <xf numFmtId="164" fontId="18" fillId="0" borderId="0" xfId="0" applyNumberFormat="1" applyFont="1" applyAlignment="1">
      <alignment horizontal="right"/>
    </xf>
    <xf numFmtId="0" fontId="18" fillId="0" borderId="0" xfId="0" applyFont="1"/>
    <xf numFmtId="165" fontId="3" fillId="0" borderId="0" xfId="3" applyNumberFormat="1" applyFont="1" applyAlignment="1">
      <alignment vertical="center"/>
    </xf>
    <xf numFmtId="164" fontId="18" fillId="0" borderId="0" xfId="0" applyNumberFormat="1" applyFont="1"/>
    <xf numFmtId="164" fontId="20" fillId="0" borderId="0" xfId="0" applyNumberFormat="1" applyFont="1" applyAlignment="1">
      <alignment horizontal="right"/>
    </xf>
    <xf numFmtId="164" fontId="20" fillId="0" borderId="0" xfId="1" applyFont="1"/>
    <xf numFmtId="3" fontId="18" fillId="0" borderId="0" xfId="0" applyNumberFormat="1" applyFont="1"/>
    <xf numFmtId="0" fontId="20" fillId="0" borderId="0" xfId="0" applyFont="1"/>
    <xf numFmtId="0" fontId="3" fillId="0" borderId="0" xfId="0" applyFont="1" applyAlignment="1">
      <alignment horizontal="left" vertical="center" wrapText="1"/>
    </xf>
    <xf numFmtId="165" fontId="3" fillId="0" borderId="0" xfId="1" applyNumberFormat="1" applyFont="1" applyFill="1" applyAlignment="1">
      <alignment horizontal="center"/>
    </xf>
    <xf numFmtId="164" fontId="18" fillId="0" borderId="0" xfId="1" applyFont="1" applyAlignment="1" applyProtection="1">
      <alignment horizontal="right"/>
      <protection locked="0"/>
    </xf>
    <xf numFmtId="166" fontId="5" fillId="0" borderId="0" xfId="3" applyNumberFormat="1" applyFont="1"/>
    <xf numFmtId="0" fontId="3" fillId="0" borderId="0" xfId="3" applyFont="1" applyAlignment="1">
      <alignment wrapText="1"/>
    </xf>
    <xf numFmtId="165" fontId="18" fillId="0" borderId="0" xfId="1" applyNumberFormat="1" applyFont="1" applyFill="1" applyAlignment="1">
      <alignment horizontal="center"/>
    </xf>
    <xf numFmtId="165" fontId="18" fillId="0" borderId="0" xfId="1" applyNumberFormat="1" applyFont="1" applyFill="1" applyAlignment="1">
      <alignment horizontal="center" vertical="center"/>
    </xf>
    <xf numFmtId="4" fontId="3" fillId="0" borderId="0" xfId="3" applyNumberFormat="1" applyFont="1" applyAlignment="1">
      <alignment horizontal="right" vertical="center"/>
    </xf>
    <xf numFmtId="0" fontId="3" fillId="2" borderId="2" xfId="10" applyFont="1" applyFill="1" applyBorder="1"/>
    <xf numFmtId="0" fontId="3" fillId="0" borderId="0" xfId="0" applyFont="1" applyAlignment="1">
      <alignment horizontal="center" vertical="center" wrapText="1"/>
    </xf>
    <xf numFmtId="0" fontId="3" fillId="0" borderId="0" xfId="0" applyFont="1" applyAlignment="1">
      <alignment horizontal="justify" vertical="center" wrapText="1"/>
    </xf>
    <xf numFmtId="0" fontId="3" fillId="0" borderId="0" xfId="0" applyFont="1" applyAlignment="1">
      <alignment horizontal="right"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21" fillId="0" borderId="0" xfId="0" applyFont="1" applyAlignment="1">
      <alignment vertical="center"/>
    </xf>
    <xf numFmtId="0" fontId="3" fillId="2" borderId="3" xfId="10" applyFont="1" applyFill="1" applyBorder="1" applyAlignment="1">
      <alignment wrapText="1"/>
    </xf>
    <xf numFmtId="4" fontId="3" fillId="0" borderId="0" xfId="3" applyNumberFormat="1" applyFont="1" applyAlignment="1">
      <alignment horizontal="center" vertical="center"/>
    </xf>
    <xf numFmtId="164" fontId="3" fillId="0" borderId="0" xfId="3" applyNumberFormat="1" applyFont="1" applyAlignment="1">
      <alignment vertical="center"/>
    </xf>
    <xf numFmtId="165" fontId="22" fillId="0" borderId="0" xfId="1" applyNumberFormat="1" applyFont="1" applyFill="1" applyAlignment="1">
      <alignment horizontal="center" vertical="center"/>
    </xf>
    <xf numFmtId="166" fontId="5" fillId="0" borderId="0" xfId="5" applyNumberFormat="1" applyFont="1" applyBorder="1" applyAlignment="1">
      <alignment vertical="center"/>
    </xf>
    <xf numFmtId="164" fontId="3" fillId="0" borderId="0" xfId="1" applyFont="1" applyBorder="1" applyAlignment="1">
      <alignment horizontal="right" vertical="center"/>
    </xf>
    <xf numFmtId="165" fontId="23" fillId="0" borderId="0" xfId="1" applyNumberFormat="1" applyFont="1" applyFill="1" applyAlignment="1">
      <alignment horizontal="center" vertical="center"/>
    </xf>
    <xf numFmtId="164" fontId="7" fillId="0" borderId="0" xfId="1" applyFont="1" applyBorder="1" applyAlignment="1">
      <alignment horizontal="right" vertical="center"/>
    </xf>
    <xf numFmtId="166" fontId="11" fillId="0" borderId="0" xfId="5" applyNumberFormat="1" applyFont="1" applyBorder="1" applyAlignment="1">
      <alignment vertical="center"/>
    </xf>
    <xf numFmtId="164" fontId="3" fillId="0" borderId="0" xfId="1" applyFont="1" applyBorder="1" applyAlignment="1">
      <alignment vertical="center"/>
    </xf>
    <xf numFmtId="164" fontId="13" fillId="0" borderId="0" xfId="1" applyFont="1" applyAlignment="1">
      <alignment horizontal="right" vertical="center"/>
    </xf>
    <xf numFmtId="166" fontId="14" fillId="0" borderId="0" xfId="3" applyNumberFormat="1" applyFont="1" applyAlignment="1">
      <alignment vertical="center"/>
    </xf>
    <xf numFmtId="0" fontId="24" fillId="0" borderId="0" xfId="0" applyFont="1" applyAlignment="1">
      <alignment vertical="center"/>
    </xf>
    <xf numFmtId="0" fontId="20" fillId="0" borderId="0" xfId="11" applyFont="1" applyAlignment="1">
      <alignment horizontal="center"/>
    </xf>
    <xf numFmtId="0" fontId="20" fillId="0" borderId="0" xfId="11" applyFont="1" applyAlignment="1">
      <alignment wrapText="1"/>
    </xf>
    <xf numFmtId="0" fontId="20" fillId="0" borderId="0" xfId="11" applyFont="1"/>
    <xf numFmtId="0" fontId="25" fillId="0" borderId="0" xfId="11"/>
    <xf numFmtId="1" fontId="18" fillId="0" borderId="0" xfId="11" applyNumberFormat="1" applyFont="1" applyAlignment="1">
      <alignment horizontal="center" wrapText="1"/>
    </xf>
    <xf numFmtId="1" fontId="18" fillId="0" borderId="0" xfId="11" applyNumberFormat="1" applyFont="1" applyAlignment="1">
      <alignment wrapText="1"/>
    </xf>
    <xf numFmtId="0" fontId="18" fillId="0" borderId="0" xfId="11" applyFont="1" applyAlignment="1">
      <alignment horizontal="center" wrapText="1"/>
    </xf>
    <xf numFmtId="3" fontId="18" fillId="0" borderId="0" xfId="11" applyNumberFormat="1" applyFont="1" applyAlignment="1">
      <alignment horizontal="center" wrapText="1"/>
    </xf>
    <xf numFmtId="0" fontId="18" fillId="0" borderId="0" xfId="11" applyFont="1" applyAlignment="1">
      <alignment wrapText="1"/>
    </xf>
    <xf numFmtId="0" fontId="18" fillId="0" borderId="0" xfId="11" applyFont="1" applyAlignment="1">
      <alignment horizontal="center"/>
    </xf>
    <xf numFmtId="0" fontId="20" fillId="0" borderId="0" xfId="11" applyFont="1" applyAlignment="1">
      <alignment horizontal="right" wrapText="1"/>
    </xf>
    <xf numFmtId="3" fontId="20" fillId="0" borderId="0" xfId="11" applyNumberFormat="1" applyFont="1" applyAlignment="1">
      <alignment horizontal="center" wrapText="1"/>
    </xf>
    <xf numFmtId="0" fontId="23" fillId="0" borderId="0" xfId="11" applyFont="1" applyAlignment="1">
      <alignment wrapText="1"/>
    </xf>
    <xf numFmtId="3" fontId="23" fillId="0" borderId="0" xfId="11" applyNumberFormat="1" applyFont="1" applyAlignment="1">
      <alignment horizontal="center" wrapText="1"/>
    </xf>
    <xf numFmtId="0" fontId="20" fillId="0" borderId="0" xfId="11" applyFont="1" applyAlignment="1">
      <alignment horizontal="center" wrapText="1"/>
    </xf>
    <xf numFmtId="0" fontId="18" fillId="0" borderId="0" xfId="11" applyFont="1"/>
    <xf numFmtId="3" fontId="26" fillId="0" borderId="0" xfId="11" applyNumberFormat="1" applyFont="1" applyAlignment="1">
      <alignment horizontal="center" wrapText="1"/>
    </xf>
    <xf numFmtId="3" fontId="18" fillId="0" borderId="0" xfId="0" applyNumberFormat="1" applyFont="1" applyAlignment="1">
      <alignment wrapText="1"/>
    </xf>
    <xf numFmtId="3" fontId="18" fillId="0" borderId="0" xfId="0" applyNumberFormat="1" applyFont="1" applyAlignment="1">
      <alignment horizontal="center"/>
    </xf>
    <xf numFmtId="0" fontId="18" fillId="0" borderId="0" xfId="0" applyFont="1" applyAlignment="1">
      <alignment wrapText="1"/>
    </xf>
    <xf numFmtId="0" fontId="28" fillId="0" borderId="0" xfId="11" applyFont="1" applyAlignment="1">
      <alignment horizontal="center"/>
    </xf>
    <xf numFmtId="0" fontId="28" fillId="0" borderId="0" xfId="11" applyFont="1" applyAlignment="1">
      <alignment horizontal="center" wrapText="1"/>
    </xf>
    <xf numFmtId="3" fontId="28" fillId="0" borderId="0" xfId="11" applyNumberFormat="1" applyFont="1" applyAlignment="1">
      <alignment horizontal="center" wrapText="1"/>
    </xf>
    <xf numFmtId="3" fontId="29" fillId="0" borderId="0" xfId="11" applyNumberFormat="1" applyFont="1" applyAlignment="1">
      <alignment horizontal="center" wrapText="1"/>
    </xf>
    <xf numFmtId="0" fontId="30" fillId="0" borderId="0" xfId="11" applyFont="1" applyAlignment="1">
      <alignment wrapText="1"/>
    </xf>
    <xf numFmtId="3" fontId="31" fillId="0" borderId="0" xfId="11" applyNumberFormat="1" applyFont="1" applyAlignment="1">
      <alignment horizontal="center" wrapText="1"/>
    </xf>
    <xf numFmtId="3" fontId="30" fillId="0" borderId="0" xfId="11" applyNumberFormat="1" applyFont="1" applyAlignment="1">
      <alignment horizontal="center" wrapText="1"/>
    </xf>
    <xf numFmtId="0" fontId="21" fillId="0" borderId="0" xfId="0" applyFont="1" applyAlignment="1">
      <alignment horizontal="center"/>
    </xf>
    <xf numFmtId="0" fontId="13" fillId="0" borderId="0" xfId="0" applyFont="1" applyAlignment="1">
      <alignment vertical="center"/>
    </xf>
    <xf numFmtId="164" fontId="27" fillId="0" borderId="0" xfId="1" applyFont="1" applyAlignment="1">
      <alignment horizontal="right"/>
    </xf>
    <xf numFmtId="3" fontId="27" fillId="0" borderId="0" xfId="0" applyNumberFormat="1" applyFont="1"/>
    <xf numFmtId="166" fontId="11" fillId="0" borderId="0" xfId="3" applyNumberFormat="1" applyFont="1" applyAlignment="1">
      <alignment horizontal="center" vertical="center"/>
    </xf>
    <xf numFmtId="166" fontId="5" fillId="0" borderId="0" xfId="3" applyNumberFormat="1" applyFont="1" applyAlignment="1">
      <alignment horizontal="center" vertical="center"/>
    </xf>
    <xf numFmtId="165" fontId="3" fillId="0" borderId="0" xfId="1" quotePrefix="1" applyNumberFormat="1" applyFont="1" applyAlignment="1">
      <alignment horizontal="center" vertical="center"/>
    </xf>
    <xf numFmtId="0" fontId="3" fillId="0" borderId="0" xfId="3" quotePrefix="1" applyFont="1" applyAlignment="1">
      <alignment horizontal="center" vertical="center"/>
    </xf>
    <xf numFmtId="165" fontId="3" fillId="0" borderId="0" xfId="1" applyNumberFormat="1" applyFont="1" applyBorder="1" applyAlignment="1">
      <alignment horizontal="center" vertical="center"/>
    </xf>
    <xf numFmtId="0" fontId="7" fillId="0" borderId="4" xfId="8" applyFont="1" applyBorder="1" applyAlignment="1">
      <alignment vertical="center"/>
    </xf>
    <xf numFmtId="165" fontId="3" fillId="0" borderId="4" xfId="1" applyNumberFormat="1" applyFont="1" applyBorder="1" applyAlignment="1">
      <alignment horizontal="center" vertical="center"/>
    </xf>
    <xf numFmtId="0" fontId="3" fillId="0" borderId="4" xfId="3" applyFont="1" applyBorder="1" applyAlignment="1">
      <alignment horizontal="center" vertical="center"/>
    </xf>
    <xf numFmtId="164" fontId="3" fillId="0" borderId="4" xfId="1" applyFont="1" applyBorder="1" applyAlignment="1">
      <alignment horizontal="right" vertical="center"/>
    </xf>
    <xf numFmtId="164" fontId="10" fillId="0" borderId="0" xfId="1" applyFont="1" applyAlignment="1">
      <alignment horizontal="right" vertical="center"/>
    </xf>
    <xf numFmtId="166" fontId="11" fillId="0" borderId="4" xfId="3" applyNumberFormat="1" applyFont="1" applyBorder="1" applyAlignment="1">
      <alignment vertical="center"/>
    </xf>
    <xf numFmtId="166" fontId="11" fillId="0" borderId="5" xfId="3" applyNumberFormat="1" applyFont="1" applyBorder="1" applyAlignment="1">
      <alignment vertical="center"/>
    </xf>
    <xf numFmtId="164" fontId="6" fillId="0" borderId="0" xfId="1" applyFont="1" applyAlignment="1">
      <alignment vertical="center"/>
    </xf>
    <xf numFmtId="166" fontId="11" fillId="0" borderId="6" xfId="3" applyNumberFormat="1" applyFont="1" applyBorder="1" applyAlignment="1">
      <alignment vertical="center"/>
    </xf>
    <xf numFmtId="0" fontId="3" fillId="0" borderId="0" xfId="3" applyFont="1" applyBorder="1" applyAlignment="1">
      <alignment vertical="center"/>
    </xf>
  </cellXfs>
  <cellStyles count="12">
    <cellStyle name="Comma" xfId="1" builtinId="3"/>
    <cellStyle name="Comma 13" xfId="6" xr:uid="{1FAE8D89-B22A-444C-B914-79279DDFAA9C}"/>
    <cellStyle name="Comma 13 2" xfId="7" xr:uid="{4DF97D0C-4A83-4834-B3BC-6E89EAB5C1C2}"/>
    <cellStyle name="Comma 2 2 2" xfId="5" xr:uid="{4F6C7494-BE62-4F34-94B2-CFFA1576F96C}"/>
    <cellStyle name="Comma 3" xfId="4" xr:uid="{C9A932FD-A5E9-4479-853F-1F846C21B673}"/>
    <cellStyle name="Comma 4 2" xfId="9" xr:uid="{84E91C52-DBE8-415E-8D1C-BEAFE0F035E7}"/>
    <cellStyle name="Normal" xfId="0" builtinId="0"/>
    <cellStyle name="Normal 2" xfId="3" xr:uid="{3FEADF83-A0E7-46D5-BBB2-8C08519AAE76}"/>
    <cellStyle name="Normal 2 2" xfId="8" xr:uid="{A89B2051-A858-4BF1-B69C-43C031F95832}"/>
    <cellStyle name="Normal 5" xfId="11" xr:uid="{686884FE-C3F1-47B0-9A5F-F95AC157F874}"/>
    <cellStyle name="Normal 9" xfId="10" xr:uid="{819770B0-7999-4402-A6D2-1FF96579355B}"/>
    <cellStyle name="Percent 2 2" xfId="2" xr:uid="{E7AEC4A6-0D52-4CC1-82D2-A0BDA08F79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customXml" Target="../customXml/item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calcChain" Target="calcChain.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NANA%20FATIMA\Documents\YAHAYA%20ABUKUR%20DOCUMENTS\MANGAL%20PROJECT%20AT%20KADUNA\CONSTRUCTION%20OF%20BLOCK%20OF%20STUDENT%20HOSTEL%20AT%20NYSC%20%20CENTRE%20KATSIN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c/Desktop/Documents%20and%20Settings/user.OWNER/My%20Documents/My%20Documents/HIGH%20COURT%20V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Documents%20and%20Settings/Marisa%20Gaither/Desktop/GDA%20Engagements/The%20Strand/The%20Strand.Revised%20SubmissionFinancia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BNsystem1/Downloads/Break%2520even%2520analysis%25202%2520as%2520at%252026th%2520June%252018.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ojects/affordable%20housing/rental/614%20Longfellow%20Rental%20ProForma%20-%2020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dams\c-didams\My%20Documents\BON\Labour-fluct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OSE%20BRIDGES\FRON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M/8000's/8148.00,%2004-%20Gewirz%20Grosvenor/FINANCIALS/FIN-RENTAL-AGGR-9.5%25-MPDU-MX.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OLDMENU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M/IBD/Atlanta%20Region/ACQ_MORT/Equity/Multifamily/Sawyer%20Heights/Sawyer%20Heights%20MS%20v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My%20Drive\QS%20KAMALDEEN\AJIWE\BOQ\BOQ%20-%20IN-%20USE\AJIWE%20BOQ%20(Revised%20MARCH.%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Abubakar\Desktop\FCE%20OKENE%20PROJECTS\CONSTRUCTION%20OF%20BLOCK%20OF%20OFFICE%20AND%20CLASS%20AT%20FCE%20OKENE.%20AMMEND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m%20Nadabo/Desktop/HOSPITALS/Users/Abubakar/Desktop/FCE%20OKENE%20PROJECTS/CONSTRUCTION%20OF%20BLOCK%20OF%20OFFICE%20AND%20CLASS%20AT%20FCE%20OKENE.%20AMMEND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c/Desktop/Users/NANA%20FATIMA/Documents/YAHAYA%20ABUKUR%20DOCUMENTS/MANGAL%20PROJECT%20AT%20KADUNA/CONSTRUCTION%20OF%20BLOCK%20OF%20STUDENT%20HOSTEL%20AT%20NYSC%20%20CENTRE%20KATSIN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chabba/Dropbox/Life%20Camp/Development%20Analysis/Dcsnap01/active-jobs/6240.02,%2004-%20Toll%20Bros%20Loudoun/Toll%20Brothers%20market%20exhibits/employment%20dat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NANA%20FATIMA\Documents\MANGAL%20PROJECT%20AT%20KADUNA\CONSTRUCTION%20OF%20BLOCK%20OF%20STUDENT%20HOSTEL%20AT%20NYSC%20%20CENTRE%20KATSINA%20WITH%20MINISTRY%20R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Users\NANA%20FATIMA\Documents\OTHER%20PROJECTS\EXPANSION%20OF%20SCH%20OF%20LANG%20%20LOTC%20VAL%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Bachabba/Dropbox/Life%20Camp/Development%20Analysis/Server/d/Chinwe/Practice%20Proforma/701%20Lamont%20-Debt-%20BB&amp;T%20Termsheet%20&amp;%20scenario%20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achabba/Dropbox/Life%20Camp/Development%20Analysis/Atntbdc01/macstuff/CURRENT%20PROJECTS/01-7528.00RR%20LA%20BID/Exhibits/VI.%20Housing/Hous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restaurant"/>
      <sheetName val="MOSQUE"/>
      <sheetName val="ABLUTION BLOCK"/>
      <sheetName val="GATE HOUSE"/>
      <sheetName val="EXTERNAL WORKS"/>
      <sheetName val="Summary"/>
      <sheetName val="Materials on site"/>
      <sheetName val="builder_work_mb"/>
      <sheetName val="ABLUTION_BLOCK"/>
      <sheetName val="GATE_HOUSE"/>
      <sheetName val="EXTERNAL_WORKS"/>
      <sheetName val="Materials_on_site"/>
      <sheetName val="builder_work_mb1"/>
      <sheetName val="ABLUTION_BLOCK1"/>
      <sheetName val="GATE_HOUSE1"/>
      <sheetName val="EXTERNAL_WORKS1"/>
      <sheetName val="Materials_on_site2"/>
      <sheetName val="Materials_on_site1"/>
      <sheetName val="builder_work_mb2"/>
      <sheetName val="ABLUTION_BLOCK2"/>
      <sheetName val="GATE_HOUSE2"/>
      <sheetName val="EXTERNAL_WORKS2"/>
      <sheetName val="Materials_on_site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nu-Ptshp Splits"/>
      <sheetName val="Monthly"/>
      <sheetName val=" Draw Schedule"/>
      <sheetName val=" Budget"/>
      <sheetName val="Operating"/>
      <sheetName val="Annual Operating"/>
      <sheetName val="sources.uses"/>
      <sheetName val="NMTC Analysis"/>
      <sheetName val="PROGRAM "/>
      <sheetName val="Rent&amp;Exp Drivers"/>
      <sheetName val="dnu-Taxes"/>
      <sheetName val="dnu-LIBOR"/>
      <sheetName val="dnu-Cons Annual CF"/>
      <sheetName val="dnu - Cons Monthly"/>
      <sheetName val="dnu-Cons Budget"/>
      <sheetName val="dnu-Budget Drivers"/>
      <sheetName val="dnu-Residential Proforma"/>
      <sheetName val="dnu-Debt Service"/>
    </sheetNames>
    <sheetDataSet>
      <sheetData sheetId="0">
        <row r="9">
          <cell r="C9">
            <v>1</v>
          </cell>
        </row>
        <row r="15">
          <cell r="B15" t="str">
            <v>(not used)</v>
          </cell>
        </row>
        <row r="17">
          <cell r="B17" t="str">
            <v xml:space="preserve">The Strand </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tion"/>
      <sheetName val="Bud.Summ P n L"/>
      <sheetName val="Budgeted Profit and Loss"/>
      <sheetName val="Dep Sch"/>
      <sheetName val="Bud V Actual Funding"/>
      <sheetName val="Idale Const Budget Tracker"/>
      <sheetName val="Idale Cashflow"/>
      <sheetName val="Sheet5"/>
      <sheetName val="Variablecosts"/>
      <sheetName val="FixedCosts"/>
      <sheetName val="BEP"/>
      <sheetName val="Sheet1"/>
      <sheetName val="Break even analysis 2 as at 26t"/>
      <sheetName val="Break%20even%20analysis%202%20a"/>
    </sheetNames>
    <sheetDataSet>
      <sheetData sheetId="0"/>
      <sheetData sheetId="1">
        <row r="30">
          <cell r="U30">
            <v>229484730.66999999</v>
          </cell>
        </row>
      </sheetData>
      <sheetData sheetId="2"/>
      <sheetData sheetId="3"/>
      <sheetData sheetId="4"/>
      <sheetData sheetId="5"/>
      <sheetData sheetId="6"/>
      <sheetData sheetId="7"/>
      <sheetData sheetId="8"/>
      <sheetData sheetId="9"/>
      <sheetData sheetId="10">
        <row r="4">
          <cell r="C4">
            <v>9000000</v>
          </cell>
        </row>
        <row r="5">
          <cell r="C5">
            <v>2000</v>
          </cell>
        </row>
        <row r="7">
          <cell r="C7">
            <v>12401371676.029423</v>
          </cell>
        </row>
        <row r="8">
          <cell r="C8">
            <v>1505634518.6668048</v>
          </cell>
        </row>
        <row r="10">
          <cell r="C10">
            <v>2799314.1619852884</v>
          </cell>
        </row>
        <row r="11">
          <cell r="C11">
            <v>5598628323.9705763</v>
          </cell>
        </row>
      </sheetData>
      <sheetData sheetId="11"/>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99 "/>
      <sheetName val="Oct-99"/>
      <sheetName val="Nov-99"/>
      <sheetName val="DECEMBER-99"/>
      <sheetName val="JAN-2000"/>
      <sheetName val="FEB-2000"/>
      <sheetName val="MARCH-2000"/>
      <sheetName val="APRIL-2000"/>
      <sheetName val="MAY-2000 "/>
      <sheetName val="JUNE-2000"/>
      <sheetName val="JULY-2000 "/>
      <sheetName val="AUG,-2000 "/>
      <sheetName val="SEPT-2000 "/>
      <sheetName val="OCT-2000 "/>
      <sheetName val="Nov-2000 "/>
      <sheetName val="DEC-2000"/>
      <sheetName val="JAN-2001"/>
      <sheetName val="FEB-2001"/>
      <sheetName val="MARCH-200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EPT-99_"/>
      <sheetName val="MAY-2000_"/>
      <sheetName val="JULY-2000_"/>
      <sheetName val="AUG,-2000_"/>
      <sheetName val="SEPT-2000_"/>
      <sheetName val="OCT-2000_"/>
      <sheetName val="Nov-2000_"/>
      <sheetName val="SEPT-99_1"/>
      <sheetName val="MAY-2000_1"/>
      <sheetName val="JULY-2000_1"/>
      <sheetName val="AUG,-2000_1"/>
      <sheetName val="SEPT-2000_1"/>
      <sheetName val="OCT-2000_1"/>
      <sheetName val="Nov-2000_1"/>
      <sheetName val="SEPT-99_3"/>
      <sheetName val="MAY-2000_3"/>
      <sheetName val="JULY-2000_3"/>
      <sheetName val="AUG,-2000_3"/>
      <sheetName val="SEPT-2000_3"/>
      <sheetName val="OCT-2000_3"/>
      <sheetName val="Nov-2000_3"/>
      <sheetName val="SEPT-99_2"/>
      <sheetName val="MAY-2000_2"/>
      <sheetName val="JULY-2000_2"/>
      <sheetName val="AUG,-2000_2"/>
      <sheetName val="SEPT-2000_2"/>
      <sheetName val="OCT-2000_2"/>
      <sheetName val="Nov-2000_2"/>
      <sheetName val="SEPT-99_4"/>
      <sheetName val="MAY-2000_4"/>
      <sheetName val="JULY-2000_4"/>
      <sheetName val="AUG,-2000_4"/>
      <sheetName val="SEPT-2000_4"/>
      <sheetName val="OCT-2000_4"/>
      <sheetName val="Nov-2000_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Rate"/>
      <sheetName val="MPDU-14.8%"/>
      <sheetName val="Total"/>
      <sheetName val="Model"/>
    </sheetNames>
    <sheetDataSet>
      <sheetData sheetId="0" refreshError="1"/>
      <sheetData sheetId="1" refreshError="1"/>
      <sheetData sheetId="2" refreshError="1"/>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G PRODUCT MENU"/>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
      <sheetName val="Assumptions"/>
      <sheetName val="Unit Mix"/>
      <sheetName val="Project Budget"/>
      <sheetName val="Monthly CF"/>
      <sheetName val="Quarterly CF"/>
      <sheetName val="Yearly CF"/>
      <sheetName val="OS"/>
      <sheetName val="Construction Schedule"/>
      <sheetName val="Construction Matrix"/>
    </sheetNames>
    <sheetDataSet>
      <sheetData sheetId="0"/>
      <sheetData sheetId="1"/>
      <sheetData sheetId="2">
        <row r="26">
          <cell r="G26">
            <v>325</v>
          </cell>
          <cell r="K26">
            <v>304852</v>
          </cell>
        </row>
      </sheetData>
      <sheetData sheetId="3"/>
      <sheetData sheetId="4"/>
      <sheetData sheetId="5"/>
      <sheetData sheetId="6"/>
      <sheetData sheetId="7"/>
      <sheetData sheetId="8"/>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BD Duplex"/>
      <sheetName val="AJIWE COST ESTIMATE (Revised)"/>
      <sheetName val="ANALYSIS (REVISED)"/>
      <sheetName val="PLASTERING SUMMARY"/>
      <sheetName val="CONCRETE SUMMARY"/>
      <sheetName val="1and2 bdrm Apartment (12UNIT) "/>
      <sheetName val="4 bedroom 6unit "/>
      <sheetName val="4 bedroom 5unit "/>
      <sheetName val="2bd terrace 8unit"/>
      <sheetName val="2bd terrace 6Unit"/>
      <sheetName val="3 BEDROOM 7UNIT"/>
      <sheetName val="AJIWE STRIP MALL "/>
      <sheetName val="1BD APPARTMENT"/>
      <sheetName val="RATE BUILD UP (Projection)"/>
      <sheetName val="RATE BUILD UP (Projection) (2)"/>
      <sheetName val="5BD 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6">
          <cell r="E46">
            <v>150</v>
          </cell>
        </row>
        <row r="49">
          <cell r="E49">
            <v>250</v>
          </cell>
        </row>
        <row r="54">
          <cell r="E54">
            <v>150</v>
          </cell>
        </row>
        <row r="117">
          <cell r="E117">
            <v>350</v>
          </cell>
        </row>
        <row r="708">
          <cell r="E708">
            <v>450</v>
          </cell>
        </row>
        <row r="712">
          <cell r="E712">
            <v>550</v>
          </cell>
        </row>
        <row r="729">
          <cell r="E729">
            <v>400</v>
          </cell>
        </row>
        <row r="730">
          <cell r="E730">
            <v>500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 val="MAIN_BLD_TAKE_OFF"/>
      <sheetName val="MAIN_BLD_BILLS"/>
      <sheetName val="FURN_LECT_HALLS"/>
      <sheetName val="FUR_CHIEF_LECT"/>
      <sheetName val="FUR_4_OFF"/>
      <sheetName val="GS__FOR_TENDERS"/>
      <sheetName val="GS_FOR_TENDERS_BLANK"/>
      <sheetName val="MAIN_BLD_TAKE_OFF1"/>
      <sheetName val="MAIN_BLD_BILLS1"/>
      <sheetName val="FURN_LECT_HALLS1"/>
      <sheetName val="FUR_CHIEF_LECT1"/>
      <sheetName val="FUR_4_OFF1"/>
      <sheetName val="GS__FOR_TENDERS1"/>
      <sheetName val="GS_FOR_TENDERS_BLANK1"/>
      <sheetName val="MAIN_BLD_TAKE_OFF3"/>
      <sheetName val="MAIN_BLD_BILLS3"/>
      <sheetName val="FURN_LECT_HALLS3"/>
      <sheetName val="FUR_CHIEF_LECT3"/>
      <sheetName val="FUR_4_OFF3"/>
      <sheetName val="GS__FOR_TENDERS3"/>
      <sheetName val="GS_FOR_TENDERS_BLANK3"/>
      <sheetName val="MAIN_BLD_TAKE_OFF2"/>
      <sheetName val="MAIN_BLD_BILLS2"/>
      <sheetName val="FURN_LECT_HALLS2"/>
      <sheetName val="FUR_CHIEF_LECT2"/>
      <sheetName val="FUR_4_OFF2"/>
      <sheetName val="GS__FOR_TENDERS2"/>
      <sheetName val="GS_FOR_TENDERS_BLANK2"/>
      <sheetName val="MAIN_BLD_TAKE_OFF4"/>
      <sheetName val="MAIN_BLD_BILLS4"/>
      <sheetName val="FURN_LECT_HALLS4"/>
      <sheetName val="FUR_CHIEF_LECT4"/>
      <sheetName val="FUR_4_OFF4"/>
      <sheetName val="GS__FOR_TENDERS4"/>
      <sheetName val="GS_FOR_TENDERS_BLANK4"/>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8">
          <cell r="I18">
            <v>24</v>
          </cell>
        </row>
      </sheetData>
      <sheetData sheetId="10"/>
      <sheetData sheetId="11"/>
      <sheetData sheetId="12"/>
      <sheetData sheetId="13"/>
      <sheetData sheetId="14"/>
      <sheetData sheetId="15"/>
      <sheetData sheetId="16">
        <row r="18">
          <cell r="I18">
            <v>24</v>
          </cell>
        </row>
      </sheetData>
      <sheetData sheetId="17"/>
      <sheetData sheetId="18"/>
      <sheetData sheetId="19"/>
      <sheetData sheetId="20"/>
      <sheetData sheetId="21"/>
      <sheetData sheetId="22"/>
      <sheetData sheetId="23">
        <row r="18">
          <cell r="I18">
            <v>24</v>
          </cell>
        </row>
      </sheetData>
      <sheetData sheetId="24"/>
      <sheetData sheetId="25"/>
      <sheetData sheetId="26"/>
      <sheetData sheetId="27"/>
      <sheetData sheetId="28"/>
      <sheetData sheetId="29"/>
      <sheetData sheetId="30">
        <row r="18">
          <cell r="I18">
            <v>24</v>
          </cell>
        </row>
      </sheetData>
      <sheetData sheetId="31"/>
      <sheetData sheetId="32"/>
      <sheetData sheetId="33"/>
      <sheetData sheetId="34"/>
      <sheetData sheetId="35"/>
      <sheetData sheetId="36"/>
      <sheetData sheetId="37">
        <row r="18">
          <cell r="I18">
            <v>24</v>
          </cell>
        </row>
      </sheetData>
      <sheetData sheetId="38"/>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FURN LECT HALLS"/>
      <sheetName val="FUR CHIEF LECT"/>
      <sheetName val="FUR 4 OFF"/>
      <sheetName val="GS"/>
      <sheetName val="GS  FOR TENDERS"/>
      <sheetName val="GS FOR TENDERS BLANK"/>
      <sheetName val="FURN"/>
    </sheetNames>
    <sheetDataSet>
      <sheetData sheetId="0">
        <row r="18">
          <cell r="I18">
            <v>24</v>
          </cell>
        </row>
        <row r="34">
          <cell r="I34">
            <v>0.69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2"/>
      <sheetName val="MAIN_BLD_BILLS1"/>
      <sheetName val="LIST_OF_REINF1"/>
      <sheetName val="STORE_(2)1"/>
      <sheetName val="MAIN_BLD_TAKE_OFF1"/>
      <sheetName val="MAIN_BLD_TAKE_OFF3"/>
      <sheetName val="MAIN_BLD_BILLS2"/>
      <sheetName val="LIST_OF_REINF2"/>
      <sheetName val="STORE_(2)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1_allcaz"/>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LD TAKE OFF"/>
      <sheetName val="MAIN BLD BILLS"/>
      <sheetName val="STORE"/>
      <sheetName val="CONCERT"/>
      <sheetName val="GS"/>
      <sheetName val="LIST OF REINF"/>
      <sheetName val="STORE (2)"/>
      <sheetName val="MAIN_BLD_TAKE_OFF"/>
      <sheetName val="MAIN_BLD_BILLS"/>
      <sheetName val="LIST_OF_REINF"/>
      <sheetName val="STORE_(2)"/>
      <sheetName val="MAIN_BLD_TAKE_OFF1"/>
      <sheetName val="MAIN_BLD_BILLS1"/>
      <sheetName val="LIST_OF_REINF1"/>
      <sheetName val="STORE_(2)1"/>
      <sheetName val="MAIN_BLD_TAKE_OFF3"/>
      <sheetName val="MAIN_BLD_BILLS3"/>
      <sheetName val="LIST_OF_REINF3"/>
      <sheetName val="STORE_(2)3"/>
      <sheetName val="MAIN_BLD_TAKE_OFF2"/>
      <sheetName val="MAIN_BLD_BILLS2"/>
      <sheetName val="LIST_OF_REINF2"/>
      <sheetName val="STORE_(2)2"/>
      <sheetName val="MAIN_BLD_TAKE_OFF4"/>
      <sheetName val="MAIN_BLD_BILLS4"/>
      <sheetName val="LIST_OF_REINF4"/>
      <sheetName val="STORE_(2)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work mb"/>
      <sheetName val="EXTERNAL WORKS"/>
      <sheetName val="Summary"/>
      <sheetName val="previus pay"/>
      <sheetName val="Materials on site"/>
      <sheetName val="builder_work_mb"/>
      <sheetName val="EXTERNAL_WORKS"/>
      <sheetName val="previus_pay"/>
      <sheetName val="Materials_on_site"/>
      <sheetName val="builder_work_mb1"/>
      <sheetName val="EXTERNAL_WORKS1"/>
      <sheetName val="previus_pay1"/>
      <sheetName val="Materials_on_site1"/>
      <sheetName val="builder_work_mb3"/>
      <sheetName val="EXTERNAL_WORKS3"/>
      <sheetName val="previus_pay3"/>
      <sheetName val="Materials_on_site3"/>
      <sheetName val="builder_work_mb2"/>
      <sheetName val="EXTERNAL_WORKS2"/>
      <sheetName val="previus_pay2"/>
      <sheetName val="Materials_on_site2"/>
      <sheetName val="builder_work_mb4"/>
      <sheetName val="EXTERNAL_WORKS4"/>
      <sheetName val="previus_pay4"/>
      <sheetName val="Materials_on_site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ase - condos"/>
      <sheetName val="Condo Pricing"/>
      <sheetName val="Construction Details"/>
    </sheet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VI-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9D86-0C0A-412A-869B-E1BE5780820C}">
  <dimension ref="A1:T1181"/>
  <sheetViews>
    <sheetView tabSelected="1" view="pageBreakPreview" topLeftCell="A465" zoomScaleNormal="100" zoomScaleSheetLayoutView="100" workbookViewId="0">
      <selection activeCell="B469" sqref="B469"/>
    </sheetView>
  </sheetViews>
  <sheetFormatPr defaultColWidth="9.140625" defaultRowHeight="16.5" x14ac:dyDescent="0.25"/>
  <cols>
    <col min="1" max="1" width="3.42578125" style="4" customWidth="1"/>
    <col min="2" max="2" width="47" style="13" customWidth="1"/>
    <col min="3" max="3" width="9.28515625" style="3" customWidth="1"/>
    <col min="4" max="4" width="6.85546875" style="4" bestFit="1" customWidth="1"/>
    <col min="5" max="5" width="17.7109375" style="5" customWidth="1"/>
    <col min="6" max="7" width="16.42578125" style="6" customWidth="1"/>
    <col min="8" max="8" width="18" style="7" customWidth="1"/>
    <col min="9" max="9" width="35.5703125" style="7" customWidth="1"/>
    <col min="10" max="10" width="9.140625" style="7"/>
    <col min="11" max="11" width="22.42578125" style="7" customWidth="1"/>
    <col min="12" max="12" width="5.42578125" style="7" customWidth="1"/>
    <col min="13" max="13" width="9.5703125" style="7" customWidth="1"/>
    <col min="14" max="16" width="9.140625" style="7"/>
    <col min="17" max="17" width="12.5703125" style="7" bestFit="1" customWidth="1"/>
    <col min="18" max="18" width="9.140625" style="7"/>
    <col min="19" max="19" width="12.42578125" style="7" bestFit="1" customWidth="1"/>
    <col min="20" max="16384" width="9.140625" style="7"/>
  </cols>
  <sheetData>
    <row r="1" spans="1:10" x14ac:dyDescent="0.25">
      <c r="A1" s="1"/>
      <c r="B1" s="2" t="s">
        <v>0</v>
      </c>
    </row>
    <row r="2" spans="1:10" x14ac:dyDescent="0.25">
      <c r="B2" s="8"/>
    </row>
    <row r="3" spans="1:10" x14ac:dyDescent="0.25">
      <c r="B3" s="9" t="s">
        <v>1</v>
      </c>
    </row>
    <row r="4" spans="1:10" x14ac:dyDescent="0.25">
      <c r="B4" s="9"/>
    </row>
    <row r="5" spans="1:10" s="12" customFormat="1" x14ac:dyDescent="0.25">
      <c r="A5" s="4"/>
      <c r="B5" s="10" t="s">
        <v>2</v>
      </c>
      <c r="C5" s="3"/>
      <c r="D5" s="4"/>
      <c r="E5" s="5"/>
      <c r="F5" s="11"/>
      <c r="G5" s="11"/>
      <c r="H5" s="7"/>
    </row>
    <row r="6" spans="1:10" s="12" customFormat="1" x14ac:dyDescent="0.25">
      <c r="A6" s="4"/>
      <c r="B6" s="10"/>
      <c r="C6" s="3"/>
      <c r="D6" s="4"/>
      <c r="E6" s="5"/>
      <c r="F6" s="11"/>
      <c r="G6" s="11"/>
      <c r="H6" s="7"/>
    </row>
    <row r="7" spans="1:10" s="12" customFormat="1" x14ac:dyDescent="0.25">
      <c r="A7" s="4"/>
      <c r="B7" s="10" t="s">
        <v>3</v>
      </c>
      <c r="C7" s="3"/>
      <c r="D7" s="4"/>
      <c r="E7" s="5"/>
      <c r="F7" s="11"/>
      <c r="G7" s="11"/>
      <c r="H7" s="7"/>
    </row>
    <row r="8" spans="1:10" ht="17.25" customHeight="1" x14ac:dyDescent="0.25"/>
    <row r="9" spans="1:10" ht="40.5" customHeight="1" x14ac:dyDescent="0.25">
      <c r="A9" s="4" t="s">
        <v>4</v>
      </c>
      <c r="B9" s="14" t="s">
        <v>450</v>
      </c>
      <c r="C9" s="3">
        <v>210</v>
      </c>
      <c r="D9" s="4" t="s">
        <v>5</v>
      </c>
      <c r="E9" s="5">
        <v>200</v>
      </c>
      <c r="F9" s="6">
        <f t="shared" ref="F9:F20" si="0">C9*E9</f>
        <v>42000</v>
      </c>
      <c r="G9" s="15"/>
      <c r="H9" s="16"/>
    </row>
    <row r="10" spans="1:10" ht="51.75" customHeight="1" x14ac:dyDescent="0.25">
      <c r="A10" s="4" t="s">
        <v>6</v>
      </c>
      <c r="B10" s="14" t="s">
        <v>451</v>
      </c>
      <c r="C10" s="3">
        <v>32</v>
      </c>
      <c r="D10" s="4" t="s">
        <v>7</v>
      </c>
      <c r="E10" s="5">
        <v>1900</v>
      </c>
      <c r="F10" s="6">
        <f t="shared" si="0"/>
        <v>60800</v>
      </c>
      <c r="G10" s="15"/>
      <c r="H10" s="16"/>
    </row>
    <row r="11" spans="1:10" ht="45" customHeight="1" x14ac:dyDescent="0.25">
      <c r="A11" s="4" t="s">
        <v>8</v>
      </c>
      <c r="B11" s="14" t="s">
        <v>452</v>
      </c>
      <c r="C11" s="3">
        <v>3</v>
      </c>
      <c r="D11" s="4" t="s">
        <v>288</v>
      </c>
      <c r="E11" s="5">
        <f>E10</f>
        <v>1900</v>
      </c>
      <c r="F11" s="6">
        <f t="shared" si="0"/>
        <v>5700</v>
      </c>
      <c r="G11" s="15"/>
      <c r="H11" s="16"/>
    </row>
    <row r="12" spans="1:10" ht="55.5" customHeight="1" x14ac:dyDescent="0.25">
      <c r="A12" s="4" t="s">
        <v>9</v>
      </c>
      <c r="B12" s="14" t="s">
        <v>453</v>
      </c>
      <c r="C12" s="3">
        <v>3</v>
      </c>
      <c r="D12" s="4" t="s">
        <v>288</v>
      </c>
      <c r="E12" s="5">
        <f>E10</f>
        <v>1900</v>
      </c>
      <c r="F12" s="6">
        <f t="shared" si="0"/>
        <v>5700</v>
      </c>
      <c r="G12" s="15"/>
    </row>
    <row r="13" spans="1:10" ht="45" customHeight="1" x14ac:dyDescent="0.25">
      <c r="A13" s="4" t="s">
        <v>10</v>
      </c>
      <c r="B13" s="14" t="s">
        <v>454</v>
      </c>
      <c r="C13" s="3">
        <v>8</v>
      </c>
      <c r="D13" s="4" t="s">
        <v>288</v>
      </c>
      <c r="E13" s="5">
        <f>E12</f>
        <v>1900</v>
      </c>
      <c r="F13" s="6">
        <f t="shared" ref="F13" si="1">C13*E13</f>
        <v>15200</v>
      </c>
      <c r="G13" s="15"/>
      <c r="H13" s="16"/>
    </row>
    <row r="14" spans="1:10" ht="55.5" customHeight="1" x14ac:dyDescent="0.25">
      <c r="A14" s="4" t="s">
        <v>11</v>
      </c>
      <c r="B14" s="14" t="s">
        <v>455</v>
      </c>
      <c r="C14" s="3">
        <v>8</v>
      </c>
      <c r="D14" s="4" t="s">
        <v>288</v>
      </c>
      <c r="E14" s="5">
        <f>E12</f>
        <v>1900</v>
      </c>
      <c r="F14" s="6">
        <f t="shared" ref="F14" si="2">C14*E14</f>
        <v>15200</v>
      </c>
      <c r="G14" s="15"/>
    </row>
    <row r="15" spans="1:10" ht="30.75" customHeight="1" x14ac:dyDescent="0.25">
      <c r="A15" s="4" t="s">
        <v>11</v>
      </c>
      <c r="B15" s="14" t="s">
        <v>463</v>
      </c>
      <c r="D15" s="4" t="s">
        <v>461</v>
      </c>
      <c r="E15" s="5">
        <f>'[19]AJIWE STRIP MALL '!E49</f>
        <v>250</v>
      </c>
      <c r="F15" s="6">
        <f t="shared" si="0"/>
        <v>0</v>
      </c>
      <c r="G15" s="15"/>
      <c r="H15" s="16"/>
      <c r="I15" s="17"/>
    </row>
    <row r="16" spans="1:10" ht="30.75" customHeight="1" x14ac:dyDescent="0.25">
      <c r="A16" s="4" t="s">
        <v>12</v>
      </c>
      <c r="B16" s="14" t="s">
        <v>464</v>
      </c>
      <c r="D16" s="4" t="s">
        <v>461</v>
      </c>
      <c r="E16" s="5">
        <v>1400</v>
      </c>
      <c r="F16" s="6">
        <f t="shared" si="0"/>
        <v>0</v>
      </c>
      <c r="G16" s="15"/>
      <c r="H16" s="16"/>
      <c r="J16" s="17"/>
    </row>
    <row r="17" spans="1:8" ht="44.25" customHeight="1" x14ac:dyDescent="0.25">
      <c r="A17" s="4" t="s">
        <v>14</v>
      </c>
      <c r="B17" s="14" t="s">
        <v>13</v>
      </c>
      <c r="D17" s="4" t="s">
        <v>7</v>
      </c>
      <c r="E17" s="5">
        <v>900</v>
      </c>
      <c r="F17" s="6">
        <f t="shared" si="0"/>
        <v>0</v>
      </c>
      <c r="G17" s="15"/>
      <c r="H17" s="16"/>
    </row>
    <row r="18" spans="1:8" ht="44.25" customHeight="1" x14ac:dyDescent="0.25">
      <c r="A18" s="4" t="s">
        <v>16</v>
      </c>
      <c r="B18" s="18" t="s">
        <v>15</v>
      </c>
      <c r="C18" s="3">
        <v>92</v>
      </c>
      <c r="D18" s="4" t="s">
        <v>7</v>
      </c>
      <c r="E18" s="5">
        <v>6500</v>
      </c>
      <c r="F18" s="6">
        <f>C18*E18</f>
        <v>598000</v>
      </c>
      <c r="G18" s="15"/>
      <c r="H18" s="16"/>
    </row>
    <row r="19" spans="1:8" ht="36" customHeight="1" x14ac:dyDescent="0.25">
      <c r="A19" s="4" t="s">
        <v>18</v>
      </c>
      <c r="B19" s="14" t="s">
        <v>17</v>
      </c>
      <c r="C19" s="3">
        <v>154</v>
      </c>
      <c r="D19" s="4" t="s">
        <v>5</v>
      </c>
      <c r="E19" s="5">
        <v>2700</v>
      </c>
      <c r="F19" s="6">
        <f t="shared" si="0"/>
        <v>415800</v>
      </c>
      <c r="G19" s="15"/>
      <c r="H19" s="16"/>
    </row>
    <row r="20" spans="1:8" ht="36" customHeight="1" x14ac:dyDescent="0.25">
      <c r="A20" s="4" t="s">
        <v>22</v>
      </c>
      <c r="B20" s="14" t="s">
        <v>19</v>
      </c>
      <c r="D20" s="4" t="s">
        <v>5</v>
      </c>
      <c r="E20" s="5">
        <f>'[19]AJIWE STRIP MALL '!E54</f>
        <v>150</v>
      </c>
      <c r="F20" s="6">
        <f t="shared" si="0"/>
        <v>0</v>
      </c>
      <c r="G20" s="15"/>
      <c r="H20" s="16"/>
    </row>
    <row r="21" spans="1:8" x14ac:dyDescent="0.25">
      <c r="B21" s="10" t="s">
        <v>20</v>
      </c>
      <c r="G21" s="15"/>
    </row>
    <row r="22" spans="1:8" ht="17.25" customHeight="1" x14ac:dyDescent="0.25">
      <c r="B22" s="19" t="s">
        <v>21</v>
      </c>
      <c r="G22" s="15"/>
    </row>
    <row r="23" spans="1:8" ht="17.25" customHeight="1" x14ac:dyDescent="0.25">
      <c r="A23" s="4" t="s">
        <v>25</v>
      </c>
      <c r="B23" s="13" t="s">
        <v>23</v>
      </c>
      <c r="D23" s="4" t="s">
        <v>5</v>
      </c>
      <c r="E23" s="5">
        <v>4100</v>
      </c>
      <c r="F23" s="6">
        <f>C23*E23</f>
        <v>0</v>
      </c>
      <c r="G23" s="15"/>
      <c r="H23" s="16"/>
    </row>
    <row r="24" spans="1:8" ht="28.9" customHeight="1" x14ac:dyDescent="0.25">
      <c r="B24" s="20" t="s">
        <v>24</v>
      </c>
      <c r="G24" s="15"/>
    </row>
    <row r="25" spans="1:8" ht="17.25" customHeight="1" x14ac:dyDescent="0.25">
      <c r="A25" s="4" t="s">
        <v>26</v>
      </c>
      <c r="B25" s="13" t="s">
        <v>456</v>
      </c>
      <c r="C25" s="3">
        <v>7</v>
      </c>
      <c r="D25" s="4" t="s">
        <v>7</v>
      </c>
      <c r="E25" s="5">
        <v>90000</v>
      </c>
      <c r="F25" s="6">
        <f>C25*E25</f>
        <v>630000</v>
      </c>
      <c r="G25" s="15"/>
      <c r="H25" s="16"/>
    </row>
    <row r="26" spans="1:8" ht="17.25" customHeight="1" x14ac:dyDescent="0.25">
      <c r="A26" s="4" t="s">
        <v>138</v>
      </c>
      <c r="B26" s="13" t="s">
        <v>27</v>
      </c>
      <c r="C26" s="3">
        <v>23</v>
      </c>
      <c r="D26" s="4" t="s">
        <v>7</v>
      </c>
      <c r="E26" s="5">
        <f>E25</f>
        <v>90000</v>
      </c>
      <c r="F26" s="6">
        <f>C26*E26</f>
        <v>2070000</v>
      </c>
      <c r="G26" s="15"/>
      <c r="H26" s="16"/>
    </row>
    <row r="27" spans="1:8" ht="17.25" customHeight="1" x14ac:dyDescent="0.25">
      <c r="G27" s="15"/>
      <c r="H27" s="16"/>
    </row>
    <row r="28" spans="1:8" ht="17.25" customHeight="1" x14ac:dyDescent="0.25">
      <c r="G28" s="15"/>
      <c r="H28" s="16"/>
    </row>
    <row r="29" spans="1:8" ht="17.25" customHeight="1" x14ac:dyDescent="0.25">
      <c r="G29" s="15"/>
      <c r="H29" s="16"/>
    </row>
    <row r="30" spans="1:8" ht="17.25" customHeight="1" x14ac:dyDescent="0.25">
      <c r="G30" s="15"/>
      <c r="H30" s="16"/>
    </row>
    <row r="31" spans="1:8" ht="17.25" customHeight="1" x14ac:dyDescent="0.25">
      <c r="G31" s="15"/>
      <c r="H31" s="16"/>
    </row>
    <row r="32" spans="1:8" ht="17.25" customHeight="1" x14ac:dyDescent="0.25">
      <c r="B32" s="21" t="s">
        <v>28</v>
      </c>
      <c r="C32" s="22"/>
      <c r="D32" s="8"/>
      <c r="E32" s="23" t="s">
        <v>26</v>
      </c>
      <c r="F32" s="24">
        <f>SUM(F2:F31)</f>
        <v>3858400</v>
      </c>
      <c r="G32" s="15"/>
    </row>
    <row r="33" spans="1:8" s="26" customFormat="1" ht="17.25" customHeight="1" x14ac:dyDescent="0.25">
      <c r="A33" s="8"/>
      <c r="B33" s="9" t="s">
        <v>29</v>
      </c>
      <c r="C33" s="22"/>
      <c r="D33" s="8"/>
      <c r="E33" s="23"/>
      <c r="F33" s="25"/>
      <c r="G33" s="15"/>
    </row>
    <row r="34" spans="1:8" ht="30.75" customHeight="1" x14ac:dyDescent="0.25">
      <c r="B34" s="19" t="s">
        <v>30</v>
      </c>
      <c r="G34" s="15"/>
    </row>
    <row r="35" spans="1:8" ht="22.9" customHeight="1" x14ac:dyDescent="0.25">
      <c r="B35" s="19" t="s">
        <v>31</v>
      </c>
      <c r="G35" s="15"/>
    </row>
    <row r="36" spans="1:8" ht="22.5" customHeight="1" x14ac:dyDescent="0.25">
      <c r="A36" s="4" t="s">
        <v>4</v>
      </c>
      <c r="B36" s="13" t="s">
        <v>457</v>
      </c>
      <c r="C36" s="3">
        <v>6</v>
      </c>
      <c r="D36" s="4" t="s">
        <v>7</v>
      </c>
      <c r="E36" s="5">
        <v>94000</v>
      </c>
      <c r="F36" s="6">
        <f>C36*E36</f>
        <v>564000</v>
      </c>
      <c r="G36" s="15"/>
      <c r="H36" s="16"/>
    </row>
    <row r="37" spans="1:8" ht="22.5" customHeight="1" x14ac:dyDescent="0.25">
      <c r="A37" s="4" t="s">
        <v>6</v>
      </c>
      <c r="B37" s="13" t="s">
        <v>465</v>
      </c>
      <c r="C37" s="3">
        <v>1</v>
      </c>
      <c r="D37" s="4" t="s">
        <v>7</v>
      </c>
      <c r="E37" s="5">
        <v>94000</v>
      </c>
      <c r="F37" s="6">
        <f>C37*E37</f>
        <v>94000</v>
      </c>
      <c r="G37" s="15"/>
      <c r="H37" s="16"/>
    </row>
    <row r="38" spans="1:8" ht="21.75" customHeight="1" x14ac:dyDescent="0.25">
      <c r="A38" s="4" t="s">
        <v>8</v>
      </c>
      <c r="B38" s="13" t="s">
        <v>32</v>
      </c>
      <c r="C38" s="3">
        <v>1</v>
      </c>
      <c r="D38" s="4" t="s">
        <v>7</v>
      </c>
      <c r="E38" s="5">
        <f>E36</f>
        <v>94000</v>
      </c>
      <c r="F38" s="6">
        <f>C38*E38</f>
        <v>94000</v>
      </c>
      <c r="G38" s="15"/>
      <c r="H38" s="16"/>
    </row>
    <row r="39" spans="1:8" x14ac:dyDescent="0.25">
      <c r="G39" s="15"/>
    </row>
    <row r="40" spans="1:8" ht="21" customHeight="1" x14ac:dyDescent="0.25">
      <c r="B40" s="10" t="s">
        <v>33</v>
      </c>
      <c r="G40" s="15"/>
    </row>
    <row r="41" spans="1:8" ht="38.25" customHeight="1" x14ac:dyDescent="0.25">
      <c r="B41" s="20" t="s">
        <v>34</v>
      </c>
      <c r="G41" s="15"/>
    </row>
    <row r="42" spans="1:8" ht="19.5" customHeight="1" x14ac:dyDescent="0.25">
      <c r="A42" s="4" t="s">
        <v>9</v>
      </c>
      <c r="B42" s="13" t="s">
        <v>458</v>
      </c>
      <c r="C42" s="3">
        <v>1122</v>
      </c>
      <c r="D42" s="4" t="s">
        <v>35</v>
      </c>
      <c r="E42" s="5">
        <v>770</v>
      </c>
      <c r="F42" s="6">
        <f>C42*E42</f>
        <v>863940</v>
      </c>
      <c r="G42" s="15"/>
      <c r="H42" s="16"/>
    </row>
    <row r="43" spans="1:8" ht="18.75" customHeight="1" x14ac:dyDescent="0.25">
      <c r="A43" s="4" t="s">
        <v>11</v>
      </c>
      <c r="B43" s="13" t="s">
        <v>466</v>
      </c>
      <c r="C43" s="3">
        <v>478</v>
      </c>
      <c r="D43" s="4" t="s">
        <v>35</v>
      </c>
      <c r="E43" s="5">
        <f>E42</f>
        <v>770</v>
      </c>
      <c r="F43" s="6">
        <f>C43*E43</f>
        <v>368060</v>
      </c>
      <c r="G43" s="15"/>
      <c r="H43" s="16"/>
    </row>
    <row r="44" spans="1:8" ht="18.75" customHeight="1" x14ac:dyDescent="0.25">
      <c r="A44" s="4" t="s">
        <v>12</v>
      </c>
      <c r="B44" s="13" t="s">
        <v>459</v>
      </c>
      <c r="C44" s="3">
        <v>119</v>
      </c>
      <c r="D44" s="4" t="s">
        <v>35</v>
      </c>
      <c r="E44" s="5">
        <f>E42</f>
        <v>770</v>
      </c>
      <c r="F44" s="6">
        <f>C44*E44</f>
        <v>91630</v>
      </c>
      <c r="G44" s="15"/>
      <c r="H44" s="16"/>
    </row>
    <row r="45" spans="1:8" ht="18.75" customHeight="1" x14ac:dyDescent="0.25">
      <c r="A45" s="4" t="s">
        <v>14</v>
      </c>
      <c r="B45" s="13" t="s">
        <v>467</v>
      </c>
      <c r="C45" s="3">
        <v>99</v>
      </c>
      <c r="D45" s="4" t="s">
        <v>35</v>
      </c>
      <c r="E45" s="5">
        <f>E43</f>
        <v>770</v>
      </c>
      <c r="F45" s="6">
        <f>C45*E45</f>
        <v>76230</v>
      </c>
      <c r="G45" s="15"/>
      <c r="H45" s="16"/>
    </row>
    <row r="46" spans="1:8" ht="18.75" customHeight="1" x14ac:dyDescent="0.25">
      <c r="A46" s="4" t="s">
        <v>16</v>
      </c>
      <c r="B46" s="13" t="s">
        <v>471</v>
      </c>
      <c r="C46" s="3">
        <v>873</v>
      </c>
      <c r="D46" s="4" t="s">
        <v>35</v>
      </c>
      <c r="E46" s="5">
        <f>E44</f>
        <v>770</v>
      </c>
      <c r="F46" s="6">
        <f>C46*E46</f>
        <v>672210</v>
      </c>
      <c r="G46" s="15"/>
      <c r="H46" s="16"/>
    </row>
    <row r="47" spans="1:8" ht="18.75" customHeight="1" x14ac:dyDescent="0.25">
      <c r="G47" s="15"/>
      <c r="H47" s="16"/>
    </row>
    <row r="48" spans="1:8" ht="49.5" customHeight="1" x14ac:dyDescent="0.25">
      <c r="B48" s="20" t="s">
        <v>36</v>
      </c>
      <c r="G48" s="15"/>
    </row>
    <row r="49" spans="1:8" ht="20.25" customHeight="1" x14ac:dyDescent="0.25">
      <c r="A49" s="4" t="s">
        <v>18</v>
      </c>
      <c r="B49" s="18" t="s">
        <v>37</v>
      </c>
      <c r="D49" s="4" t="s">
        <v>5</v>
      </c>
      <c r="E49" s="5">
        <v>1800</v>
      </c>
      <c r="F49" s="6">
        <f>C49*E49</f>
        <v>0</v>
      </c>
      <c r="G49" s="15"/>
      <c r="H49" s="16"/>
    </row>
    <row r="50" spans="1:8" x14ac:dyDescent="0.25">
      <c r="B50" s="18"/>
      <c r="G50" s="15"/>
      <c r="H50" s="16"/>
    </row>
    <row r="51" spans="1:8" ht="21" customHeight="1" x14ac:dyDescent="0.25">
      <c r="B51" s="10" t="s">
        <v>38</v>
      </c>
      <c r="G51" s="15"/>
    </row>
    <row r="52" spans="1:8" ht="24.75" customHeight="1" x14ac:dyDescent="0.25">
      <c r="B52" s="19" t="s">
        <v>39</v>
      </c>
      <c r="G52" s="15"/>
    </row>
    <row r="53" spans="1:8" ht="21.75" customHeight="1" x14ac:dyDescent="0.25">
      <c r="A53" s="4" t="s">
        <v>22</v>
      </c>
      <c r="B53" s="13" t="s">
        <v>460</v>
      </c>
      <c r="C53" s="3">
        <v>44</v>
      </c>
      <c r="D53" s="4" t="s">
        <v>5</v>
      </c>
      <c r="E53" s="5">
        <v>6600</v>
      </c>
      <c r="F53" s="6">
        <f>C53*E53</f>
        <v>290400</v>
      </c>
      <c r="G53" s="15"/>
      <c r="H53" s="16"/>
    </row>
    <row r="54" spans="1:8" x14ac:dyDescent="0.25">
      <c r="A54" s="4" t="s">
        <v>25</v>
      </c>
      <c r="B54" s="13" t="s">
        <v>462</v>
      </c>
      <c r="C54" s="3">
        <v>49</v>
      </c>
      <c r="D54" s="4" t="s">
        <v>5</v>
      </c>
      <c r="E54" s="5">
        <v>6600</v>
      </c>
      <c r="F54" s="6">
        <f>C54*E54</f>
        <v>323400</v>
      </c>
      <c r="G54" s="15"/>
      <c r="H54" s="16"/>
    </row>
    <row r="55" spans="1:8" x14ac:dyDescent="0.25">
      <c r="A55" s="4" t="s">
        <v>26</v>
      </c>
      <c r="B55" s="13" t="s">
        <v>468</v>
      </c>
      <c r="C55" s="3">
        <v>22</v>
      </c>
      <c r="D55" s="4" t="s">
        <v>5</v>
      </c>
      <c r="E55" s="5">
        <v>6600</v>
      </c>
      <c r="F55" s="6">
        <f>C55*E55</f>
        <v>145200</v>
      </c>
      <c r="G55" s="15"/>
      <c r="H55" s="16"/>
    </row>
    <row r="56" spans="1:8" x14ac:dyDescent="0.25">
      <c r="G56" s="15"/>
    </row>
    <row r="57" spans="1:8" x14ac:dyDescent="0.25">
      <c r="B57" s="27" t="s">
        <v>40</v>
      </c>
      <c r="E57" s="23" t="s">
        <v>26</v>
      </c>
      <c r="F57" s="25">
        <f>SUM(F35:F56)</f>
        <v>3583070</v>
      </c>
      <c r="G57" s="15"/>
    </row>
    <row r="58" spans="1:8" x14ac:dyDescent="0.25">
      <c r="B58" s="9" t="s">
        <v>29</v>
      </c>
      <c r="G58" s="15"/>
    </row>
    <row r="59" spans="1:8" x14ac:dyDescent="0.25">
      <c r="B59" s="9"/>
      <c r="G59" s="15"/>
    </row>
    <row r="60" spans="1:8" x14ac:dyDescent="0.25">
      <c r="B60" s="19" t="s">
        <v>39</v>
      </c>
      <c r="G60" s="15"/>
    </row>
    <row r="61" spans="1:8" x14ac:dyDescent="0.25">
      <c r="B61" s="19"/>
      <c r="G61" s="15"/>
    </row>
    <row r="62" spans="1:8" x14ac:dyDescent="0.25">
      <c r="A62" s="4" t="s">
        <v>4</v>
      </c>
      <c r="B62" s="13" t="s">
        <v>41</v>
      </c>
      <c r="C62" s="3">
        <v>54</v>
      </c>
      <c r="D62" s="4" t="s">
        <v>42</v>
      </c>
      <c r="E62" s="5">
        <v>1200</v>
      </c>
      <c r="F62" s="6">
        <f>C62*E62</f>
        <v>64800</v>
      </c>
      <c r="G62" s="15"/>
      <c r="H62" s="16"/>
    </row>
    <row r="63" spans="1:8" x14ac:dyDescent="0.25">
      <c r="G63" s="15"/>
      <c r="H63" s="16"/>
    </row>
    <row r="64" spans="1:8" x14ac:dyDescent="0.25">
      <c r="B64" s="10" t="s">
        <v>43</v>
      </c>
      <c r="C64" s="22"/>
      <c r="D64" s="8"/>
      <c r="E64" s="23"/>
      <c r="F64" s="28"/>
      <c r="G64" s="15"/>
    </row>
    <row r="65" spans="1:8" x14ac:dyDescent="0.25">
      <c r="B65" s="29"/>
      <c r="C65" s="22"/>
      <c r="D65" s="8"/>
      <c r="E65" s="23"/>
      <c r="F65" s="28"/>
      <c r="G65" s="15"/>
    </row>
    <row r="66" spans="1:8" ht="57.75" customHeight="1" x14ac:dyDescent="0.25">
      <c r="B66" s="20" t="s">
        <v>44</v>
      </c>
      <c r="C66" s="22"/>
      <c r="D66" s="8"/>
      <c r="E66" s="23"/>
      <c r="F66" s="28"/>
      <c r="G66" s="15"/>
    </row>
    <row r="67" spans="1:8" x14ac:dyDescent="0.25">
      <c r="B67" s="20"/>
      <c r="C67" s="22"/>
      <c r="D67" s="8"/>
      <c r="E67" s="23"/>
      <c r="F67" s="28"/>
      <c r="G67" s="15"/>
    </row>
    <row r="68" spans="1:8" x14ac:dyDescent="0.25">
      <c r="A68" s="4" t="s">
        <v>6</v>
      </c>
      <c r="B68" s="18" t="s">
        <v>45</v>
      </c>
      <c r="C68" s="3">
        <v>0</v>
      </c>
      <c r="D68" s="4" t="s">
        <v>5</v>
      </c>
      <c r="E68" s="5">
        <v>8500</v>
      </c>
      <c r="F68" s="6">
        <f>C68*E68</f>
        <v>0</v>
      </c>
      <c r="G68" s="15"/>
      <c r="H68" s="16"/>
    </row>
    <row r="69" spans="1:8" x14ac:dyDescent="0.25">
      <c r="G69" s="15"/>
    </row>
    <row r="70" spans="1:8" x14ac:dyDescent="0.25">
      <c r="B70" s="19" t="s">
        <v>46</v>
      </c>
      <c r="F70" s="30"/>
      <c r="G70" s="15"/>
    </row>
    <row r="71" spans="1:8" x14ac:dyDescent="0.25">
      <c r="B71" s="19" t="s">
        <v>47</v>
      </c>
      <c r="F71" s="30"/>
      <c r="G71" s="15"/>
    </row>
    <row r="72" spans="1:8" x14ac:dyDescent="0.25">
      <c r="F72" s="30"/>
      <c r="G72" s="15"/>
    </row>
    <row r="73" spans="1:8" ht="29.25" customHeight="1" x14ac:dyDescent="0.25">
      <c r="A73" s="4" t="s">
        <v>8</v>
      </c>
      <c r="B73" s="14" t="s">
        <v>48</v>
      </c>
      <c r="C73" s="3">
        <v>156</v>
      </c>
      <c r="D73" s="4" t="s">
        <v>5</v>
      </c>
      <c r="E73" s="5">
        <f>'[19]AJIWE STRIP MALL '!E117</f>
        <v>350</v>
      </c>
      <c r="F73" s="6">
        <f>C73*E73</f>
        <v>54600</v>
      </c>
      <c r="G73" s="15"/>
    </row>
    <row r="74" spans="1:8" x14ac:dyDescent="0.25">
      <c r="B74" s="14"/>
      <c r="F74" s="30"/>
      <c r="G74" s="15"/>
    </row>
    <row r="75" spans="1:8" x14ac:dyDescent="0.25">
      <c r="B75" s="31"/>
      <c r="F75" s="30"/>
      <c r="G75" s="15"/>
    </row>
    <row r="76" spans="1:8" ht="35.25" customHeight="1" x14ac:dyDescent="0.25">
      <c r="B76" s="14"/>
      <c r="F76" s="32"/>
      <c r="G76" s="15"/>
    </row>
    <row r="77" spans="1:8" x14ac:dyDescent="0.25">
      <c r="B77" s="14"/>
      <c r="F77" s="30"/>
      <c r="G77" s="15"/>
    </row>
    <row r="78" spans="1:8" ht="18.75" customHeight="1" x14ac:dyDescent="0.25">
      <c r="B78" s="27" t="s">
        <v>40</v>
      </c>
      <c r="E78" s="23" t="s">
        <v>26</v>
      </c>
      <c r="F78" s="25">
        <f>SUM(F60:F77)</f>
        <v>119400</v>
      </c>
      <c r="G78" s="15"/>
    </row>
    <row r="79" spans="1:8" x14ac:dyDescent="0.25">
      <c r="B79" s="14"/>
      <c r="F79" s="30"/>
      <c r="G79" s="15"/>
    </row>
    <row r="80" spans="1:8" x14ac:dyDescent="0.25">
      <c r="B80" s="27"/>
      <c r="E80" s="23"/>
      <c r="F80" s="24"/>
      <c r="G80" s="15"/>
    </row>
    <row r="81" spans="2:7" x14ac:dyDescent="0.25">
      <c r="B81" s="10" t="s">
        <v>49</v>
      </c>
      <c r="E81" s="23"/>
      <c r="F81" s="24"/>
      <c r="G81" s="15"/>
    </row>
    <row r="82" spans="2:7" x14ac:dyDescent="0.25">
      <c r="F82" s="33"/>
      <c r="G82" s="15"/>
    </row>
    <row r="83" spans="2:7" x14ac:dyDescent="0.25">
      <c r="F83" s="33"/>
      <c r="G83" s="15"/>
    </row>
    <row r="84" spans="2:7" x14ac:dyDescent="0.25">
      <c r="B84" s="34" t="s">
        <v>50</v>
      </c>
      <c r="E84" s="5">
        <f>F32</f>
        <v>3858400</v>
      </c>
      <c r="F84" s="33"/>
      <c r="G84" s="15"/>
    </row>
    <row r="85" spans="2:7" x14ac:dyDescent="0.25">
      <c r="B85" s="35"/>
      <c r="F85" s="33"/>
      <c r="G85" s="15"/>
    </row>
    <row r="86" spans="2:7" x14ac:dyDescent="0.25">
      <c r="B86" s="34" t="s">
        <v>51</v>
      </c>
      <c r="E86" s="5">
        <f>F57</f>
        <v>3583070</v>
      </c>
      <c r="F86" s="33"/>
      <c r="G86" s="15"/>
    </row>
    <row r="87" spans="2:7" x14ac:dyDescent="0.25">
      <c r="B87" s="34"/>
      <c r="F87" s="33"/>
      <c r="G87" s="15"/>
    </row>
    <row r="88" spans="2:7" x14ac:dyDescent="0.25">
      <c r="B88" s="34" t="s">
        <v>52</v>
      </c>
      <c r="E88" s="5">
        <f>F78</f>
        <v>119400</v>
      </c>
      <c r="F88" s="33"/>
      <c r="G88" s="15"/>
    </row>
    <row r="89" spans="2:7" x14ac:dyDescent="0.25">
      <c r="B89" s="36"/>
      <c r="F89" s="33"/>
      <c r="G89" s="15"/>
    </row>
    <row r="90" spans="2:7" x14ac:dyDescent="0.25">
      <c r="B90" s="36"/>
      <c r="F90" s="33"/>
      <c r="G90" s="15"/>
    </row>
    <row r="91" spans="2:7" x14ac:dyDescent="0.25">
      <c r="B91" s="36"/>
      <c r="F91" s="33"/>
      <c r="G91" s="15"/>
    </row>
    <row r="92" spans="2:7" x14ac:dyDescent="0.25">
      <c r="B92" s="36"/>
      <c r="F92" s="33"/>
      <c r="G92" s="15"/>
    </row>
    <row r="93" spans="2:7" x14ac:dyDescent="0.25">
      <c r="B93" s="36"/>
      <c r="F93" s="33"/>
      <c r="G93" s="15"/>
    </row>
    <row r="94" spans="2:7" x14ac:dyDescent="0.25">
      <c r="B94" s="36"/>
      <c r="F94" s="33"/>
      <c r="G94" s="15"/>
    </row>
    <row r="95" spans="2:7" x14ac:dyDescent="0.25">
      <c r="B95" s="36"/>
      <c r="F95" s="33"/>
      <c r="G95" s="15"/>
    </row>
    <row r="96" spans="2:7" x14ac:dyDescent="0.25">
      <c r="B96" s="36"/>
      <c r="F96" s="33"/>
      <c r="G96" s="15"/>
    </row>
    <row r="97" spans="1:8" x14ac:dyDescent="0.25">
      <c r="B97" s="36"/>
      <c r="F97" s="33"/>
      <c r="G97" s="15"/>
    </row>
    <row r="98" spans="1:8" x14ac:dyDescent="0.25">
      <c r="B98" s="36"/>
      <c r="F98" s="33"/>
      <c r="G98" s="15"/>
    </row>
    <row r="99" spans="1:8" x14ac:dyDescent="0.25">
      <c r="B99" s="37" t="s">
        <v>53</v>
      </c>
      <c r="C99" s="22"/>
      <c r="D99" s="8"/>
      <c r="F99" s="38"/>
      <c r="G99" s="15"/>
    </row>
    <row r="100" spans="1:8" x14ac:dyDescent="0.25">
      <c r="B100" s="21" t="s">
        <v>54</v>
      </c>
      <c r="C100" s="22"/>
      <c r="D100" s="8"/>
      <c r="E100" s="23" t="s">
        <v>26</v>
      </c>
      <c r="F100" s="28">
        <f>SUM(E84:E89)</f>
        <v>7560870</v>
      </c>
      <c r="G100" s="15"/>
    </row>
    <row r="101" spans="1:8" x14ac:dyDescent="0.25">
      <c r="B101" s="2" t="s">
        <v>55</v>
      </c>
    </row>
    <row r="103" spans="1:8" x14ac:dyDescent="0.25">
      <c r="B103" s="9" t="s">
        <v>56</v>
      </c>
    </row>
    <row r="104" spans="1:8" x14ac:dyDescent="0.25">
      <c r="B104" s="9"/>
    </row>
    <row r="105" spans="1:8" x14ac:dyDescent="0.25">
      <c r="B105" s="10" t="s">
        <v>20</v>
      </c>
    </row>
    <row r="107" spans="1:8" x14ac:dyDescent="0.25">
      <c r="B107" s="19" t="s">
        <v>57</v>
      </c>
    </row>
    <row r="108" spans="1:8" x14ac:dyDescent="0.25">
      <c r="B108" s="19"/>
    </row>
    <row r="109" spans="1:8" x14ac:dyDescent="0.25">
      <c r="B109" s="19" t="s">
        <v>31</v>
      </c>
    </row>
    <row r="111" spans="1:8" x14ac:dyDescent="0.25">
      <c r="A111" s="4" t="s">
        <v>4</v>
      </c>
      <c r="B111" s="13" t="s">
        <v>58</v>
      </c>
      <c r="C111" s="3">
        <v>13</v>
      </c>
      <c r="D111" s="4" t="s">
        <v>7</v>
      </c>
      <c r="E111" s="5">
        <f>E36</f>
        <v>94000</v>
      </c>
      <c r="F111" s="6">
        <f>C111*E111</f>
        <v>1222000</v>
      </c>
      <c r="H111" s="16"/>
    </row>
    <row r="113" spans="1:8" x14ac:dyDescent="0.25">
      <c r="A113" s="4" t="s">
        <v>6</v>
      </c>
      <c r="B113" s="13" t="s">
        <v>59</v>
      </c>
      <c r="C113" s="3">
        <v>22</v>
      </c>
      <c r="D113" s="4" t="s">
        <v>7</v>
      </c>
      <c r="E113" s="5">
        <f>E111</f>
        <v>94000</v>
      </c>
      <c r="F113" s="6">
        <f>C113*E113</f>
        <v>2068000</v>
      </c>
      <c r="H113" s="16"/>
    </row>
    <row r="114" spans="1:8" x14ac:dyDescent="0.25">
      <c r="H114" s="16"/>
    </row>
    <row r="115" spans="1:8" ht="24.75" customHeight="1" x14ac:dyDescent="0.25">
      <c r="B115" s="10" t="s">
        <v>33</v>
      </c>
    </row>
    <row r="117" spans="1:8" ht="30" x14ac:dyDescent="0.25">
      <c r="B117" s="20" t="s">
        <v>469</v>
      </c>
    </row>
    <row r="118" spans="1:8" x14ac:dyDescent="0.25">
      <c r="B118" s="20"/>
    </row>
    <row r="119" spans="1:8" x14ac:dyDescent="0.25">
      <c r="A119" s="4" t="s">
        <v>8</v>
      </c>
      <c r="B119" s="13" t="s">
        <v>60</v>
      </c>
      <c r="C119" s="3">
        <v>116</v>
      </c>
      <c r="D119" s="4" t="s">
        <v>35</v>
      </c>
      <c r="E119" s="5">
        <f>E42</f>
        <v>770</v>
      </c>
      <c r="F119" s="6">
        <f>C119*E119</f>
        <v>89320</v>
      </c>
      <c r="H119" s="16"/>
    </row>
    <row r="120" spans="1:8" x14ac:dyDescent="0.25">
      <c r="H120" s="16"/>
    </row>
    <row r="121" spans="1:8" x14ac:dyDescent="0.25">
      <c r="A121" s="4" t="s">
        <v>9</v>
      </c>
      <c r="B121" s="13" t="s">
        <v>61</v>
      </c>
      <c r="C121" s="3">
        <v>123</v>
      </c>
      <c r="D121" s="4" t="s">
        <v>35</v>
      </c>
      <c r="E121" s="5">
        <f>E119</f>
        <v>770</v>
      </c>
      <c r="F121" s="6">
        <f>C121*E121</f>
        <v>94710</v>
      </c>
      <c r="H121" s="16"/>
    </row>
    <row r="122" spans="1:8" x14ac:dyDescent="0.25">
      <c r="H122" s="16"/>
    </row>
    <row r="123" spans="1:8" x14ac:dyDescent="0.25">
      <c r="A123" s="4" t="s">
        <v>10</v>
      </c>
      <c r="B123" s="13" t="s">
        <v>62</v>
      </c>
      <c r="C123" s="3">
        <f>169+1759</f>
        <v>1928</v>
      </c>
      <c r="D123" s="4" t="s">
        <v>35</v>
      </c>
      <c r="E123" s="5">
        <f>E121</f>
        <v>770</v>
      </c>
      <c r="F123" s="6">
        <f>C123*E123</f>
        <v>1484560</v>
      </c>
      <c r="H123" s="16"/>
    </row>
    <row r="125" spans="1:8" x14ac:dyDescent="0.25">
      <c r="A125" s="4" t="s">
        <v>11</v>
      </c>
      <c r="B125" s="13" t="s">
        <v>63</v>
      </c>
      <c r="C125" s="3">
        <v>1716</v>
      </c>
      <c r="D125" s="4" t="s">
        <v>35</v>
      </c>
      <c r="E125" s="5">
        <f>E119</f>
        <v>770</v>
      </c>
      <c r="F125" s="6">
        <f>C125*E125</f>
        <v>1321320</v>
      </c>
      <c r="H125" s="16"/>
    </row>
    <row r="127" spans="1:8" x14ac:dyDescent="0.25">
      <c r="A127" s="4" t="s">
        <v>12</v>
      </c>
      <c r="B127" s="13" t="s">
        <v>64</v>
      </c>
      <c r="C127" s="3">
        <f>672</f>
        <v>672</v>
      </c>
      <c r="D127" s="4" t="s">
        <v>35</v>
      </c>
      <c r="E127" s="5">
        <f>E123</f>
        <v>770</v>
      </c>
      <c r="F127" s="6">
        <f>C127*E127</f>
        <v>517440</v>
      </c>
      <c r="H127" s="16"/>
    </row>
    <row r="129" spans="1:8" x14ac:dyDescent="0.25">
      <c r="A129" s="4" t="s">
        <v>14</v>
      </c>
      <c r="B129" s="13" t="s">
        <v>470</v>
      </c>
      <c r="C129" s="3">
        <v>668</v>
      </c>
      <c r="D129" s="4" t="s">
        <v>35</v>
      </c>
      <c r="E129" s="5">
        <f>E125</f>
        <v>770</v>
      </c>
      <c r="F129" s="6">
        <f>C129*E129</f>
        <v>514360</v>
      </c>
      <c r="H129" s="16"/>
    </row>
    <row r="130" spans="1:8" x14ac:dyDescent="0.25">
      <c r="H130" s="16"/>
    </row>
    <row r="131" spans="1:8" x14ac:dyDescent="0.25">
      <c r="B131" s="10" t="s">
        <v>38</v>
      </c>
    </row>
    <row r="133" spans="1:8" x14ac:dyDescent="0.25">
      <c r="B133" s="19" t="s">
        <v>39</v>
      </c>
    </row>
    <row r="135" spans="1:8" x14ac:dyDescent="0.25">
      <c r="A135" s="4" t="s">
        <v>16</v>
      </c>
      <c r="B135" s="13" t="s">
        <v>65</v>
      </c>
      <c r="C135" s="3">
        <v>201</v>
      </c>
      <c r="D135" s="4" t="s">
        <v>5</v>
      </c>
      <c r="E135" s="5">
        <f>E53</f>
        <v>6600</v>
      </c>
      <c r="F135" s="6">
        <f>C135*E135</f>
        <v>1326600</v>
      </c>
      <c r="H135" s="16"/>
    </row>
    <row r="137" spans="1:8" x14ac:dyDescent="0.25">
      <c r="A137" s="4" t="s">
        <v>18</v>
      </c>
      <c r="B137" s="13" t="s">
        <v>66</v>
      </c>
      <c r="C137" s="3">
        <v>268</v>
      </c>
      <c r="D137" s="4" t="s">
        <v>5</v>
      </c>
      <c r="E137" s="5">
        <f>E135</f>
        <v>6600</v>
      </c>
      <c r="F137" s="6">
        <f>C137*E137</f>
        <v>1768800</v>
      </c>
      <c r="H137" s="16"/>
    </row>
    <row r="145" spans="1:9" x14ac:dyDescent="0.25">
      <c r="B145" s="9" t="s">
        <v>56</v>
      </c>
    </row>
    <row r="146" spans="1:9" x14ac:dyDescent="0.25">
      <c r="B146" s="21" t="s">
        <v>67</v>
      </c>
      <c r="E146" s="23" t="s">
        <v>26</v>
      </c>
      <c r="F146" s="24">
        <f>SUM(F103:F145)</f>
        <v>10407110</v>
      </c>
    </row>
    <row r="147" spans="1:9" x14ac:dyDescent="0.25">
      <c r="B147" s="2" t="s">
        <v>68</v>
      </c>
    </row>
    <row r="149" spans="1:9" x14ac:dyDescent="0.25">
      <c r="B149" s="9" t="s">
        <v>69</v>
      </c>
      <c r="F149" s="30"/>
    </row>
    <row r="150" spans="1:9" s="39" customFormat="1" x14ac:dyDescent="0.25">
      <c r="A150" s="4"/>
      <c r="B150" s="13"/>
      <c r="C150" s="3"/>
      <c r="D150" s="4"/>
      <c r="E150" s="5"/>
      <c r="F150" s="30"/>
      <c r="G150" s="6"/>
    </row>
    <row r="151" spans="1:9" x14ac:dyDescent="0.25">
      <c r="B151" s="10" t="s">
        <v>20</v>
      </c>
    </row>
    <row r="152" spans="1:9" s="39" customFormat="1" x14ac:dyDescent="0.25">
      <c r="A152" s="4"/>
      <c r="B152" s="13"/>
      <c r="C152" s="3"/>
      <c r="D152" s="4"/>
      <c r="E152" s="5"/>
      <c r="F152" s="6"/>
      <c r="G152" s="6"/>
    </row>
    <row r="153" spans="1:9" s="39" customFormat="1" x14ac:dyDescent="0.25">
      <c r="A153" s="4"/>
      <c r="B153" s="19" t="s">
        <v>57</v>
      </c>
      <c r="C153" s="3"/>
      <c r="D153" s="4"/>
      <c r="E153" s="5"/>
      <c r="F153" s="6"/>
      <c r="G153" s="6"/>
    </row>
    <row r="154" spans="1:9" s="39" customFormat="1" x14ac:dyDescent="0.25">
      <c r="A154" s="4"/>
      <c r="B154" s="19"/>
      <c r="C154" s="3"/>
      <c r="D154" s="4"/>
      <c r="E154" s="5"/>
      <c r="F154" s="6"/>
      <c r="G154" s="6"/>
    </row>
    <row r="155" spans="1:9" x14ac:dyDescent="0.25">
      <c r="B155" s="19" t="s">
        <v>31</v>
      </c>
    </row>
    <row r="156" spans="1:9" x14ac:dyDescent="0.25">
      <c r="I156" s="7">
        <f>354*0.15</f>
        <v>53.1</v>
      </c>
    </row>
    <row r="157" spans="1:9" x14ac:dyDescent="0.25">
      <c r="A157" s="4" t="s">
        <v>4</v>
      </c>
      <c r="B157" s="13" t="s">
        <v>70</v>
      </c>
      <c r="C157" s="3">
        <v>64</v>
      </c>
      <c r="D157" s="4" t="s">
        <v>7</v>
      </c>
      <c r="E157" s="5">
        <f>E111</f>
        <v>94000</v>
      </c>
      <c r="F157" s="6">
        <f>C157*E157</f>
        <v>6016000</v>
      </c>
      <c r="H157" s="7">
        <f>C157/0.15</f>
        <v>426.66666666666669</v>
      </c>
    </row>
    <row r="158" spans="1:9" ht="17.25" customHeight="1" x14ac:dyDescent="0.25"/>
    <row r="159" spans="1:9" x14ac:dyDescent="0.25">
      <c r="F159" s="33"/>
      <c r="H159" s="16"/>
    </row>
    <row r="160" spans="1:9" x14ac:dyDescent="0.25">
      <c r="B160" s="10" t="s">
        <v>33</v>
      </c>
      <c r="I160" s="7">
        <f>C157*88.32</f>
        <v>5652.48</v>
      </c>
    </row>
    <row r="162" spans="1:8" ht="30" x14ac:dyDescent="0.25">
      <c r="B162" s="20" t="s">
        <v>71</v>
      </c>
    </row>
    <row r="163" spans="1:8" x14ac:dyDescent="0.25">
      <c r="B163" s="20"/>
    </row>
    <row r="164" spans="1:8" x14ac:dyDescent="0.25">
      <c r="A164" s="4" t="s">
        <v>6</v>
      </c>
      <c r="B164" s="13" t="s">
        <v>472</v>
      </c>
      <c r="C164" s="3">
        <v>6390</v>
      </c>
      <c r="D164" s="4" t="s">
        <v>35</v>
      </c>
      <c r="E164" s="5">
        <f>E119</f>
        <v>770</v>
      </c>
      <c r="F164" s="6">
        <f>C164*E164</f>
        <v>4920300</v>
      </c>
      <c r="H164" s="16"/>
    </row>
    <row r="165" spans="1:8" x14ac:dyDescent="0.25">
      <c r="H165" s="16"/>
    </row>
    <row r="166" spans="1:8" x14ac:dyDescent="0.25">
      <c r="B166" s="10" t="s">
        <v>38</v>
      </c>
      <c r="H166" s="16"/>
    </row>
    <row r="167" spans="1:8" x14ac:dyDescent="0.25">
      <c r="H167" s="16"/>
    </row>
    <row r="168" spans="1:8" x14ac:dyDescent="0.25">
      <c r="B168" s="19" t="s">
        <v>39</v>
      </c>
      <c r="E168" s="23"/>
      <c r="F168" s="24"/>
    </row>
    <row r="169" spans="1:8" x14ac:dyDescent="0.25">
      <c r="E169" s="23"/>
      <c r="F169" s="24"/>
    </row>
    <row r="170" spans="1:8" x14ac:dyDescent="0.25">
      <c r="A170" s="4" t="s">
        <v>8</v>
      </c>
      <c r="B170" s="13" t="s">
        <v>73</v>
      </c>
      <c r="C170" s="3">
        <v>426</v>
      </c>
      <c r="D170" s="4" t="s">
        <v>5</v>
      </c>
      <c r="E170" s="5">
        <f>E135</f>
        <v>6600</v>
      </c>
      <c r="F170" s="6">
        <f>C170*E170</f>
        <v>2811600</v>
      </c>
    </row>
    <row r="172" spans="1:8" x14ac:dyDescent="0.25">
      <c r="A172" s="4" t="s">
        <v>9</v>
      </c>
      <c r="B172" s="13" t="s">
        <v>74</v>
      </c>
      <c r="C172" s="3">
        <v>136</v>
      </c>
      <c r="D172" s="4" t="s">
        <v>42</v>
      </c>
      <c r="E172" s="5">
        <f>E62</f>
        <v>1200</v>
      </c>
      <c r="F172" s="6">
        <f>C172*E172</f>
        <v>163200</v>
      </c>
    </row>
    <row r="173" spans="1:8" x14ac:dyDescent="0.25">
      <c r="A173" s="8"/>
      <c r="C173" s="22"/>
      <c r="D173" s="8"/>
      <c r="E173" s="23"/>
      <c r="F173" s="24"/>
    </row>
    <row r="175" spans="1:8" x14ac:dyDescent="0.25">
      <c r="A175" s="8"/>
      <c r="C175" s="22"/>
      <c r="D175" s="8"/>
      <c r="E175" s="23"/>
      <c r="F175" s="24"/>
      <c r="G175" s="24"/>
    </row>
    <row r="176" spans="1:8" x14ac:dyDescent="0.25">
      <c r="A176" s="8"/>
      <c r="D176" s="8"/>
      <c r="E176" s="23"/>
      <c r="F176" s="24"/>
      <c r="G176" s="24"/>
    </row>
    <row r="177" spans="1:7" x14ac:dyDescent="0.25">
      <c r="A177" s="8"/>
      <c r="C177" s="22"/>
      <c r="D177" s="8"/>
      <c r="E177" s="23"/>
      <c r="F177" s="24"/>
      <c r="G177" s="24"/>
    </row>
    <row r="178" spans="1:7" x14ac:dyDescent="0.25">
      <c r="A178" s="8"/>
      <c r="C178" s="22"/>
      <c r="D178" s="8"/>
      <c r="E178" s="23"/>
      <c r="F178" s="24"/>
      <c r="G178" s="24"/>
    </row>
    <row r="179" spans="1:7" x14ac:dyDescent="0.25">
      <c r="A179" s="8"/>
      <c r="C179" s="22"/>
      <c r="D179" s="8"/>
      <c r="E179" s="23"/>
      <c r="F179" s="24"/>
      <c r="G179" s="24"/>
    </row>
    <row r="180" spans="1:7" x14ac:dyDescent="0.25">
      <c r="A180" s="8"/>
      <c r="C180" s="22"/>
      <c r="D180" s="8"/>
      <c r="E180" s="23"/>
      <c r="F180" s="24"/>
      <c r="G180" s="24"/>
    </row>
    <row r="181" spans="1:7" x14ac:dyDescent="0.25">
      <c r="A181" s="8"/>
      <c r="C181" s="22"/>
      <c r="D181" s="8"/>
      <c r="E181" s="23"/>
      <c r="F181" s="24"/>
      <c r="G181" s="24"/>
    </row>
    <row r="182" spans="1:7" x14ac:dyDescent="0.25">
      <c r="A182" s="8"/>
      <c r="C182" s="22"/>
      <c r="D182" s="8"/>
      <c r="E182" s="23"/>
      <c r="F182" s="24"/>
      <c r="G182" s="24"/>
    </row>
    <row r="183" spans="1:7" x14ac:dyDescent="0.25">
      <c r="A183" s="8"/>
      <c r="C183" s="22"/>
      <c r="D183" s="8"/>
      <c r="E183" s="23"/>
      <c r="F183" s="24"/>
      <c r="G183" s="24"/>
    </row>
    <row r="184" spans="1:7" x14ac:dyDescent="0.25">
      <c r="A184" s="8"/>
      <c r="C184" s="22"/>
      <c r="D184" s="8"/>
      <c r="E184" s="23"/>
      <c r="F184" s="24"/>
      <c r="G184" s="24"/>
    </row>
    <row r="185" spans="1:7" x14ac:dyDescent="0.25">
      <c r="A185" s="8"/>
      <c r="C185" s="22"/>
      <c r="D185" s="8"/>
      <c r="E185" s="23"/>
      <c r="F185" s="24"/>
      <c r="G185" s="24"/>
    </row>
    <row r="186" spans="1:7" x14ac:dyDescent="0.25">
      <c r="A186" s="8"/>
      <c r="C186" s="22"/>
      <c r="D186" s="8"/>
      <c r="E186" s="23"/>
      <c r="F186" s="24"/>
      <c r="G186" s="24"/>
    </row>
    <row r="187" spans="1:7" x14ac:dyDescent="0.25">
      <c r="A187" s="8"/>
      <c r="C187" s="22"/>
      <c r="D187" s="8"/>
      <c r="E187" s="23"/>
      <c r="F187" s="24"/>
      <c r="G187" s="24"/>
    </row>
    <row r="188" spans="1:7" x14ac:dyDescent="0.25">
      <c r="A188" s="8"/>
      <c r="C188" s="22"/>
      <c r="D188" s="8"/>
      <c r="E188" s="23"/>
      <c r="F188" s="24"/>
      <c r="G188" s="24"/>
    </row>
    <row r="189" spans="1:7" x14ac:dyDescent="0.25">
      <c r="B189" s="9" t="s">
        <v>75</v>
      </c>
    </row>
    <row r="190" spans="1:7" x14ac:dyDescent="0.25">
      <c r="B190" s="21" t="s">
        <v>54</v>
      </c>
      <c r="E190" s="23" t="s">
        <v>26</v>
      </c>
      <c r="F190" s="24">
        <f>SUM(F149:F189)</f>
        <v>13911100</v>
      </c>
      <c r="G190" s="24"/>
    </row>
    <row r="191" spans="1:7" x14ac:dyDescent="0.25">
      <c r="B191" s="2" t="s">
        <v>76</v>
      </c>
      <c r="F191" s="33"/>
      <c r="G191" s="33"/>
    </row>
    <row r="192" spans="1:7" x14ac:dyDescent="0.25">
      <c r="B192" s="4"/>
      <c r="F192" s="33"/>
      <c r="G192" s="33"/>
    </row>
    <row r="193" spans="1:8" x14ac:dyDescent="0.25">
      <c r="B193" s="9" t="s">
        <v>77</v>
      </c>
      <c r="F193" s="33"/>
      <c r="G193" s="33"/>
    </row>
    <row r="194" spans="1:8" ht="10.5" customHeight="1" x14ac:dyDescent="0.25">
      <c r="A194" s="40"/>
      <c r="B194" s="9"/>
      <c r="F194" s="33"/>
      <c r="G194" s="33"/>
    </row>
    <row r="195" spans="1:8" x14ac:dyDescent="0.25">
      <c r="A195" s="40"/>
      <c r="B195" s="10" t="s">
        <v>20</v>
      </c>
      <c r="F195" s="33"/>
      <c r="G195" s="33"/>
    </row>
    <row r="196" spans="1:8" x14ac:dyDescent="0.25">
      <c r="A196" s="40"/>
      <c r="F196" s="33"/>
      <c r="G196" s="33"/>
    </row>
    <row r="197" spans="1:8" x14ac:dyDescent="0.25">
      <c r="B197" s="19" t="s">
        <v>57</v>
      </c>
      <c r="E197" s="5" t="s">
        <v>78</v>
      </c>
      <c r="F197" s="33"/>
      <c r="G197" s="33"/>
    </row>
    <row r="198" spans="1:8" ht="11.25" customHeight="1" x14ac:dyDescent="0.25">
      <c r="A198" s="40"/>
      <c r="B198" s="19"/>
      <c r="F198" s="33"/>
      <c r="G198" s="4"/>
    </row>
    <row r="199" spans="1:8" x14ac:dyDescent="0.25">
      <c r="A199" s="40"/>
      <c r="B199" s="19" t="s">
        <v>31</v>
      </c>
      <c r="F199" s="33"/>
      <c r="G199" s="4"/>
    </row>
    <row r="200" spans="1:8" ht="9" customHeight="1" x14ac:dyDescent="0.25">
      <c r="A200" s="40"/>
      <c r="F200" s="33"/>
      <c r="G200" s="4"/>
    </row>
    <row r="201" spans="1:8" x14ac:dyDescent="0.25">
      <c r="A201" s="4" t="s">
        <v>4</v>
      </c>
      <c r="B201" s="13" t="s">
        <v>79</v>
      </c>
      <c r="C201" s="3">
        <v>13</v>
      </c>
      <c r="D201" s="4" t="s">
        <v>7</v>
      </c>
      <c r="E201" s="5">
        <f>E111</f>
        <v>94000</v>
      </c>
      <c r="F201" s="41">
        <f>C201*E201</f>
        <v>1222000</v>
      </c>
      <c r="G201" s="4"/>
      <c r="H201" s="16"/>
    </row>
    <row r="202" spans="1:8" ht="10.5" customHeight="1" x14ac:dyDescent="0.25">
      <c r="F202" s="41"/>
      <c r="G202" s="4"/>
      <c r="H202" s="16"/>
    </row>
    <row r="203" spans="1:8" ht="12.75" customHeight="1" x14ac:dyDescent="0.25">
      <c r="A203" s="40"/>
      <c r="B203" s="10" t="s">
        <v>33</v>
      </c>
      <c r="F203" s="33"/>
      <c r="G203" s="4"/>
    </row>
    <row r="204" spans="1:8" ht="9.75" customHeight="1" x14ac:dyDescent="0.25">
      <c r="F204" s="33"/>
      <c r="G204" s="4"/>
    </row>
    <row r="205" spans="1:8" ht="30" x14ac:dyDescent="0.25">
      <c r="B205" s="20" t="s">
        <v>80</v>
      </c>
      <c r="G205" s="4"/>
    </row>
    <row r="206" spans="1:8" ht="15.75" customHeight="1" x14ac:dyDescent="0.25">
      <c r="B206" s="20"/>
      <c r="G206" s="4"/>
    </row>
    <row r="207" spans="1:8" ht="17.25" customHeight="1" x14ac:dyDescent="0.25">
      <c r="A207" s="4" t="s">
        <v>6</v>
      </c>
      <c r="B207" s="13" t="s">
        <v>63</v>
      </c>
      <c r="C207" s="3">
        <v>845</v>
      </c>
      <c r="D207" s="4" t="s">
        <v>35</v>
      </c>
      <c r="E207" s="5">
        <f>E164</f>
        <v>770</v>
      </c>
      <c r="F207" s="6">
        <f>C207*E207</f>
        <v>650650</v>
      </c>
      <c r="G207" s="4"/>
      <c r="H207" s="16"/>
    </row>
    <row r="208" spans="1:8" x14ac:dyDescent="0.25">
      <c r="B208" s="20"/>
      <c r="G208" s="4"/>
    </row>
    <row r="209" spans="1:8" s="39" customFormat="1" x14ac:dyDescent="0.25">
      <c r="A209" s="42"/>
      <c r="B209" s="18"/>
      <c r="C209" s="43"/>
      <c r="D209" s="44"/>
      <c r="E209" s="45"/>
      <c r="F209" s="46"/>
      <c r="G209" s="4"/>
    </row>
    <row r="210" spans="1:8" x14ac:dyDescent="0.25">
      <c r="A210" s="40"/>
      <c r="B210" s="10" t="s">
        <v>38</v>
      </c>
      <c r="F210" s="33"/>
      <c r="G210" s="4"/>
    </row>
    <row r="211" spans="1:8" x14ac:dyDescent="0.25">
      <c r="F211" s="33"/>
      <c r="G211" s="4"/>
    </row>
    <row r="212" spans="1:8" x14ac:dyDescent="0.25">
      <c r="B212" s="19" t="s">
        <v>39</v>
      </c>
      <c r="F212" s="33"/>
      <c r="G212" s="4"/>
    </row>
    <row r="213" spans="1:8" x14ac:dyDescent="0.25">
      <c r="F213" s="33"/>
      <c r="G213" s="4"/>
    </row>
    <row r="214" spans="1:8" x14ac:dyDescent="0.25">
      <c r="A214" s="4" t="s">
        <v>8</v>
      </c>
      <c r="B214" s="13" t="s">
        <v>81</v>
      </c>
      <c r="C214" s="3">
        <v>28</v>
      </c>
      <c r="D214" s="4" t="s">
        <v>5</v>
      </c>
      <c r="E214" s="5">
        <f>E53</f>
        <v>6600</v>
      </c>
      <c r="F214" s="6">
        <f>C214*E214</f>
        <v>184800</v>
      </c>
      <c r="G214" s="4"/>
      <c r="H214" s="16"/>
    </row>
    <row r="215" spans="1:8" x14ac:dyDescent="0.25">
      <c r="F215" s="33"/>
      <c r="G215" s="4"/>
    </row>
    <row r="216" spans="1:8" x14ac:dyDescent="0.25">
      <c r="A216" s="4" t="s">
        <v>9</v>
      </c>
      <c r="B216" s="13" t="s">
        <v>82</v>
      </c>
      <c r="C216" s="3">
        <v>7</v>
      </c>
      <c r="D216" s="4" t="s">
        <v>5</v>
      </c>
      <c r="E216" s="5">
        <f>E214</f>
        <v>6600</v>
      </c>
      <c r="F216" s="6">
        <f>C216*E216</f>
        <v>46200</v>
      </c>
      <c r="G216" s="4"/>
      <c r="H216" s="16"/>
    </row>
    <row r="217" spans="1:8" x14ac:dyDescent="0.25">
      <c r="G217" s="4"/>
      <c r="H217" s="16"/>
    </row>
    <row r="218" spans="1:8" x14ac:dyDescent="0.25">
      <c r="A218" s="4" t="s">
        <v>10</v>
      </c>
      <c r="B218" s="13" t="s">
        <v>83</v>
      </c>
      <c r="C218" s="3">
        <v>6</v>
      </c>
      <c r="D218" s="4" t="s">
        <v>5</v>
      </c>
      <c r="E218" s="5">
        <f>E216</f>
        <v>6600</v>
      </c>
      <c r="F218" s="6">
        <f>C218*E218</f>
        <v>39600</v>
      </c>
      <c r="G218" s="4"/>
      <c r="H218" s="16"/>
    </row>
    <row r="219" spans="1:8" x14ac:dyDescent="0.25">
      <c r="F219" s="33"/>
      <c r="G219" s="4"/>
    </row>
    <row r="220" spans="1:8" ht="30" x14ac:dyDescent="0.25">
      <c r="A220" s="4" t="s">
        <v>11</v>
      </c>
      <c r="B220" s="14" t="s">
        <v>84</v>
      </c>
      <c r="C220" s="3">
        <v>11</v>
      </c>
      <c r="D220" s="4" t="s">
        <v>5</v>
      </c>
      <c r="E220" s="5">
        <f>E216</f>
        <v>6600</v>
      </c>
      <c r="F220" s="6">
        <f>C220*E220</f>
        <v>72600</v>
      </c>
      <c r="G220" s="4"/>
      <c r="H220" s="16"/>
    </row>
    <row r="221" spans="1:8" x14ac:dyDescent="0.25">
      <c r="B221" s="14"/>
      <c r="F221" s="33"/>
      <c r="G221" s="4"/>
    </row>
    <row r="222" spans="1:8" x14ac:dyDescent="0.25">
      <c r="A222" s="4" t="s">
        <v>12</v>
      </c>
      <c r="B222" s="13" t="s">
        <v>85</v>
      </c>
      <c r="C222" s="3">
        <v>130</v>
      </c>
      <c r="D222" s="4" t="s">
        <v>42</v>
      </c>
      <c r="E222" s="5">
        <f>E172</f>
        <v>1200</v>
      </c>
      <c r="F222" s="6">
        <f>C222*E222</f>
        <v>156000</v>
      </c>
      <c r="G222" s="4"/>
      <c r="H222" s="16"/>
    </row>
    <row r="223" spans="1:8" x14ac:dyDescent="0.25">
      <c r="G223" s="4"/>
    </row>
    <row r="224" spans="1:8" x14ac:dyDescent="0.25">
      <c r="A224" s="4" t="s">
        <v>14</v>
      </c>
      <c r="B224" s="13" t="s">
        <v>86</v>
      </c>
      <c r="C224" s="3">
        <v>10</v>
      </c>
      <c r="D224" s="4" t="s">
        <v>42</v>
      </c>
      <c r="E224" s="5">
        <f>E222</f>
        <v>1200</v>
      </c>
      <c r="F224" s="6">
        <f>C224*E224</f>
        <v>12000</v>
      </c>
      <c r="G224" s="4"/>
      <c r="H224" s="16"/>
    </row>
    <row r="225" spans="2:7" x14ac:dyDescent="0.25">
      <c r="G225" s="4"/>
    </row>
    <row r="226" spans="2:7" x14ac:dyDescent="0.25">
      <c r="G226" s="4"/>
    </row>
    <row r="227" spans="2:7" x14ac:dyDescent="0.25">
      <c r="G227" s="4"/>
    </row>
    <row r="228" spans="2:7" x14ac:dyDescent="0.25">
      <c r="G228" s="4"/>
    </row>
    <row r="229" spans="2:7" x14ac:dyDescent="0.25">
      <c r="G229" s="4"/>
    </row>
    <row r="230" spans="2:7" x14ac:dyDescent="0.25">
      <c r="G230" s="4"/>
    </row>
    <row r="231" spans="2:7" x14ac:dyDescent="0.25">
      <c r="G231" s="4"/>
    </row>
    <row r="232" spans="2:7" x14ac:dyDescent="0.25">
      <c r="G232" s="4"/>
    </row>
    <row r="233" spans="2:7" x14ac:dyDescent="0.25">
      <c r="G233" s="4"/>
    </row>
    <row r="234" spans="2:7" x14ac:dyDescent="0.25">
      <c r="G234" s="4"/>
    </row>
    <row r="235" spans="2:7" ht="19.5" customHeight="1" x14ac:dyDescent="0.25">
      <c r="B235" s="21" t="s">
        <v>28</v>
      </c>
      <c r="C235" s="22"/>
      <c r="D235" s="8"/>
      <c r="E235" s="23" t="s">
        <v>26</v>
      </c>
      <c r="F235" s="6">
        <f>SUM(F193:F234)</f>
        <v>2383850</v>
      </c>
      <c r="G235" s="4"/>
    </row>
    <row r="236" spans="2:7" x14ac:dyDescent="0.25">
      <c r="B236" s="9" t="s">
        <v>87</v>
      </c>
      <c r="G236" s="4"/>
    </row>
    <row r="237" spans="2:7" x14ac:dyDescent="0.25">
      <c r="B237" s="9"/>
      <c r="G237" s="4"/>
    </row>
    <row r="238" spans="2:7" x14ac:dyDescent="0.25">
      <c r="B238" s="10" t="s">
        <v>88</v>
      </c>
      <c r="F238" s="47"/>
      <c r="G238" s="4"/>
    </row>
    <row r="239" spans="2:7" x14ac:dyDescent="0.25">
      <c r="F239" s="47"/>
      <c r="G239" s="4"/>
    </row>
    <row r="240" spans="2:7" x14ac:dyDescent="0.25">
      <c r="B240" s="48" t="s">
        <v>89</v>
      </c>
      <c r="F240" s="33"/>
      <c r="G240" s="4"/>
    </row>
    <row r="241" spans="1:8" x14ac:dyDescent="0.25">
      <c r="B241" s="10"/>
      <c r="F241" s="33"/>
      <c r="G241" s="4"/>
    </row>
    <row r="242" spans="1:8" x14ac:dyDescent="0.25">
      <c r="A242" s="4" t="s">
        <v>4</v>
      </c>
      <c r="B242" s="36" t="s">
        <v>90</v>
      </c>
      <c r="C242" s="3">
        <f>C216</f>
        <v>7</v>
      </c>
      <c r="D242" s="4" t="s">
        <v>5</v>
      </c>
      <c r="E242" s="49">
        <v>39800</v>
      </c>
      <c r="F242" s="6">
        <f>C242*E242</f>
        <v>278600</v>
      </c>
      <c r="G242" s="4"/>
      <c r="H242" s="16"/>
    </row>
    <row r="243" spans="1:8" x14ac:dyDescent="0.25">
      <c r="B243" s="36"/>
      <c r="F243" s="33"/>
      <c r="G243" s="4"/>
    </row>
    <row r="244" spans="1:8" x14ac:dyDescent="0.25">
      <c r="A244" s="4" t="s">
        <v>6</v>
      </c>
      <c r="B244" s="13" t="s">
        <v>91</v>
      </c>
      <c r="C244" s="3">
        <v>129</v>
      </c>
      <c r="D244" s="4" t="s">
        <v>42</v>
      </c>
      <c r="E244" s="49">
        <f>E242*0.3</f>
        <v>11940</v>
      </c>
      <c r="F244" s="6">
        <f>C244*E244</f>
        <v>1540260</v>
      </c>
      <c r="G244" s="4"/>
      <c r="H244" s="16"/>
    </row>
    <row r="245" spans="1:8" x14ac:dyDescent="0.25">
      <c r="E245" s="49"/>
      <c r="G245" s="4"/>
      <c r="H245" s="16"/>
    </row>
    <row r="246" spans="1:8" x14ac:dyDescent="0.25">
      <c r="A246" s="4" t="s">
        <v>8</v>
      </c>
      <c r="B246" s="13" t="s">
        <v>92</v>
      </c>
      <c r="C246" s="3">
        <f>C222</f>
        <v>130</v>
      </c>
      <c r="D246" s="4" t="s">
        <v>42</v>
      </c>
      <c r="E246" s="49">
        <f>E242*0.15</f>
        <v>5970</v>
      </c>
      <c r="F246" s="6">
        <f>C246*E246</f>
        <v>776100</v>
      </c>
      <c r="G246" s="4"/>
      <c r="H246" s="16"/>
    </row>
    <row r="247" spans="1:8" x14ac:dyDescent="0.25">
      <c r="F247" s="33"/>
      <c r="G247" s="4"/>
      <c r="H247" s="16"/>
    </row>
    <row r="248" spans="1:8" s="26" customFormat="1" ht="15" customHeight="1" x14ac:dyDescent="0.25">
      <c r="A248" s="4" t="s">
        <v>9</v>
      </c>
      <c r="B248" s="18" t="s">
        <v>93</v>
      </c>
      <c r="C248" s="3">
        <v>36</v>
      </c>
      <c r="D248" s="4" t="s">
        <v>42</v>
      </c>
      <c r="E248" s="49">
        <f>E242*0.08</f>
        <v>3184</v>
      </c>
      <c r="F248" s="6">
        <f>C248*E248</f>
        <v>114624</v>
      </c>
      <c r="G248" s="4"/>
      <c r="H248" s="16"/>
    </row>
    <row r="249" spans="1:8" s="26" customFormat="1" ht="15" customHeight="1" x14ac:dyDescent="0.25">
      <c r="A249" s="4"/>
      <c r="B249" s="18"/>
      <c r="C249" s="3"/>
      <c r="D249" s="4"/>
      <c r="E249" s="5"/>
      <c r="F249" s="6"/>
      <c r="G249" s="4"/>
      <c r="H249" s="16"/>
    </row>
    <row r="250" spans="1:8" ht="35.25" customHeight="1" x14ac:dyDescent="0.25">
      <c r="B250" s="48" t="s">
        <v>94</v>
      </c>
      <c r="C250" s="22"/>
      <c r="D250" s="8"/>
      <c r="E250" s="23"/>
      <c r="F250" s="28"/>
      <c r="G250" s="4"/>
    </row>
    <row r="251" spans="1:8" x14ac:dyDescent="0.25">
      <c r="B251" s="21"/>
      <c r="C251" s="22"/>
      <c r="D251" s="8"/>
      <c r="E251" s="23"/>
      <c r="F251" s="28"/>
      <c r="G251" s="4"/>
    </row>
    <row r="252" spans="1:8" x14ac:dyDescent="0.25">
      <c r="B252" s="19" t="s">
        <v>95</v>
      </c>
      <c r="F252" s="33"/>
      <c r="G252" s="4"/>
    </row>
    <row r="253" spans="1:8" x14ac:dyDescent="0.25">
      <c r="B253" s="19"/>
      <c r="F253" s="33"/>
      <c r="G253" s="4"/>
    </row>
    <row r="254" spans="1:8" x14ac:dyDescent="0.25">
      <c r="A254" s="4" t="s">
        <v>10</v>
      </c>
      <c r="B254" s="36" t="s">
        <v>96</v>
      </c>
      <c r="C254" s="3">
        <f>C242</f>
        <v>7</v>
      </c>
      <c r="D254" s="4" t="s">
        <v>5</v>
      </c>
      <c r="E254" s="5">
        <v>4500</v>
      </c>
      <c r="F254" s="6">
        <f>C254*E254</f>
        <v>31500</v>
      </c>
      <c r="G254" s="4"/>
      <c r="H254" s="16"/>
    </row>
    <row r="255" spans="1:8" x14ac:dyDescent="0.25">
      <c r="B255" s="19"/>
      <c r="F255" s="33"/>
      <c r="G255" s="4"/>
    </row>
    <row r="256" spans="1:8" ht="15" x14ac:dyDescent="0.25">
      <c r="A256" s="4" t="s">
        <v>11</v>
      </c>
      <c r="B256" s="36" t="s">
        <v>97</v>
      </c>
      <c r="C256" s="3">
        <f>C246</f>
        <v>130</v>
      </c>
      <c r="D256" s="4" t="s">
        <v>42</v>
      </c>
      <c r="E256" s="5">
        <v>1500</v>
      </c>
      <c r="F256" s="11">
        <f>C256*E256</f>
        <v>195000</v>
      </c>
      <c r="G256" s="4"/>
      <c r="H256" s="16"/>
    </row>
    <row r="257" spans="1:8" x14ac:dyDescent="0.25">
      <c r="B257" s="36"/>
      <c r="G257" s="4"/>
      <c r="H257" s="16"/>
    </row>
    <row r="258" spans="1:8" ht="15" x14ac:dyDescent="0.25">
      <c r="A258" s="4" t="s">
        <v>12</v>
      </c>
      <c r="B258" s="36" t="s">
        <v>98</v>
      </c>
      <c r="C258" s="3">
        <f>C244</f>
        <v>129</v>
      </c>
      <c r="D258" s="4" t="s">
        <v>42</v>
      </c>
      <c r="E258" s="5">
        <v>2500</v>
      </c>
      <c r="F258" s="11">
        <f>C258*E258</f>
        <v>322500</v>
      </c>
      <c r="G258" s="4"/>
      <c r="H258" s="16"/>
    </row>
    <row r="259" spans="1:8" ht="15" x14ac:dyDescent="0.25">
      <c r="B259" s="36"/>
      <c r="F259" s="11"/>
      <c r="G259" s="4"/>
      <c r="H259" s="16"/>
    </row>
    <row r="260" spans="1:8" ht="15" x14ac:dyDescent="0.25">
      <c r="A260" s="4" t="s">
        <v>14</v>
      </c>
      <c r="B260" s="36" t="s">
        <v>99</v>
      </c>
      <c r="C260" s="3">
        <f>C248</f>
        <v>36</v>
      </c>
      <c r="D260" s="4" t="s">
        <v>42</v>
      </c>
      <c r="E260" s="5">
        <f>E254*0.45</f>
        <v>2025</v>
      </c>
      <c r="F260" s="11">
        <f>C260*E260</f>
        <v>72900</v>
      </c>
      <c r="G260" s="4"/>
      <c r="H260" s="16"/>
    </row>
    <row r="261" spans="1:8" x14ac:dyDescent="0.25">
      <c r="F261" s="33"/>
      <c r="G261" s="4"/>
    </row>
    <row r="262" spans="1:8" x14ac:dyDescent="0.25">
      <c r="B262" s="10" t="s">
        <v>100</v>
      </c>
      <c r="F262" s="33"/>
      <c r="G262" s="4"/>
    </row>
    <row r="263" spans="1:8" x14ac:dyDescent="0.25">
      <c r="F263" s="33"/>
      <c r="G263" s="4"/>
    </row>
    <row r="264" spans="1:8" ht="30" x14ac:dyDescent="0.25">
      <c r="B264" s="20" t="s">
        <v>101</v>
      </c>
      <c r="F264" s="33"/>
      <c r="G264" s="4"/>
    </row>
    <row r="265" spans="1:8" x14ac:dyDescent="0.25">
      <c r="B265" s="20"/>
      <c r="F265" s="33"/>
      <c r="G265" s="4"/>
    </row>
    <row r="266" spans="1:8" x14ac:dyDescent="0.25">
      <c r="A266" s="4" t="s">
        <v>16</v>
      </c>
      <c r="B266" s="36" t="s">
        <v>102</v>
      </c>
      <c r="C266" s="3">
        <f>C214</f>
        <v>28</v>
      </c>
      <c r="D266" s="4" t="s">
        <v>5</v>
      </c>
      <c r="E266" s="5">
        <v>1890</v>
      </c>
      <c r="F266" s="6">
        <f>C266*E266</f>
        <v>52920</v>
      </c>
      <c r="G266" s="4"/>
      <c r="H266" s="16"/>
    </row>
    <row r="267" spans="1:8" x14ac:dyDescent="0.25">
      <c r="B267" s="36"/>
      <c r="G267" s="4"/>
    </row>
    <row r="268" spans="1:8" x14ac:dyDescent="0.25">
      <c r="A268" s="4" t="s">
        <v>18</v>
      </c>
      <c r="B268" s="13" t="s">
        <v>103</v>
      </c>
      <c r="C268" s="3">
        <f>C216</f>
        <v>7</v>
      </c>
      <c r="D268" s="4" t="s">
        <v>5</v>
      </c>
      <c r="E268" s="5">
        <f>E266</f>
        <v>1890</v>
      </c>
      <c r="F268" s="6">
        <f>C268*E268</f>
        <v>13230</v>
      </c>
      <c r="G268" s="4"/>
      <c r="H268" s="16"/>
    </row>
    <row r="269" spans="1:8" x14ac:dyDescent="0.25">
      <c r="G269" s="4"/>
    </row>
    <row r="270" spans="1:8" x14ac:dyDescent="0.25">
      <c r="A270" s="4" t="s">
        <v>22</v>
      </c>
      <c r="B270" s="13" t="s">
        <v>104</v>
      </c>
      <c r="C270" s="3">
        <f>C220</f>
        <v>11</v>
      </c>
      <c r="D270" s="4" t="s">
        <v>5</v>
      </c>
      <c r="E270" s="5">
        <f>E268</f>
        <v>1890</v>
      </c>
      <c r="F270" s="6">
        <f>C270*E270</f>
        <v>20790</v>
      </c>
      <c r="G270" s="4"/>
      <c r="H270" s="16"/>
    </row>
    <row r="271" spans="1:8" x14ac:dyDescent="0.25">
      <c r="F271" s="33"/>
      <c r="G271" s="4"/>
    </row>
    <row r="272" spans="1:8" x14ac:dyDescent="0.25">
      <c r="F272" s="33"/>
      <c r="G272" s="4"/>
    </row>
    <row r="273" spans="1:8" x14ac:dyDescent="0.25">
      <c r="F273" s="33"/>
      <c r="G273" s="4"/>
    </row>
    <row r="274" spans="1:8" x14ac:dyDescent="0.25">
      <c r="F274" s="33"/>
      <c r="G274" s="4"/>
    </row>
    <row r="275" spans="1:8" x14ac:dyDescent="0.25">
      <c r="F275" s="33"/>
      <c r="G275" s="4"/>
    </row>
    <row r="276" spans="1:8" x14ac:dyDescent="0.25">
      <c r="F276" s="33"/>
      <c r="G276" s="4"/>
    </row>
    <row r="277" spans="1:8" x14ac:dyDescent="0.25">
      <c r="F277" s="33"/>
      <c r="G277" s="4"/>
    </row>
    <row r="278" spans="1:8" x14ac:dyDescent="0.25">
      <c r="F278" s="33"/>
      <c r="G278" s="4"/>
    </row>
    <row r="279" spans="1:8" x14ac:dyDescent="0.25">
      <c r="F279" s="33"/>
      <c r="G279" s="4"/>
    </row>
    <row r="280" spans="1:8" x14ac:dyDescent="0.25">
      <c r="F280" s="33"/>
      <c r="G280" s="4"/>
    </row>
    <row r="281" spans="1:8" x14ac:dyDescent="0.25">
      <c r="B281" s="21" t="s">
        <v>28</v>
      </c>
      <c r="C281" s="22"/>
      <c r="D281" s="8"/>
      <c r="E281" s="23" t="s">
        <v>26</v>
      </c>
      <c r="F281" s="33">
        <f>SUM(F238:F280)</f>
        <v>3418424</v>
      </c>
      <c r="G281" s="8"/>
    </row>
    <row r="282" spans="1:8" x14ac:dyDescent="0.25">
      <c r="B282" s="9" t="s">
        <v>87</v>
      </c>
      <c r="F282" s="33"/>
      <c r="G282" s="33"/>
    </row>
    <row r="283" spans="1:8" x14ac:dyDescent="0.25">
      <c r="F283" s="33"/>
      <c r="G283" s="33"/>
    </row>
    <row r="284" spans="1:8" x14ac:dyDescent="0.25">
      <c r="B284" s="9" t="s">
        <v>105</v>
      </c>
      <c r="F284" s="33"/>
      <c r="G284" s="33"/>
    </row>
    <row r="285" spans="1:8" x14ac:dyDescent="0.25">
      <c r="F285" s="33"/>
      <c r="G285" s="33"/>
    </row>
    <row r="286" spans="1:8" ht="30" x14ac:dyDescent="0.25">
      <c r="B286" s="20" t="s">
        <v>106</v>
      </c>
      <c r="F286" s="33"/>
      <c r="G286" s="33"/>
    </row>
    <row r="287" spans="1:8" x14ac:dyDescent="0.25">
      <c r="F287" s="33"/>
      <c r="G287" s="33"/>
    </row>
    <row r="288" spans="1:8" x14ac:dyDescent="0.25">
      <c r="A288" s="4" t="s">
        <v>4</v>
      </c>
      <c r="B288" s="36" t="s">
        <v>102</v>
      </c>
      <c r="C288" s="3">
        <f>C266</f>
        <v>28</v>
      </c>
      <c r="D288" s="4" t="s">
        <v>5</v>
      </c>
      <c r="E288" s="5">
        <v>1100</v>
      </c>
      <c r="F288" s="6">
        <f>C288*E288</f>
        <v>30800</v>
      </c>
      <c r="H288" s="16"/>
    </row>
    <row r="289" spans="1:8" x14ac:dyDescent="0.25">
      <c r="B289" s="36"/>
    </row>
    <row r="290" spans="1:8" x14ac:dyDescent="0.25">
      <c r="A290" s="4" t="s">
        <v>6</v>
      </c>
      <c r="B290" s="13" t="s">
        <v>103</v>
      </c>
      <c r="C290" s="3">
        <f>C268</f>
        <v>7</v>
      </c>
      <c r="D290" s="4" t="s">
        <v>5</v>
      </c>
      <c r="E290" s="5">
        <f>E288</f>
        <v>1100</v>
      </c>
      <c r="F290" s="6">
        <f>C290*E290</f>
        <v>7700</v>
      </c>
      <c r="H290" s="16"/>
    </row>
    <row r="292" spans="1:8" x14ac:dyDescent="0.25">
      <c r="A292" s="4" t="s">
        <v>8</v>
      </c>
      <c r="B292" s="13" t="s">
        <v>104</v>
      </c>
      <c r="C292" s="3">
        <f>C270</f>
        <v>11</v>
      </c>
      <c r="D292" s="4" t="s">
        <v>5</v>
      </c>
      <c r="E292" s="5">
        <f>E290</f>
        <v>1100</v>
      </c>
      <c r="F292" s="6">
        <f>C292*E292</f>
        <v>12100</v>
      </c>
      <c r="H292" s="16"/>
    </row>
    <row r="293" spans="1:8" x14ac:dyDescent="0.25">
      <c r="B293" s="36"/>
      <c r="F293" s="33"/>
      <c r="G293" s="33"/>
    </row>
    <row r="294" spans="1:8" x14ac:dyDescent="0.25">
      <c r="B294" s="10" t="s">
        <v>107</v>
      </c>
      <c r="F294" s="33"/>
      <c r="G294" s="33"/>
    </row>
    <row r="295" spans="1:8" x14ac:dyDescent="0.25">
      <c r="F295" s="33"/>
      <c r="G295" s="33"/>
    </row>
    <row r="296" spans="1:8" ht="30" x14ac:dyDescent="0.25">
      <c r="B296" s="20" t="s">
        <v>108</v>
      </c>
      <c r="F296" s="33"/>
      <c r="G296" s="33"/>
    </row>
    <row r="297" spans="1:8" x14ac:dyDescent="0.25">
      <c r="F297" s="33"/>
      <c r="G297" s="33"/>
    </row>
    <row r="298" spans="1:8" x14ac:dyDescent="0.25">
      <c r="A298" s="4" t="s">
        <v>9</v>
      </c>
      <c r="B298" s="36" t="s">
        <v>102</v>
      </c>
      <c r="C298" s="3">
        <f>C288</f>
        <v>28</v>
      </c>
      <c r="D298" s="4" t="s">
        <v>5</v>
      </c>
      <c r="E298" s="5">
        <v>1500</v>
      </c>
      <c r="F298" s="6">
        <f>C298*E298</f>
        <v>42000</v>
      </c>
      <c r="H298" s="16"/>
    </row>
    <row r="299" spans="1:8" x14ac:dyDescent="0.25">
      <c r="B299" s="36"/>
    </row>
    <row r="300" spans="1:8" x14ac:dyDescent="0.25">
      <c r="A300" s="4" t="s">
        <v>10</v>
      </c>
      <c r="B300" s="13" t="s">
        <v>103</v>
      </c>
      <c r="C300" s="3">
        <f>C290</f>
        <v>7</v>
      </c>
      <c r="D300" s="4" t="s">
        <v>5</v>
      </c>
      <c r="E300" s="5">
        <f>E298</f>
        <v>1500</v>
      </c>
      <c r="F300" s="6">
        <f>C300*E300</f>
        <v>10500</v>
      </c>
      <c r="H300" s="16"/>
    </row>
    <row r="302" spans="1:8" x14ac:dyDescent="0.25">
      <c r="A302" s="4" t="s">
        <v>11</v>
      </c>
      <c r="B302" s="13" t="s">
        <v>104</v>
      </c>
      <c r="C302" s="3">
        <f>C292</f>
        <v>11</v>
      </c>
      <c r="D302" s="4" t="s">
        <v>5</v>
      </c>
      <c r="E302" s="5">
        <f>E300</f>
        <v>1500</v>
      </c>
      <c r="F302" s="6">
        <f>C302*E302</f>
        <v>16500</v>
      </c>
      <c r="H302" s="16"/>
    </row>
    <row r="304" spans="1:8" x14ac:dyDescent="0.25">
      <c r="F304" s="33"/>
      <c r="G304" s="33"/>
    </row>
    <row r="305" spans="2:7" x14ac:dyDescent="0.25">
      <c r="B305" s="21" t="s">
        <v>28</v>
      </c>
      <c r="E305" s="23" t="s">
        <v>26</v>
      </c>
      <c r="F305" s="25">
        <f>SUM(F285:F304)</f>
        <v>119600</v>
      </c>
      <c r="G305" s="25"/>
    </row>
    <row r="307" spans="2:7" x14ac:dyDescent="0.25">
      <c r="B307" s="19" t="s">
        <v>49</v>
      </c>
      <c r="F307" s="33"/>
      <c r="G307" s="33"/>
    </row>
    <row r="308" spans="2:7" x14ac:dyDescent="0.25">
      <c r="B308" s="34" t="s">
        <v>109</v>
      </c>
      <c r="E308" s="5">
        <f>F235</f>
        <v>2383850</v>
      </c>
      <c r="F308" s="33"/>
      <c r="G308" s="33"/>
    </row>
    <row r="309" spans="2:7" x14ac:dyDescent="0.25">
      <c r="B309" s="50"/>
      <c r="F309" s="33"/>
      <c r="G309" s="33"/>
    </row>
    <row r="310" spans="2:7" x14ac:dyDescent="0.25">
      <c r="B310" s="34" t="s">
        <v>110</v>
      </c>
      <c r="E310" s="5">
        <f>F281</f>
        <v>3418424</v>
      </c>
      <c r="F310" s="33"/>
      <c r="G310" s="33"/>
    </row>
    <row r="311" spans="2:7" x14ac:dyDescent="0.25">
      <c r="B311" s="51"/>
      <c r="F311" s="33"/>
      <c r="G311" s="33"/>
    </row>
    <row r="312" spans="2:7" x14ac:dyDescent="0.25">
      <c r="B312" s="34" t="s">
        <v>111</v>
      </c>
      <c r="E312" s="5">
        <f>F305</f>
        <v>119600</v>
      </c>
      <c r="F312" s="33"/>
      <c r="G312" s="33"/>
    </row>
    <row r="313" spans="2:7" x14ac:dyDescent="0.25">
      <c r="B313" s="34"/>
      <c r="F313" s="33"/>
      <c r="G313" s="33"/>
    </row>
    <row r="314" spans="2:7" x14ac:dyDescent="0.25">
      <c r="B314" s="34"/>
      <c r="F314" s="33"/>
      <c r="G314" s="33"/>
    </row>
    <row r="315" spans="2:7" x14ac:dyDescent="0.25">
      <c r="B315" s="34"/>
      <c r="F315" s="33"/>
      <c r="G315" s="33"/>
    </row>
    <row r="316" spans="2:7" x14ac:dyDescent="0.25">
      <c r="B316" s="34"/>
      <c r="F316" s="33"/>
      <c r="G316" s="33"/>
    </row>
    <row r="317" spans="2:7" x14ac:dyDescent="0.25">
      <c r="B317" s="34"/>
      <c r="F317" s="33"/>
      <c r="G317" s="33"/>
    </row>
    <row r="318" spans="2:7" x14ac:dyDescent="0.25">
      <c r="B318" s="34"/>
      <c r="F318" s="33"/>
      <c r="G318" s="33"/>
    </row>
    <row r="319" spans="2:7" x14ac:dyDescent="0.25">
      <c r="B319" s="34"/>
      <c r="F319" s="33"/>
      <c r="G319" s="33"/>
    </row>
    <row r="320" spans="2:7" x14ac:dyDescent="0.25">
      <c r="B320" s="34"/>
      <c r="F320" s="33"/>
      <c r="G320" s="33"/>
    </row>
    <row r="321" spans="2:7" x14ac:dyDescent="0.25">
      <c r="B321" s="34"/>
      <c r="F321" s="33"/>
      <c r="G321" s="33"/>
    </row>
    <row r="322" spans="2:7" x14ac:dyDescent="0.25">
      <c r="B322" s="34"/>
      <c r="F322" s="33"/>
      <c r="G322" s="33"/>
    </row>
    <row r="323" spans="2:7" x14ac:dyDescent="0.25">
      <c r="B323" s="34"/>
      <c r="F323" s="33"/>
      <c r="G323" s="33"/>
    </row>
    <row r="324" spans="2:7" x14ac:dyDescent="0.25">
      <c r="B324" s="34"/>
      <c r="F324" s="33"/>
      <c r="G324" s="33"/>
    </row>
    <row r="325" spans="2:7" x14ac:dyDescent="0.25">
      <c r="B325" s="34"/>
      <c r="F325" s="33"/>
      <c r="G325" s="33"/>
    </row>
    <row r="326" spans="2:7" x14ac:dyDescent="0.25">
      <c r="B326" s="9" t="s">
        <v>112</v>
      </c>
      <c r="F326" s="33"/>
      <c r="G326" s="33"/>
    </row>
    <row r="327" spans="2:7" x14ac:dyDescent="0.25">
      <c r="B327" s="21" t="s">
        <v>54</v>
      </c>
      <c r="E327" s="23" t="s">
        <v>26</v>
      </c>
      <c r="F327" s="28">
        <f>SUM(E307:E314)</f>
        <v>5921874</v>
      </c>
      <c r="G327" s="28"/>
    </row>
    <row r="328" spans="2:7" x14ac:dyDescent="0.25">
      <c r="B328" s="9"/>
      <c r="F328" s="33"/>
      <c r="G328" s="33"/>
    </row>
    <row r="329" spans="2:7" x14ac:dyDescent="0.25">
      <c r="B329" s="2" t="s">
        <v>113</v>
      </c>
      <c r="F329" s="33"/>
      <c r="G329" s="33"/>
    </row>
    <row r="330" spans="2:7" x14ac:dyDescent="0.25">
      <c r="F330" s="33"/>
      <c r="G330" s="33"/>
    </row>
    <row r="331" spans="2:7" x14ac:dyDescent="0.25">
      <c r="B331" s="9" t="s">
        <v>114</v>
      </c>
      <c r="F331" s="33"/>
      <c r="G331" s="33"/>
    </row>
    <row r="332" spans="2:7" x14ac:dyDescent="0.25">
      <c r="F332" s="33"/>
      <c r="G332" s="33"/>
    </row>
    <row r="333" spans="2:7" x14ac:dyDescent="0.25">
      <c r="B333" s="10" t="s">
        <v>20</v>
      </c>
      <c r="F333" s="33"/>
      <c r="G333" s="33"/>
    </row>
    <row r="334" spans="2:7" x14ac:dyDescent="0.25">
      <c r="F334" s="33"/>
      <c r="G334" s="33"/>
    </row>
    <row r="335" spans="2:7" x14ac:dyDescent="0.25">
      <c r="B335" s="19" t="s">
        <v>57</v>
      </c>
      <c r="F335" s="33"/>
      <c r="G335" s="33"/>
    </row>
    <row r="336" spans="2:7" x14ac:dyDescent="0.25">
      <c r="B336" s="19"/>
      <c r="F336" s="33"/>
      <c r="G336" s="33"/>
    </row>
    <row r="337" spans="1:10" x14ac:dyDescent="0.25">
      <c r="B337" s="19" t="s">
        <v>31</v>
      </c>
      <c r="F337" s="33"/>
      <c r="G337" s="33"/>
    </row>
    <row r="338" spans="1:10" x14ac:dyDescent="0.25">
      <c r="F338" s="33"/>
      <c r="G338" s="33"/>
      <c r="I338" s="7">
        <f>0.3+0.3+0.23</f>
        <v>0.83</v>
      </c>
      <c r="J338" s="7">
        <f>I338*72.8</f>
        <v>60.423999999999992</v>
      </c>
    </row>
    <row r="339" spans="1:10" x14ac:dyDescent="0.25">
      <c r="A339" s="4" t="s">
        <v>4</v>
      </c>
      <c r="B339" s="13" t="s">
        <v>59</v>
      </c>
      <c r="C339" s="3">
        <v>17</v>
      </c>
      <c r="D339" s="4" t="s">
        <v>7</v>
      </c>
      <c r="E339" s="5">
        <f>E111</f>
        <v>94000</v>
      </c>
      <c r="F339" s="33">
        <f>C339*E339</f>
        <v>1598000</v>
      </c>
      <c r="G339" s="33"/>
      <c r="H339" s="16"/>
    </row>
    <row r="340" spans="1:10" x14ac:dyDescent="0.25">
      <c r="F340" s="33"/>
      <c r="G340" s="33"/>
      <c r="H340" s="16"/>
    </row>
    <row r="341" spans="1:10" x14ac:dyDescent="0.25">
      <c r="A341" s="4" t="s">
        <v>6</v>
      </c>
      <c r="B341" s="13" t="s">
        <v>473</v>
      </c>
      <c r="C341" s="3">
        <v>9</v>
      </c>
      <c r="D341" s="4" t="s">
        <v>7</v>
      </c>
      <c r="E341" s="5">
        <f>E113</f>
        <v>94000</v>
      </c>
      <c r="F341" s="33">
        <f>C341*E341</f>
        <v>846000</v>
      </c>
      <c r="G341" s="33"/>
      <c r="H341" s="16"/>
    </row>
    <row r="342" spans="1:10" x14ac:dyDescent="0.25">
      <c r="F342" s="33"/>
      <c r="G342" s="33"/>
      <c r="H342" s="16"/>
    </row>
    <row r="343" spans="1:10" x14ac:dyDescent="0.25">
      <c r="A343" s="40"/>
      <c r="B343" s="10" t="s">
        <v>33</v>
      </c>
      <c r="F343" s="33"/>
      <c r="G343" s="33"/>
    </row>
    <row r="344" spans="1:10" x14ac:dyDescent="0.25">
      <c r="B344" s="19"/>
      <c r="F344" s="33"/>
      <c r="G344" s="33"/>
    </row>
    <row r="345" spans="1:10" ht="30" x14ac:dyDescent="0.25">
      <c r="B345" s="20" t="s">
        <v>115</v>
      </c>
      <c r="F345" s="33"/>
      <c r="G345" s="33"/>
    </row>
    <row r="346" spans="1:10" x14ac:dyDescent="0.25">
      <c r="B346" s="18"/>
      <c r="C346" s="43"/>
      <c r="D346" s="44"/>
      <c r="E346" s="45"/>
      <c r="F346" s="52"/>
      <c r="G346" s="52"/>
    </row>
    <row r="347" spans="1:10" x14ac:dyDescent="0.25">
      <c r="A347" s="4" t="s">
        <v>9</v>
      </c>
      <c r="B347" s="13" t="s">
        <v>116</v>
      </c>
      <c r="C347" s="3">
        <f>1561+720</f>
        <v>2281</v>
      </c>
      <c r="D347" s="4" t="s">
        <v>35</v>
      </c>
      <c r="E347" s="5">
        <f>E207</f>
        <v>770</v>
      </c>
      <c r="F347" s="41">
        <f>C347*E347</f>
        <v>1756370</v>
      </c>
      <c r="G347" s="41"/>
      <c r="H347" s="16"/>
    </row>
    <row r="348" spans="1:10" x14ac:dyDescent="0.25">
      <c r="A348" s="42"/>
      <c r="F348" s="41"/>
      <c r="G348" s="41"/>
    </row>
    <row r="349" spans="1:10" x14ac:dyDescent="0.25">
      <c r="B349" s="10" t="s">
        <v>38</v>
      </c>
      <c r="F349" s="33"/>
      <c r="G349" s="33"/>
    </row>
    <row r="350" spans="1:10" x14ac:dyDescent="0.25">
      <c r="F350" s="33"/>
      <c r="G350" s="33"/>
    </row>
    <row r="351" spans="1:10" x14ac:dyDescent="0.25">
      <c r="B351" s="19" t="s">
        <v>39</v>
      </c>
      <c r="F351" s="33"/>
      <c r="G351" s="33"/>
    </row>
    <row r="352" spans="1:10" x14ac:dyDescent="0.25">
      <c r="F352" s="33"/>
      <c r="G352" s="33"/>
    </row>
    <row r="353" spans="1:8" x14ac:dyDescent="0.25">
      <c r="A353" s="4" t="s">
        <v>11</v>
      </c>
      <c r="B353" s="13" t="s">
        <v>117</v>
      </c>
      <c r="C353" s="3">
        <v>150</v>
      </c>
      <c r="D353" s="4" t="s">
        <v>5</v>
      </c>
      <c r="E353" s="5">
        <f>E170</f>
        <v>6600</v>
      </c>
      <c r="F353" s="33">
        <f>C353*E353</f>
        <v>990000</v>
      </c>
      <c r="G353" s="33"/>
      <c r="H353" s="16"/>
    </row>
    <row r="354" spans="1:8" x14ac:dyDescent="0.25">
      <c r="F354" s="33"/>
      <c r="G354" s="33"/>
      <c r="H354" s="16"/>
    </row>
    <row r="355" spans="1:8" x14ac:dyDescent="0.25">
      <c r="A355" s="4" t="s">
        <v>11</v>
      </c>
      <c r="B355" s="13" t="s">
        <v>474</v>
      </c>
      <c r="C355" s="3">
        <v>58</v>
      </c>
      <c r="D355" s="4" t="s">
        <v>5</v>
      </c>
      <c r="E355" s="5">
        <f>E353</f>
        <v>6600</v>
      </c>
      <c r="F355" s="33">
        <f>C355*E355</f>
        <v>382800</v>
      </c>
      <c r="G355" s="33"/>
      <c r="H355" s="16"/>
    </row>
    <row r="356" spans="1:8" x14ac:dyDescent="0.25">
      <c r="F356" s="33"/>
      <c r="G356" s="33"/>
      <c r="H356" s="16"/>
    </row>
    <row r="357" spans="1:8" x14ac:dyDescent="0.25">
      <c r="F357" s="33"/>
      <c r="G357" s="33"/>
      <c r="H357" s="16"/>
    </row>
    <row r="358" spans="1:8" x14ac:dyDescent="0.25">
      <c r="F358" s="33"/>
      <c r="G358" s="33"/>
      <c r="H358" s="16"/>
    </row>
    <row r="359" spans="1:8" x14ac:dyDescent="0.25">
      <c r="F359" s="33"/>
      <c r="G359" s="33"/>
      <c r="H359" s="16"/>
    </row>
    <row r="360" spans="1:8" x14ac:dyDescent="0.25">
      <c r="F360" s="33"/>
      <c r="G360" s="33"/>
      <c r="H360" s="16"/>
    </row>
    <row r="361" spans="1:8" x14ac:dyDescent="0.25">
      <c r="F361" s="33"/>
      <c r="G361" s="33"/>
      <c r="H361" s="16"/>
    </row>
    <row r="362" spans="1:8" x14ac:dyDescent="0.25">
      <c r="F362" s="33"/>
      <c r="G362" s="33"/>
      <c r="H362" s="16"/>
    </row>
    <row r="363" spans="1:8" x14ac:dyDescent="0.25">
      <c r="F363" s="33"/>
      <c r="G363" s="33"/>
      <c r="H363" s="16"/>
    </row>
    <row r="364" spans="1:8" x14ac:dyDescent="0.25">
      <c r="F364" s="33"/>
      <c r="G364" s="33"/>
      <c r="H364" s="16"/>
    </row>
    <row r="365" spans="1:8" x14ac:dyDescent="0.25">
      <c r="F365" s="33"/>
      <c r="G365" s="33"/>
      <c r="H365" s="16"/>
    </row>
    <row r="366" spans="1:8" x14ac:dyDescent="0.25">
      <c r="F366" s="33"/>
      <c r="G366" s="33"/>
      <c r="H366" s="16"/>
    </row>
    <row r="367" spans="1:8" x14ac:dyDescent="0.25">
      <c r="F367" s="33"/>
      <c r="G367" s="33"/>
      <c r="H367" s="16"/>
    </row>
    <row r="368" spans="1:8" x14ac:dyDescent="0.25">
      <c r="F368" s="33"/>
      <c r="G368" s="33"/>
      <c r="H368" s="16"/>
    </row>
    <row r="369" spans="1:14" x14ac:dyDescent="0.25">
      <c r="F369" s="33"/>
      <c r="G369" s="33"/>
      <c r="H369" s="16"/>
    </row>
    <row r="370" spans="1:14" x14ac:dyDescent="0.25">
      <c r="B370" s="21" t="s">
        <v>28</v>
      </c>
      <c r="C370" s="22"/>
      <c r="D370" s="8"/>
      <c r="E370" s="23" t="s">
        <v>26</v>
      </c>
      <c r="F370" s="38">
        <f>SUM(F332:F361)</f>
        <v>5573170</v>
      </c>
      <c r="G370" s="33"/>
      <c r="H370" s="16"/>
    </row>
    <row r="371" spans="1:14" x14ac:dyDescent="0.25">
      <c r="B371" s="9" t="s">
        <v>118</v>
      </c>
      <c r="F371" s="33"/>
      <c r="G371" s="33"/>
      <c r="H371" s="16"/>
    </row>
    <row r="372" spans="1:14" ht="14.1" customHeight="1" x14ac:dyDescent="0.25">
      <c r="F372" s="33"/>
      <c r="G372" s="33"/>
      <c r="H372" s="16"/>
    </row>
    <row r="373" spans="1:14" ht="49.5" x14ac:dyDescent="0.25">
      <c r="B373" s="48" t="s">
        <v>119</v>
      </c>
    </row>
    <row r="374" spans="1:14" ht="13.5" customHeight="1" x14ac:dyDescent="0.25">
      <c r="B374" s="36"/>
      <c r="L374" s="26"/>
    </row>
    <row r="375" spans="1:14" x14ac:dyDescent="0.25">
      <c r="A375" s="4" t="s">
        <v>4</v>
      </c>
      <c r="B375" s="53" t="s">
        <v>120</v>
      </c>
      <c r="C375" s="3">
        <v>159</v>
      </c>
      <c r="D375" s="4" t="s">
        <v>5</v>
      </c>
      <c r="E375" s="5">
        <v>8900</v>
      </c>
      <c r="F375" s="54">
        <f>E375*C375</f>
        <v>1415100</v>
      </c>
      <c r="G375" s="54"/>
      <c r="H375" s="16"/>
      <c r="L375" s="26"/>
    </row>
    <row r="376" spans="1:14" x14ac:dyDescent="0.25">
      <c r="B376" s="53"/>
      <c r="F376" s="54"/>
      <c r="G376" s="54"/>
      <c r="H376" s="16"/>
    </row>
    <row r="377" spans="1:14" x14ac:dyDescent="0.25">
      <c r="A377" s="4" t="s">
        <v>6</v>
      </c>
      <c r="B377" s="13" t="s">
        <v>121</v>
      </c>
      <c r="C377" s="3">
        <v>84</v>
      </c>
      <c r="D377" s="4" t="s">
        <v>42</v>
      </c>
      <c r="E377" s="5">
        <f>E375*0.5</f>
        <v>4450</v>
      </c>
      <c r="F377" s="54">
        <f>E377*C377</f>
        <v>373800</v>
      </c>
      <c r="G377" s="54"/>
      <c r="H377" s="16"/>
      <c r="N377" s="7">
        <f>SUM(L377:M377)</f>
        <v>0</v>
      </c>
    </row>
    <row r="378" spans="1:14" x14ac:dyDescent="0.25">
      <c r="F378" s="54"/>
      <c r="G378" s="54"/>
      <c r="H378" s="16"/>
    </row>
    <row r="379" spans="1:14" x14ac:dyDescent="0.25">
      <c r="B379" s="10" t="s">
        <v>122</v>
      </c>
    </row>
    <row r="380" spans="1:14" ht="12.6" customHeight="1" x14ac:dyDescent="0.25"/>
    <row r="381" spans="1:14" ht="14.25" customHeight="1" x14ac:dyDescent="0.25">
      <c r="B381" s="20" t="s">
        <v>123</v>
      </c>
    </row>
    <row r="383" spans="1:14" s="62" customFormat="1" ht="17.100000000000001" customHeight="1" x14ac:dyDescent="0.25">
      <c r="A383" s="55" t="s">
        <v>9</v>
      </c>
      <c r="B383" s="13" t="s">
        <v>124</v>
      </c>
      <c r="C383" s="56"/>
      <c r="D383" s="55" t="s">
        <v>125</v>
      </c>
      <c r="E383" s="57"/>
      <c r="F383" s="58"/>
      <c r="G383" s="59"/>
      <c r="H383" s="60"/>
      <c r="I383" s="61"/>
    </row>
    <row r="385" spans="1:8" x14ac:dyDescent="0.25">
      <c r="A385" s="4" t="s">
        <v>10</v>
      </c>
      <c r="B385" s="13" t="s">
        <v>126</v>
      </c>
      <c r="C385" s="3">
        <v>0</v>
      </c>
      <c r="D385" s="4" t="s">
        <v>42</v>
      </c>
      <c r="E385" s="5">
        <v>750</v>
      </c>
      <c r="F385" s="54">
        <f>C385*E385</f>
        <v>0</v>
      </c>
      <c r="G385" s="54"/>
      <c r="H385" s="16"/>
    </row>
    <row r="387" spans="1:8" x14ac:dyDescent="0.25">
      <c r="A387" s="4" t="s">
        <v>11</v>
      </c>
      <c r="B387" s="13" t="s">
        <v>127</v>
      </c>
      <c r="D387" s="4" t="s">
        <v>42</v>
      </c>
      <c r="E387" s="5">
        <v>750</v>
      </c>
      <c r="F387" s="54">
        <f>C387*E387</f>
        <v>0</v>
      </c>
      <c r="G387" s="54"/>
      <c r="H387" s="16"/>
    </row>
    <row r="388" spans="1:8" ht="12.75" customHeight="1" x14ac:dyDescent="0.25">
      <c r="F388" s="54"/>
      <c r="G388" s="54"/>
    </row>
    <row r="389" spans="1:8" x14ac:dyDescent="0.25">
      <c r="A389" s="4" t="s">
        <v>12</v>
      </c>
      <c r="B389" s="13" t="s">
        <v>128</v>
      </c>
      <c r="D389" s="4" t="s">
        <v>42</v>
      </c>
      <c r="E389" s="5">
        <f>E387</f>
        <v>750</v>
      </c>
      <c r="F389" s="54">
        <f>C389*E389</f>
        <v>0</v>
      </c>
      <c r="G389" s="54"/>
      <c r="H389" s="16"/>
    </row>
    <row r="390" spans="1:8" ht="12.75" customHeight="1" x14ac:dyDescent="0.25"/>
    <row r="391" spans="1:8" x14ac:dyDescent="0.25">
      <c r="A391" s="4" t="s">
        <v>14</v>
      </c>
      <c r="B391" s="13" t="s">
        <v>129</v>
      </c>
      <c r="D391" s="4" t="s">
        <v>42</v>
      </c>
      <c r="E391" s="5">
        <f>E389</f>
        <v>750</v>
      </c>
      <c r="F391" s="54">
        <f>C391*E391</f>
        <v>0</v>
      </c>
      <c r="G391" s="54"/>
      <c r="H391" s="16"/>
    </row>
    <row r="392" spans="1:8" ht="12.75" customHeight="1" x14ac:dyDescent="0.25">
      <c r="F392" s="54"/>
      <c r="G392" s="54"/>
    </row>
    <row r="393" spans="1:8" x14ac:dyDescent="0.25">
      <c r="A393" s="4" t="s">
        <v>16</v>
      </c>
      <c r="B393" s="13" t="s">
        <v>130</v>
      </c>
      <c r="D393" s="4" t="s">
        <v>42</v>
      </c>
      <c r="E393" s="5">
        <v>550</v>
      </c>
      <c r="F393" s="54">
        <f>C393*E393</f>
        <v>0</v>
      </c>
      <c r="G393" s="54"/>
      <c r="H393" s="16"/>
    </row>
    <row r="394" spans="1:8" x14ac:dyDescent="0.25">
      <c r="F394" s="54"/>
      <c r="G394" s="54"/>
      <c r="H394" s="16"/>
    </row>
    <row r="395" spans="1:8" x14ac:dyDescent="0.25">
      <c r="A395" s="4" t="s">
        <v>18</v>
      </c>
      <c r="B395" s="13" t="s">
        <v>131</v>
      </c>
      <c r="D395" s="4" t="s">
        <v>42</v>
      </c>
      <c r="E395" s="5">
        <v>550</v>
      </c>
      <c r="F395" s="54">
        <f>C395*E395</f>
        <v>0</v>
      </c>
      <c r="G395" s="54"/>
      <c r="H395" s="16"/>
    </row>
    <row r="396" spans="1:8" x14ac:dyDescent="0.25">
      <c r="F396" s="54"/>
      <c r="G396" s="54"/>
      <c r="H396" s="16"/>
    </row>
    <row r="397" spans="1:8" ht="12.6" customHeight="1" x14ac:dyDescent="0.25">
      <c r="F397" s="54"/>
      <c r="G397" s="54"/>
      <c r="H397" s="16"/>
    </row>
    <row r="398" spans="1:8" x14ac:dyDescent="0.25">
      <c r="B398" s="10" t="s">
        <v>43</v>
      </c>
      <c r="C398" s="22"/>
      <c r="D398" s="8"/>
      <c r="E398" s="23"/>
      <c r="F398" s="28"/>
      <c r="G398" s="28"/>
      <c r="H398" s="16"/>
    </row>
    <row r="399" spans="1:8" x14ac:dyDescent="0.25">
      <c r="B399" s="29"/>
      <c r="C399" s="22"/>
      <c r="D399" s="8"/>
      <c r="E399" s="23"/>
      <c r="F399" s="28"/>
      <c r="G399" s="28"/>
      <c r="H399" s="16"/>
    </row>
    <row r="400" spans="1:8" ht="32.25" customHeight="1" x14ac:dyDescent="0.25">
      <c r="B400" s="20" t="s">
        <v>132</v>
      </c>
      <c r="C400" s="22"/>
      <c r="D400" s="8"/>
      <c r="E400" s="23"/>
      <c r="F400" s="28"/>
      <c r="G400" s="28"/>
      <c r="H400" s="16"/>
    </row>
    <row r="401" spans="1:8" x14ac:dyDescent="0.25">
      <c r="B401" s="20"/>
      <c r="C401" s="22"/>
      <c r="D401" s="8"/>
      <c r="E401" s="23"/>
      <c r="F401" s="28"/>
      <c r="G401" s="28"/>
      <c r="H401" s="16"/>
    </row>
    <row r="402" spans="1:8" x14ac:dyDescent="0.25">
      <c r="A402" s="4" t="s">
        <v>22</v>
      </c>
      <c r="B402" s="18" t="s">
        <v>133</v>
      </c>
      <c r="C402" s="3">
        <v>40</v>
      </c>
      <c r="D402" s="4" t="s">
        <v>5</v>
      </c>
      <c r="E402" s="5">
        <v>7500</v>
      </c>
      <c r="F402" s="6">
        <f>C402*E402</f>
        <v>300000</v>
      </c>
      <c r="H402" s="16"/>
    </row>
    <row r="403" spans="1:8" x14ac:dyDescent="0.25">
      <c r="H403" s="16"/>
    </row>
    <row r="404" spans="1:8" x14ac:dyDescent="0.25">
      <c r="B404" s="10" t="s">
        <v>100</v>
      </c>
      <c r="F404" s="33"/>
      <c r="G404" s="33"/>
      <c r="H404" s="16"/>
    </row>
    <row r="405" spans="1:8" ht="12.95" customHeight="1" x14ac:dyDescent="0.25">
      <c r="F405" s="33"/>
      <c r="G405" s="33"/>
      <c r="H405" s="16"/>
    </row>
    <row r="406" spans="1:8" ht="30" x14ac:dyDescent="0.25">
      <c r="B406" s="20" t="s">
        <v>134</v>
      </c>
      <c r="F406" s="33"/>
      <c r="G406" s="33"/>
      <c r="H406" s="16"/>
    </row>
    <row r="407" spans="1:8" ht="16.5" customHeight="1" x14ac:dyDescent="0.25">
      <c r="B407" s="20"/>
      <c r="F407" s="33"/>
      <c r="G407" s="33"/>
      <c r="H407" s="16"/>
    </row>
    <row r="408" spans="1:8" ht="19.5" customHeight="1" x14ac:dyDescent="0.25">
      <c r="A408" s="4" t="s">
        <v>25</v>
      </c>
      <c r="B408" s="36" t="s">
        <v>135</v>
      </c>
      <c r="C408" s="3">
        <f>C402*2</f>
        <v>80</v>
      </c>
      <c r="D408" s="4" t="s">
        <v>5</v>
      </c>
      <c r="E408" s="5">
        <f>E266</f>
        <v>1890</v>
      </c>
      <c r="F408" s="6">
        <f>C408*E408</f>
        <v>151200</v>
      </c>
      <c r="H408" s="16"/>
    </row>
    <row r="409" spans="1:8" x14ac:dyDescent="0.25">
      <c r="B409" s="36"/>
      <c r="H409" s="16"/>
    </row>
    <row r="410" spans="1:8" x14ac:dyDescent="0.25">
      <c r="A410" s="4" t="s">
        <v>26</v>
      </c>
      <c r="B410" s="13" t="s">
        <v>136</v>
      </c>
      <c r="D410" s="4" t="s">
        <v>5</v>
      </c>
      <c r="E410" s="5">
        <f>E408</f>
        <v>1890</v>
      </c>
      <c r="F410" s="6">
        <f>C410*E410</f>
        <v>0</v>
      </c>
      <c r="H410" s="16"/>
    </row>
    <row r="411" spans="1:8" ht="14.25" customHeight="1" x14ac:dyDescent="0.25">
      <c r="H411" s="16"/>
    </row>
    <row r="412" spans="1:8" x14ac:dyDescent="0.25">
      <c r="B412" s="10" t="s">
        <v>137</v>
      </c>
      <c r="H412" s="16"/>
    </row>
    <row r="413" spans="1:8" x14ac:dyDescent="0.25">
      <c r="H413" s="16"/>
    </row>
    <row r="414" spans="1:8" x14ac:dyDescent="0.25">
      <c r="B414" s="19" t="s">
        <v>95</v>
      </c>
      <c r="F414" s="33"/>
      <c r="G414" s="33"/>
      <c r="H414" s="16"/>
    </row>
    <row r="415" spans="1:8" x14ac:dyDescent="0.25">
      <c r="B415" s="19"/>
      <c r="F415" s="33"/>
      <c r="G415" s="33"/>
      <c r="H415" s="16"/>
    </row>
    <row r="416" spans="1:8" x14ac:dyDescent="0.25">
      <c r="A416" s="4" t="s">
        <v>138</v>
      </c>
      <c r="B416" s="36" t="s">
        <v>139</v>
      </c>
      <c r="C416" s="3">
        <v>52</v>
      </c>
      <c r="D416" s="4" t="s">
        <v>5</v>
      </c>
      <c r="E416" s="5">
        <v>2650</v>
      </c>
      <c r="F416" s="6">
        <f>C416*E416</f>
        <v>137800</v>
      </c>
      <c r="H416" s="16"/>
    </row>
    <row r="417" spans="1:9" x14ac:dyDescent="0.25">
      <c r="B417" s="36"/>
      <c r="H417" s="16"/>
    </row>
    <row r="418" spans="1:9" x14ac:dyDescent="0.25">
      <c r="B418" s="36"/>
      <c r="H418" s="16"/>
    </row>
    <row r="419" spans="1:9" x14ac:dyDescent="0.25">
      <c r="B419" s="21" t="s">
        <v>28</v>
      </c>
      <c r="C419" s="22"/>
      <c r="D419" s="8"/>
      <c r="E419" s="23" t="s">
        <v>26</v>
      </c>
      <c r="F419" s="25">
        <f>SUM(F373:F417)</f>
        <v>2377900</v>
      </c>
      <c r="G419" s="25"/>
      <c r="H419" s="16"/>
    </row>
    <row r="420" spans="1:9" x14ac:dyDescent="0.25">
      <c r="B420" s="9" t="s">
        <v>118</v>
      </c>
      <c r="H420" s="16"/>
    </row>
    <row r="421" spans="1:9" x14ac:dyDescent="0.25">
      <c r="B421" s="36"/>
      <c r="H421" s="16"/>
    </row>
    <row r="422" spans="1:9" x14ac:dyDescent="0.25">
      <c r="B422" s="9" t="s">
        <v>140</v>
      </c>
      <c r="C422" s="63"/>
      <c r="H422" s="16"/>
    </row>
    <row r="423" spans="1:9" x14ac:dyDescent="0.25">
      <c r="B423" s="19"/>
      <c r="C423" s="63"/>
      <c r="H423" s="16"/>
    </row>
    <row r="424" spans="1:9" x14ac:dyDescent="0.25">
      <c r="B424" s="64" t="s">
        <v>141</v>
      </c>
      <c r="C424" s="63"/>
      <c r="H424" s="16"/>
    </row>
    <row r="425" spans="1:9" x14ac:dyDescent="0.25">
      <c r="B425" s="51"/>
      <c r="C425" s="63"/>
      <c r="H425" s="16"/>
    </row>
    <row r="426" spans="1:9" x14ac:dyDescent="0.25">
      <c r="A426" s="4" t="s">
        <v>4</v>
      </c>
      <c r="B426" s="65" t="s">
        <v>142</v>
      </c>
      <c r="C426" s="3">
        <f>C416</f>
        <v>52</v>
      </c>
      <c r="D426" s="4" t="s">
        <v>5</v>
      </c>
      <c r="E426" s="5">
        <v>5500</v>
      </c>
      <c r="F426" s="6">
        <f>C426*E426</f>
        <v>286000</v>
      </c>
      <c r="H426" s="16"/>
    </row>
    <row r="427" spans="1:9" ht="14.25" customHeight="1" x14ac:dyDescent="0.25">
      <c r="B427" s="66"/>
      <c r="H427" s="16"/>
    </row>
    <row r="428" spans="1:9" x14ac:dyDescent="0.25">
      <c r="A428" s="4" t="s">
        <v>6</v>
      </c>
      <c r="B428" s="36" t="s">
        <v>143</v>
      </c>
      <c r="C428" s="3">
        <v>40</v>
      </c>
      <c r="D428" s="4" t="s">
        <v>5</v>
      </c>
      <c r="E428" s="5">
        <f>E426</f>
        <v>5500</v>
      </c>
      <c r="F428" s="6">
        <f>C428*E428</f>
        <v>220000</v>
      </c>
      <c r="H428" s="16"/>
    </row>
    <row r="429" spans="1:9" ht="12" customHeight="1" x14ac:dyDescent="0.25">
      <c r="B429" s="36"/>
      <c r="H429" s="16"/>
    </row>
    <row r="430" spans="1:9" x14ac:dyDescent="0.25">
      <c r="A430" s="4" t="s">
        <v>8</v>
      </c>
      <c r="B430" s="36" t="s">
        <v>144</v>
      </c>
      <c r="C430" s="3">
        <v>6</v>
      </c>
      <c r="D430" s="4" t="s">
        <v>145</v>
      </c>
      <c r="E430" s="5">
        <v>24000</v>
      </c>
      <c r="F430" s="6">
        <f>C430*E430</f>
        <v>144000</v>
      </c>
      <c r="H430" s="16"/>
    </row>
    <row r="431" spans="1:9" x14ac:dyDescent="0.25">
      <c r="B431" s="36"/>
      <c r="H431" s="16"/>
    </row>
    <row r="432" spans="1:9" s="71" customFormat="1" x14ac:dyDescent="0.25">
      <c r="A432" s="67"/>
      <c r="B432" s="68" t="s">
        <v>146</v>
      </c>
      <c r="C432" s="69"/>
      <c r="D432" s="67"/>
      <c r="E432" s="5"/>
      <c r="F432" s="70"/>
      <c r="I432" s="72"/>
    </row>
    <row r="433" spans="1:9" s="71" customFormat="1" ht="30" x14ac:dyDescent="0.25">
      <c r="A433" s="67"/>
      <c r="B433" s="73" t="s">
        <v>147</v>
      </c>
      <c r="C433" s="69"/>
      <c r="D433" s="67"/>
      <c r="E433" s="5"/>
      <c r="F433" s="70"/>
      <c r="I433" s="72"/>
    </row>
    <row r="434" spans="1:9" s="71" customFormat="1" x14ac:dyDescent="0.25">
      <c r="A434" s="67" t="s">
        <v>9</v>
      </c>
      <c r="B434" s="36" t="s">
        <v>135</v>
      </c>
      <c r="C434" s="74">
        <f>C428</f>
        <v>40</v>
      </c>
      <c r="D434" s="67" t="s">
        <v>148</v>
      </c>
      <c r="E434" s="5">
        <v>1400</v>
      </c>
      <c r="F434" s="70">
        <f>E434*C434</f>
        <v>56000</v>
      </c>
      <c r="I434" s="72"/>
    </row>
    <row r="435" spans="1:9" s="71" customFormat="1" x14ac:dyDescent="0.25">
      <c r="A435" s="67"/>
      <c r="B435" s="36"/>
      <c r="C435" s="74"/>
      <c r="D435" s="67"/>
      <c r="E435" s="5"/>
      <c r="F435" s="70"/>
      <c r="I435" s="72"/>
    </row>
    <row r="436" spans="1:9" s="71" customFormat="1" ht="24" customHeight="1" x14ac:dyDescent="0.25">
      <c r="A436" s="67" t="s">
        <v>10</v>
      </c>
      <c r="B436" s="13" t="s">
        <v>136</v>
      </c>
      <c r="C436" s="74">
        <f>C418</f>
        <v>0</v>
      </c>
      <c r="D436" s="67" t="s">
        <v>42</v>
      </c>
      <c r="E436" s="5">
        <v>590</v>
      </c>
      <c r="F436" s="70">
        <f>E436*C436</f>
        <v>0</v>
      </c>
      <c r="I436" s="72"/>
    </row>
    <row r="437" spans="1:9" x14ac:dyDescent="0.25">
      <c r="B437" s="10" t="s">
        <v>149</v>
      </c>
    </row>
    <row r="439" spans="1:9" ht="30" x14ac:dyDescent="0.25">
      <c r="B439" s="20" t="s">
        <v>150</v>
      </c>
    </row>
    <row r="441" spans="1:9" x14ac:dyDescent="0.25">
      <c r="A441" s="4" t="s">
        <v>11</v>
      </c>
      <c r="B441" s="36" t="s">
        <v>135</v>
      </c>
      <c r="C441" s="3">
        <f>C402</f>
        <v>40</v>
      </c>
      <c r="D441" s="4" t="s">
        <v>148</v>
      </c>
      <c r="E441" s="5">
        <v>2200</v>
      </c>
      <c r="F441" s="54">
        <f>C441*E441</f>
        <v>88000</v>
      </c>
      <c r="G441" s="54"/>
      <c r="H441" s="16"/>
    </row>
    <row r="442" spans="1:9" x14ac:dyDescent="0.25">
      <c r="B442" s="36"/>
      <c r="F442" s="54"/>
      <c r="G442" s="54"/>
      <c r="H442" s="16"/>
    </row>
    <row r="443" spans="1:9" x14ac:dyDescent="0.25">
      <c r="A443" s="4" t="s">
        <v>12</v>
      </c>
      <c r="B443" s="13" t="s">
        <v>136</v>
      </c>
      <c r="D443" s="4" t="s">
        <v>148</v>
      </c>
      <c r="E443" s="5">
        <f>E441</f>
        <v>2200</v>
      </c>
      <c r="F443" s="54">
        <f>C443*E443</f>
        <v>0</v>
      </c>
      <c r="G443" s="54"/>
      <c r="H443" s="16"/>
    </row>
    <row r="444" spans="1:9" x14ac:dyDescent="0.25">
      <c r="F444" s="54"/>
      <c r="G444" s="54"/>
      <c r="H444" s="16"/>
    </row>
    <row r="445" spans="1:9" x14ac:dyDescent="0.25">
      <c r="B445" s="21" t="s">
        <v>28</v>
      </c>
      <c r="C445" s="22"/>
      <c r="D445" s="8"/>
      <c r="E445" s="23" t="s">
        <v>26</v>
      </c>
      <c r="F445" s="28">
        <f>SUM(F422:F444)</f>
        <v>794000</v>
      </c>
      <c r="G445" s="28"/>
    </row>
    <row r="446" spans="1:9" x14ac:dyDescent="0.25">
      <c r="B446" s="21"/>
      <c r="C446" s="22"/>
      <c r="D446" s="8"/>
      <c r="E446" s="23"/>
      <c r="F446" s="28"/>
      <c r="G446" s="28"/>
    </row>
    <row r="447" spans="1:9" x14ac:dyDescent="0.25">
      <c r="B447" s="21"/>
      <c r="C447" s="22"/>
      <c r="D447" s="8"/>
      <c r="E447" s="23"/>
      <c r="F447" s="28"/>
      <c r="G447" s="28"/>
    </row>
    <row r="448" spans="1:9" x14ac:dyDescent="0.25">
      <c r="B448" s="9" t="s">
        <v>49</v>
      </c>
      <c r="F448" s="33"/>
      <c r="G448" s="33"/>
    </row>
    <row r="449" spans="2:7" x14ac:dyDescent="0.25">
      <c r="B449" s="19"/>
      <c r="F449" s="33"/>
      <c r="G449" s="33"/>
    </row>
    <row r="450" spans="2:7" x14ac:dyDescent="0.25">
      <c r="B450" s="34" t="s">
        <v>151</v>
      </c>
      <c r="E450" s="5">
        <f>F370</f>
        <v>5573170</v>
      </c>
      <c r="F450" s="33"/>
      <c r="G450" s="33"/>
    </row>
    <row r="451" spans="2:7" x14ac:dyDescent="0.25">
      <c r="B451" s="34"/>
      <c r="F451" s="33"/>
      <c r="G451" s="33"/>
    </row>
    <row r="452" spans="2:7" x14ac:dyDescent="0.25">
      <c r="B452" s="34" t="s">
        <v>152</v>
      </c>
      <c r="E452" s="5">
        <f>F419</f>
        <v>2377900</v>
      </c>
      <c r="F452" s="33"/>
      <c r="G452" s="33"/>
    </row>
    <row r="453" spans="2:7" x14ac:dyDescent="0.25">
      <c r="B453" s="34"/>
    </row>
    <row r="454" spans="2:7" x14ac:dyDescent="0.25">
      <c r="B454" s="34" t="s">
        <v>153</v>
      </c>
      <c r="E454" s="5">
        <f>F445</f>
        <v>794000</v>
      </c>
    </row>
    <row r="455" spans="2:7" x14ac:dyDescent="0.25">
      <c r="B455" s="36"/>
    </row>
    <row r="456" spans="2:7" x14ac:dyDescent="0.25">
      <c r="B456" s="36"/>
    </row>
    <row r="457" spans="2:7" x14ac:dyDescent="0.25">
      <c r="B457" s="36"/>
    </row>
    <row r="458" spans="2:7" x14ac:dyDescent="0.25">
      <c r="B458" s="36"/>
    </row>
    <row r="459" spans="2:7" x14ac:dyDescent="0.25">
      <c r="B459" s="36"/>
    </row>
    <row r="460" spans="2:7" x14ac:dyDescent="0.25">
      <c r="B460" s="36"/>
    </row>
    <row r="461" spans="2:7" x14ac:dyDescent="0.25">
      <c r="B461" s="36"/>
    </row>
    <row r="462" spans="2:7" x14ac:dyDescent="0.25">
      <c r="B462" s="36"/>
    </row>
    <row r="463" spans="2:7" x14ac:dyDescent="0.25">
      <c r="B463" s="9" t="s">
        <v>114</v>
      </c>
      <c r="F463" s="33"/>
      <c r="G463" s="33"/>
    </row>
    <row r="464" spans="2:7" x14ac:dyDescent="0.25">
      <c r="B464" s="21" t="s">
        <v>54</v>
      </c>
      <c r="C464" s="22"/>
      <c r="D464" s="8"/>
      <c r="E464" s="23" t="s">
        <v>26</v>
      </c>
      <c r="F464" s="28">
        <f>SUM(E448:E456)</f>
        <v>8745070</v>
      </c>
      <c r="G464" s="28"/>
    </row>
    <row r="465" spans="1:10" x14ac:dyDescent="0.25">
      <c r="B465" s="2" t="s">
        <v>154</v>
      </c>
      <c r="F465" s="33"/>
      <c r="G465" s="33"/>
    </row>
    <row r="466" spans="1:10" x14ac:dyDescent="0.25">
      <c r="F466" s="33"/>
      <c r="G466" s="33"/>
    </row>
    <row r="467" spans="1:10" x14ac:dyDescent="0.25">
      <c r="B467" s="9" t="s">
        <v>155</v>
      </c>
      <c r="F467" s="33"/>
      <c r="G467" s="33"/>
    </row>
    <row r="468" spans="1:10" x14ac:dyDescent="0.25">
      <c r="B468" s="9"/>
      <c r="F468" s="33"/>
      <c r="G468" s="33"/>
    </row>
    <row r="469" spans="1:10" x14ac:dyDescent="0.25">
      <c r="B469" s="10" t="s">
        <v>43</v>
      </c>
      <c r="C469" s="22"/>
      <c r="D469" s="8"/>
      <c r="E469" s="23"/>
      <c r="F469" s="28"/>
      <c r="G469" s="28"/>
    </row>
    <row r="470" spans="1:10" x14ac:dyDescent="0.25">
      <c r="B470" s="29"/>
      <c r="C470" s="22"/>
      <c r="D470" s="8"/>
      <c r="E470" s="23"/>
      <c r="F470" s="28"/>
      <c r="G470" s="28"/>
      <c r="J470" s="13"/>
    </row>
    <row r="471" spans="1:10" ht="30" x14ac:dyDescent="0.25">
      <c r="B471" s="20" t="s">
        <v>156</v>
      </c>
      <c r="C471" s="22"/>
      <c r="D471" s="8"/>
      <c r="E471" s="23"/>
      <c r="F471" s="28"/>
      <c r="G471" s="28"/>
      <c r="J471" s="13"/>
    </row>
    <row r="472" spans="1:10" x14ac:dyDescent="0.25">
      <c r="B472" s="20"/>
      <c r="C472" s="22"/>
      <c r="D472" s="8"/>
      <c r="E472" s="23"/>
      <c r="F472" s="28"/>
      <c r="G472" s="28"/>
      <c r="I472" s="7">
        <v>647</v>
      </c>
      <c r="J472" s="13"/>
    </row>
    <row r="473" spans="1:10" x14ac:dyDescent="0.25">
      <c r="A473" s="4" t="s">
        <v>4</v>
      </c>
      <c r="B473" s="13" t="s">
        <v>157</v>
      </c>
      <c r="C473" s="3">
        <v>678</v>
      </c>
      <c r="D473" s="4" t="s">
        <v>5</v>
      </c>
      <c r="E473" s="5">
        <f>E402</f>
        <v>7500</v>
      </c>
      <c r="F473" s="54">
        <f>C473*E473</f>
        <v>5085000</v>
      </c>
      <c r="G473" s="54"/>
      <c r="I473" s="75" t="e">
        <f>I472-#REF!</f>
        <v>#REF!</v>
      </c>
      <c r="J473" s="13"/>
    </row>
    <row r="474" spans="1:10" x14ac:dyDescent="0.25">
      <c r="B474" s="9"/>
      <c r="F474" s="76"/>
      <c r="G474" s="76"/>
      <c r="H474" s="16"/>
      <c r="J474" s="13"/>
    </row>
    <row r="475" spans="1:10" x14ac:dyDescent="0.25">
      <c r="A475" s="4" t="s">
        <v>6</v>
      </c>
      <c r="B475" s="13" t="s">
        <v>158</v>
      </c>
      <c r="C475" s="3">
        <v>27</v>
      </c>
      <c r="D475" s="4" t="s">
        <v>5</v>
      </c>
      <c r="E475" s="5">
        <v>7000</v>
      </c>
      <c r="F475" s="54">
        <f>C475*E475</f>
        <v>189000</v>
      </c>
      <c r="G475" s="54"/>
      <c r="J475" s="13"/>
    </row>
    <row r="476" spans="1:10" x14ac:dyDescent="0.25">
      <c r="C476" s="77"/>
      <c r="F476" s="78"/>
      <c r="G476" s="78"/>
      <c r="J476" s="13"/>
    </row>
    <row r="477" spans="1:10" x14ac:dyDescent="0.25">
      <c r="B477" s="10" t="s">
        <v>20</v>
      </c>
      <c r="F477" s="33"/>
      <c r="G477" s="33"/>
      <c r="J477" s="13"/>
    </row>
    <row r="478" spans="1:10" x14ac:dyDescent="0.25">
      <c r="F478" s="33"/>
      <c r="G478" s="33"/>
      <c r="J478" s="13"/>
    </row>
    <row r="479" spans="1:10" ht="17.25" customHeight="1" x14ac:dyDescent="0.25">
      <c r="B479" s="19" t="s">
        <v>31</v>
      </c>
      <c r="F479" s="33"/>
      <c r="G479" s="33"/>
      <c r="J479" s="13"/>
    </row>
    <row r="480" spans="1:10" ht="14.25" customHeight="1" x14ac:dyDescent="0.25">
      <c r="B480" s="19"/>
      <c r="F480" s="33"/>
      <c r="G480" s="33"/>
      <c r="J480" s="13"/>
    </row>
    <row r="481" spans="1:10" x14ac:dyDescent="0.25">
      <c r="A481" s="4" t="s">
        <v>8</v>
      </c>
      <c r="B481" s="13" t="s">
        <v>159</v>
      </c>
      <c r="C481" s="3">
        <v>3</v>
      </c>
      <c r="D481" s="4" t="s">
        <v>7</v>
      </c>
      <c r="E481" s="5">
        <f>E111</f>
        <v>94000</v>
      </c>
      <c r="F481" s="33">
        <f>C481*E481</f>
        <v>282000</v>
      </c>
      <c r="G481" s="33"/>
      <c r="H481" s="16"/>
      <c r="J481" s="13"/>
    </row>
    <row r="482" spans="1:10" x14ac:dyDescent="0.25">
      <c r="F482" s="33"/>
      <c r="G482" s="33"/>
      <c r="J482" s="13"/>
    </row>
    <row r="483" spans="1:10" x14ac:dyDescent="0.25">
      <c r="B483" s="10" t="s">
        <v>33</v>
      </c>
      <c r="F483" s="33"/>
      <c r="G483" s="33"/>
      <c r="J483" s="13"/>
    </row>
    <row r="484" spans="1:10" ht="14.25" customHeight="1" x14ac:dyDescent="0.25">
      <c r="B484" s="19"/>
      <c r="F484" s="33"/>
      <c r="G484" s="33"/>
      <c r="J484" s="13"/>
    </row>
    <row r="485" spans="1:10" x14ac:dyDescent="0.25">
      <c r="B485" s="19" t="s">
        <v>160</v>
      </c>
      <c r="F485" s="33"/>
      <c r="G485" s="33"/>
      <c r="J485" s="13"/>
    </row>
    <row r="486" spans="1:10" ht="12.75" customHeight="1" x14ac:dyDescent="0.25">
      <c r="F486" s="33"/>
      <c r="G486" s="33"/>
      <c r="J486" s="13"/>
    </row>
    <row r="487" spans="1:10" x14ac:dyDescent="0.25">
      <c r="A487" s="4" t="s">
        <v>9</v>
      </c>
      <c r="B487" s="13" t="s">
        <v>72</v>
      </c>
      <c r="C487" s="3">
        <v>182</v>
      </c>
      <c r="D487" s="4" t="s">
        <v>35</v>
      </c>
      <c r="E487" s="5">
        <f>E347</f>
        <v>770</v>
      </c>
      <c r="F487" s="33">
        <f>C487*E487</f>
        <v>140140</v>
      </c>
      <c r="G487" s="33"/>
      <c r="H487" s="16"/>
      <c r="J487" s="13"/>
    </row>
    <row r="488" spans="1:10" x14ac:dyDescent="0.25">
      <c r="F488" s="33"/>
      <c r="G488" s="33"/>
      <c r="J488" s="13"/>
    </row>
    <row r="489" spans="1:10" x14ac:dyDescent="0.25">
      <c r="A489" s="4" t="s">
        <v>10</v>
      </c>
      <c r="B489" s="13" t="s">
        <v>161</v>
      </c>
      <c r="C489" s="3">
        <v>136</v>
      </c>
      <c r="D489" s="4" t="s">
        <v>35</v>
      </c>
      <c r="E489" s="5">
        <f>E487</f>
        <v>770</v>
      </c>
      <c r="F489" s="33">
        <f>C489*E489</f>
        <v>104720</v>
      </c>
      <c r="G489" s="33"/>
      <c r="H489" s="16"/>
      <c r="J489" s="13"/>
    </row>
    <row r="490" spans="1:10" ht="14.25" customHeight="1" x14ac:dyDescent="0.25">
      <c r="F490" s="33"/>
      <c r="G490" s="33"/>
      <c r="J490" s="13"/>
    </row>
    <row r="491" spans="1:10" x14ac:dyDescent="0.25">
      <c r="B491" s="10" t="s">
        <v>38</v>
      </c>
      <c r="F491" s="33"/>
      <c r="G491" s="33"/>
    </row>
    <row r="492" spans="1:10" ht="15" customHeight="1" x14ac:dyDescent="0.25">
      <c r="F492" s="33"/>
      <c r="G492" s="33"/>
    </row>
    <row r="493" spans="1:10" x14ac:dyDescent="0.25">
      <c r="B493" s="19" t="s">
        <v>39</v>
      </c>
      <c r="F493" s="33"/>
      <c r="G493" s="33"/>
    </row>
    <row r="494" spans="1:10" ht="9.75" customHeight="1" x14ac:dyDescent="0.25">
      <c r="F494" s="33"/>
      <c r="G494" s="33"/>
    </row>
    <row r="495" spans="1:10" x14ac:dyDescent="0.25">
      <c r="A495" s="4" t="s">
        <v>11</v>
      </c>
      <c r="B495" s="13" t="s">
        <v>162</v>
      </c>
      <c r="C495" s="3">
        <v>35</v>
      </c>
      <c r="D495" s="4" t="s">
        <v>5</v>
      </c>
      <c r="E495" s="5">
        <f>E353</f>
        <v>6600</v>
      </c>
      <c r="F495" s="33">
        <f>C495*E495</f>
        <v>231000</v>
      </c>
      <c r="G495" s="33"/>
      <c r="H495" s="16"/>
    </row>
    <row r="496" spans="1:10" x14ac:dyDescent="0.25">
      <c r="B496" s="19"/>
      <c r="F496" s="30"/>
      <c r="G496" s="30"/>
    </row>
    <row r="497" spans="2:7" x14ac:dyDescent="0.25">
      <c r="F497" s="79"/>
      <c r="G497" s="79"/>
    </row>
    <row r="498" spans="2:7" x14ac:dyDescent="0.25">
      <c r="F498" s="30"/>
      <c r="G498" s="30"/>
    </row>
    <row r="499" spans="2:7" x14ac:dyDescent="0.25">
      <c r="B499" s="19"/>
      <c r="F499" s="33"/>
      <c r="G499" s="33"/>
    </row>
    <row r="500" spans="2:7" x14ac:dyDescent="0.25">
      <c r="B500" s="19"/>
      <c r="F500" s="33"/>
      <c r="G500" s="33"/>
    </row>
    <row r="501" spans="2:7" x14ac:dyDescent="0.25">
      <c r="B501" s="20"/>
      <c r="F501" s="33"/>
      <c r="G501" s="33"/>
    </row>
    <row r="502" spans="2:7" x14ac:dyDescent="0.25">
      <c r="B502" s="20"/>
      <c r="F502" s="78"/>
      <c r="G502" s="78"/>
    </row>
    <row r="503" spans="2:7" x14ac:dyDescent="0.25">
      <c r="F503" s="78"/>
      <c r="G503" s="78"/>
    </row>
    <row r="504" spans="2:7" x14ac:dyDescent="0.25">
      <c r="F504" s="78"/>
      <c r="G504" s="78"/>
    </row>
    <row r="505" spans="2:7" x14ac:dyDescent="0.25">
      <c r="B505" s="9"/>
      <c r="F505" s="76"/>
      <c r="G505" s="76"/>
    </row>
    <row r="506" spans="2:7" x14ac:dyDescent="0.25">
      <c r="C506" s="77"/>
      <c r="F506" s="78"/>
      <c r="G506" s="78"/>
    </row>
    <row r="507" spans="2:7" x14ac:dyDescent="0.25">
      <c r="C507" s="77"/>
      <c r="F507" s="78"/>
      <c r="G507" s="78"/>
    </row>
    <row r="508" spans="2:7" x14ac:dyDescent="0.25">
      <c r="B508" s="9" t="s">
        <v>155</v>
      </c>
      <c r="C508" s="22"/>
      <c r="D508" s="8"/>
      <c r="E508" s="23"/>
      <c r="F508" s="38"/>
      <c r="G508" s="38"/>
    </row>
    <row r="509" spans="2:7" ht="18.75" customHeight="1" x14ac:dyDescent="0.25">
      <c r="B509" s="21" t="s">
        <v>54</v>
      </c>
      <c r="C509" s="22"/>
      <c r="D509" s="8"/>
      <c r="E509" s="23" t="s">
        <v>26</v>
      </c>
      <c r="F509" s="38">
        <f>SUM(F471:F508)</f>
        <v>6031860</v>
      </c>
      <c r="G509" s="38"/>
    </row>
    <row r="510" spans="2:7" x14ac:dyDescent="0.25">
      <c r="B510" s="9" t="s">
        <v>163</v>
      </c>
      <c r="F510" s="33"/>
      <c r="G510" s="33"/>
    </row>
    <row r="511" spans="2:7" ht="8.25" customHeight="1" x14ac:dyDescent="0.25">
      <c r="B511" s="21"/>
      <c r="F511" s="33"/>
      <c r="G511" s="33"/>
    </row>
    <row r="512" spans="2:7" x14ac:dyDescent="0.25">
      <c r="B512" s="9" t="s">
        <v>164</v>
      </c>
      <c r="F512" s="33"/>
      <c r="G512" s="33"/>
    </row>
    <row r="513" spans="1:20" ht="10.5" customHeight="1" x14ac:dyDescent="0.25">
      <c r="F513" s="33"/>
      <c r="G513" s="33"/>
    </row>
    <row r="514" spans="1:20" x14ac:dyDescent="0.25">
      <c r="B514" s="10" t="s">
        <v>165</v>
      </c>
      <c r="C514" s="22"/>
      <c r="D514" s="8"/>
      <c r="E514" s="23"/>
      <c r="F514" s="28"/>
      <c r="G514" s="28"/>
    </row>
    <row r="515" spans="1:20" ht="9" customHeight="1" x14ac:dyDescent="0.25">
      <c r="B515" s="21"/>
      <c r="C515" s="22"/>
      <c r="D515" s="8"/>
      <c r="E515" s="23"/>
      <c r="F515" s="28"/>
      <c r="G515" s="28"/>
    </row>
    <row r="516" spans="1:20" x14ac:dyDescent="0.25">
      <c r="B516" s="13" t="s">
        <v>166</v>
      </c>
      <c r="F516" s="33"/>
      <c r="G516" s="33"/>
    </row>
    <row r="517" spans="1:20" ht="91.5" customHeight="1" x14ac:dyDescent="0.25">
      <c r="B517" s="18" t="s">
        <v>492</v>
      </c>
      <c r="G517" s="33">
        <v>175000</v>
      </c>
      <c r="K517" s="13"/>
      <c r="L517" s="4"/>
      <c r="M517" s="4"/>
      <c r="P517" s="13"/>
      <c r="Q517" s="13"/>
      <c r="R517" s="13"/>
      <c r="S517" s="13"/>
      <c r="T517" s="13"/>
    </row>
    <row r="518" spans="1:20" ht="14.25" customHeight="1" x14ac:dyDescent="0.25">
      <c r="A518" s="4" t="s">
        <v>4</v>
      </c>
      <c r="B518" s="13" t="s">
        <v>477</v>
      </c>
      <c r="C518" s="3">
        <v>4</v>
      </c>
      <c r="D518" s="4" t="s">
        <v>145</v>
      </c>
      <c r="E518" s="5">
        <v>472500.00000000006</v>
      </c>
      <c r="F518" s="33">
        <f>E518*C518</f>
        <v>1890000.0000000002</v>
      </c>
      <c r="G518" s="6">
        <f>1.8*1.5</f>
        <v>2.7</v>
      </c>
      <c r="H518" s="7">
        <f>G518*$G$517</f>
        <v>472500.00000000006</v>
      </c>
      <c r="I518" s="13"/>
      <c r="J518" s="13"/>
      <c r="K518" s="13"/>
      <c r="L518" s="13"/>
      <c r="M518" s="13"/>
      <c r="N518" s="13"/>
      <c r="O518" s="80"/>
      <c r="P518" s="72"/>
      <c r="Q518" s="72"/>
      <c r="R518" s="13"/>
    </row>
    <row r="519" spans="1:20" ht="14.25" customHeight="1" x14ac:dyDescent="0.25">
      <c r="F519" s="33"/>
      <c r="I519" s="13"/>
      <c r="J519" s="13"/>
      <c r="K519" s="13"/>
      <c r="L519" s="13"/>
      <c r="M519" s="13"/>
      <c r="N519" s="13"/>
      <c r="O519" s="80"/>
      <c r="P519" s="72"/>
      <c r="Q519" s="72"/>
      <c r="R519" s="13"/>
    </row>
    <row r="520" spans="1:20" ht="14.25" customHeight="1" x14ac:dyDescent="0.25">
      <c r="A520" s="4" t="s">
        <v>6</v>
      </c>
      <c r="B520" s="13" t="s">
        <v>478</v>
      </c>
      <c r="C520" s="3">
        <v>6</v>
      </c>
      <c r="D520" s="4" t="s">
        <v>145</v>
      </c>
      <c r="E520" s="5">
        <v>314999.99999999994</v>
      </c>
      <c r="F520" s="33">
        <f>E520*C520</f>
        <v>1889999.9999999995</v>
      </c>
      <c r="G520" s="6">
        <f>1.2*1.5</f>
        <v>1.7999999999999998</v>
      </c>
      <c r="H520" s="7">
        <f t="shared" ref="H520" si="3">G520*$G$517</f>
        <v>314999.99999999994</v>
      </c>
      <c r="I520" s="13"/>
      <c r="J520" s="13"/>
      <c r="K520" s="13"/>
      <c r="L520" s="13"/>
      <c r="M520" s="13"/>
      <c r="N520" s="13"/>
      <c r="O520" s="80"/>
      <c r="P520" s="72"/>
      <c r="Q520" s="72"/>
      <c r="R520" s="13"/>
    </row>
    <row r="521" spans="1:20" ht="14.25" customHeight="1" x14ac:dyDescent="0.25">
      <c r="F521" s="33"/>
      <c r="I521" s="13"/>
      <c r="J521" s="13"/>
      <c r="K521" s="13"/>
      <c r="L521" s="13"/>
      <c r="M521" s="13"/>
      <c r="N521" s="13"/>
      <c r="O521" s="13"/>
      <c r="P521" s="72"/>
      <c r="Q521" s="72"/>
      <c r="R521" s="13"/>
    </row>
    <row r="522" spans="1:20" ht="90" x14ac:dyDescent="0.25">
      <c r="B522" s="18" t="s">
        <v>485</v>
      </c>
      <c r="F522" s="33"/>
      <c r="I522" s="13"/>
      <c r="J522" s="13"/>
      <c r="K522" s="13"/>
      <c r="L522" s="13"/>
      <c r="M522" s="13"/>
      <c r="N522" s="13"/>
      <c r="O522" s="13"/>
      <c r="P522" s="72"/>
      <c r="Q522" s="72"/>
      <c r="R522" s="13"/>
    </row>
    <row r="523" spans="1:20" ht="14.25" customHeight="1" x14ac:dyDescent="0.25">
      <c r="A523" s="4" t="s">
        <v>4</v>
      </c>
      <c r="B523" s="13" t="s">
        <v>479</v>
      </c>
      <c r="C523" s="3">
        <v>10</v>
      </c>
      <c r="D523" s="4" t="s">
        <v>145</v>
      </c>
      <c r="E523" s="5">
        <v>472500.00000000006</v>
      </c>
      <c r="F523" s="33">
        <f>E523*C523</f>
        <v>4725000.0000000009</v>
      </c>
      <c r="G523" s="6">
        <f>1.8*1.5</f>
        <v>2.7</v>
      </c>
      <c r="H523" s="7">
        <f>G523*$G$517</f>
        <v>472500.00000000006</v>
      </c>
      <c r="I523" s="13"/>
      <c r="J523" s="13"/>
      <c r="K523" s="13"/>
      <c r="L523" s="13"/>
      <c r="M523" s="13"/>
      <c r="N523" s="13"/>
      <c r="O523" s="80"/>
      <c r="P523" s="72"/>
      <c r="Q523" s="72"/>
      <c r="R523" s="13"/>
    </row>
    <row r="524" spans="1:20" ht="14.25" customHeight="1" x14ac:dyDescent="0.25">
      <c r="F524" s="33"/>
      <c r="I524" s="13"/>
      <c r="J524" s="13"/>
      <c r="K524" s="13"/>
      <c r="L524" s="13"/>
      <c r="M524" s="13"/>
      <c r="N524" s="13"/>
      <c r="O524" s="80"/>
      <c r="P524" s="72"/>
      <c r="Q524" s="72"/>
      <c r="R524" s="13"/>
    </row>
    <row r="525" spans="1:20" ht="14.25" customHeight="1" x14ac:dyDescent="0.25">
      <c r="A525" s="4" t="s">
        <v>6</v>
      </c>
      <c r="B525" s="13" t="s">
        <v>480</v>
      </c>
      <c r="C525" s="3">
        <v>10</v>
      </c>
      <c r="D525" s="4" t="s">
        <v>145</v>
      </c>
      <c r="E525" s="5">
        <v>314999.99999999994</v>
      </c>
      <c r="F525" s="33">
        <f>E525*C525</f>
        <v>3149999.9999999995</v>
      </c>
      <c r="G525" s="6">
        <f>1.2*1.5</f>
        <v>1.7999999999999998</v>
      </c>
      <c r="H525" s="7">
        <f t="shared" ref="H525" si="4">G525*$G$517</f>
        <v>314999.99999999994</v>
      </c>
      <c r="I525" s="13"/>
      <c r="J525" s="13"/>
      <c r="K525" s="13"/>
      <c r="L525" s="13"/>
      <c r="M525" s="13"/>
      <c r="N525" s="13"/>
      <c r="O525" s="80"/>
      <c r="P525" s="72"/>
      <c r="Q525" s="72"/>
      <c r="R525" s="13"/>
    </row>
    <row r="526" spans="1:20" ht="14.25" customHeight="1" x14ac:dyDescent="0.25">
      <c r="F526" s="33"/>
      <c r="I526" s="13"/>
      <c r="J526" s="13"/>
      <c r="K526" s="13"/>
      <c r="L526" s="13"/>
      <c r="M526" s="13"/>
      <c r="N526" s="13"/>
      <c r="O526" s="13"/>
      <c r="P526" s="72"/>
      <c r="Q526" s="72"/>
      <c r="R526" s="13"/>
    </row>
    <row r="527" spans="1:20" ht="78.75" customHeight="1" x14ac:dyDescent="0.25">
      <c r="B527" s="18" t="s">
        <v>491</v>
      </c>
      <c r="F527" s="33"/>
      <c r="I527" s="13"/>
      <c r="J527" s="13"/>
      <c r="K527" s="13"/>
      <c r="L527" s="13"/>
      <c r="M527" s="13"/>
      <c r="N527" s="13"/>
      <c r="O527" s="13"/>
      <c r="P527" s="72"/>
      <c r="Q527" s="72"/>
      <c r="R527" s="13"/>
    </row>
    <row r="528" spans="1:20" ht="14.25" customHeight="1" x14ac:dyDescent="0.25">
      <c r="A528" s="4" t="s">
        <v>4</v>
      </c>
      <c r="B528" s="13" t="s">
        <v>481</v>
      </c>
      <c r="C528" s="3">
        <v>4</v>
      </c>
      <c r="D528" s="4" t="s">
        <v>145</v>
      </c>
      <c r="E528" s="5">
        <v>472500.00000000006</v>
      </c>
      <c r="F528" s="33">
        <f>E528*C528</f>
        <v>1890000.0000000002</v>
      </c>
      <c r="G528" s="6">
        <f>1.8*1.5</f>
        <v>2.7</v>
      </c>
      <c r="H528" s="7">
        <f>G528*$G$517</f>
        <v>472500.00000000006</v>
      </c>
      <c r="I528" s="13"/>
      <c r="J528" s="13"/>
      <c r="K528" s="13"/>
      <c r="L528" s="13"/>
      <c r="M528" s="13"/>
      <c r="N528" s="13"/>
      <c r="O528" s="80"/>
      <c r="P528" s="72"/>
      <c r="Q528" s="72"/>
      <c r="R528" s="13"/>
    </row>
    <row r="529" spans="1:20" ht="14.25" customHeight="1" x14ac:dyDescent="0.25">
      <c r="F529" s="33"/>
      <c r="I529" s="13"/>
      <c r="J529" s="13"/>
      <c r="K529" s="13"/>
      <c r="L529" s="13"/>
      <c r="M529" s="13"/>
      <c r="N529" s="13"/>
      <c r="O529" s="80"/>
      <c r="P529" s="72"/>
      <c r="Q529" s="72"/>
      <c r="R529" s="13"/>
    </row>
    <row r="530" spans="1:20" x14ac:dyDescent="0.25">
      <c r="B530" s="37" t="s">
        <v>167</v>
      </c>
      <c r="G530" s="33">
        <v>5000</v>
      </c>
      <c r="K530" s="13"/>
      <c r="L530" s="4"/>
      <c r="M530" s="4"/>
      <c r="P530" s="13"/>
      <c r="Q530" s="13"/>
      <c r="R530" s="13"/>
      <c r="S530" s="13"/>
      <c r="T530" s="13"/>
    </row>
    <row r="531" spans="1:20" ht="33" x14ac:dyDescent="0.25">
      <c r="B531" s="37" t="s">
        <v>484</v>
      </c>
      <c r="G531" s="33"/>
      <c r="K531" s="13"/>
      <c r="L531" s="4"/>
      <c r="M531" s="4"/>
      <c r="P531" s="13"/>
      <c r="Q531" s="13"/>
      <c r="R531" s="13"/>
      <c r="S531" s="13"/>
      <c r="T531" s="13"/>
    </row>
    <row r="532" spans="1:20" x14ac:dyDescent="0.25">
      <c r="B532" s="37"/>
      <c r="G532" s="33"/>
      <c r="K532" s="13"/>
      <c r="L532" s="4"/>
      <c r="M532" s="4"/>
      <c r="P532" s="13"/>
      <c r="Q532" s="13"/>
      <c r="R532" s="13"/>
      <c r="S532" s="13"/>
      <c r="T532" s="13"/>
    </row>
    <row r="533" spans="1:20" ht="19.149999999999999" customHeight="1" x14ac:dyDescent="0.25">
      <c r="A533" s="4" t="s">
        <v>9</v>
      </c>
      <c r="B533" s="13" t="s">
        <v>477</v>
      </c>
      <c r="C533" s="3">
        <f>C518</f>
        <v>4</v>
      </c>
      <c r="D533" s="4" t="s">
        <v>145</v>
      </c>
      <c r="E533" s="5">
        <v>33000</v>
      </c>
      <c r="F533" s="33">
        <f>E533*C533</f>
        <v>132000</v>
      </c>
      <c r="G533" s="6">
        <f>(1.8+1.5)*2</f>
        <v>6.6</v>
      </c>
      <c r="H533" s="7">
        <f>G533*$G$530</f>
        <v>33000</v>
      </c>
      <c r="I533" s="13"/>
      <c r="J533" s="13"/>
      <c r="K533" s="13"/>
      <c r="L533" s="13"/>
      <c r="M533" s="13"/>
      <c r="N533" s="13"/>
      <c r="O533" s="80"/>
      <c r="P533" s="72"/>
      <c r="Q533" s="72"/>
      <c r="R533" s="13"/>
    </row>
    <row r="534" spans="1:20" ht="14.25" customHeight="1" x14ac:dyDescent="0.25">
      <c r="F534" s="33"/>
      <c r="H534" s="7">
        <f t="shared" ref="H534:H538" si="5">G534*$G$530</f>
        <v>0</v>
      </c>
      <c r="I534" s="13"/>
      <c r="J534" s="13"/>
      <c r="K534" s="13"/>
      <c r="L534" s="13"/>
      <c r="M534" s="13"/>
      <c r="N534" s="13"/>
      <c r="O534" s="80"/>
      <c r="P534" s="72"/>
      <c r="Q534" s="72"/>
      <c r="R534" s="13"/>
    </row>
    <row r="535" spans="1:20" ht="14.25" customHeight="1" x14ac:dyDescent="0.25">
      <c r="A535" s="4" t="s">
        <v>10</v>
      </c>
      <c r="B535" s="13" t="s">
        <v>478</v>
      </c>
      <c r="C535" s="3">
        <f>C520</f>
        <v>6</v>
      </c>
      <c r="D535" s="4" t="s">
        <v>145</v>
      </c>
      <c r="E535" s="5">
        <v>27000</v>
      </c>
      <c r="F535" s="33">
        <f>E535*C535</f>
        <v>162000</v>
      </c>
      <c r="G535" s="6">
        <f>(1.2+1.5)*2</f>
        <v>5.4</v>
      </c>
      <c r="H535" s="7">
        <f t="shared" si="5"/>
        <v>27000</v>
      </c>
      <c r="I535" s="13"/>
      <c r="J535" s="13"/>
      <c r="K535" s="13"/>
      <c r="L535" s="13"/>
      <c r="M535" s="13"/>
      <c r="N535" s="13"/>
      <c r="O535" s="80"/>
      <c r="P535" s="72"/>
      <c r="Q535" s="72"/>
      <c r="R535" s="13"/>
    </row>
    <row r="536" spans="1:20" ht="14.25" customHeight="1" x14ac:dyDescent="0.25">
      <c r="F536" s="33"/>
      <c r="H536" s="7">
        <f t="shared" si="5"/>
        <v>0</v>
      </c>
      <c r="I536" s="13"/>
      <c r="J536" s="13"/>
      <c r="K536" s="13"/>
      <c r="L536" s="13"/>
      <c r="M536" s="13"/>
      <c r="N536" s="13"/>
      <c r="O536" s="80"/>
      <c r="P536" s="72"/>
      <c r="Q536" s="72"/>
      <c r="R536" s="13"/>
    </row>
    <row r="537" spans="1:20" ht="14.25" customHeight="1" x14ac:dyDescent="0.25">
      <c r="A537" s="4" t="s">
        <v>11</v>
      </c>
      <c r="B537" s="13" t="s">
        <v>479</v>
      </c>
      <c r="C537" s="3">
        <v>10</v>
      </c>
      <c r="D537" s="4" t="s">
        <v>145</v>
      </c>
      <c r="E537" s="5">
        <v>12000</v>
      </c>
      <c r="F537" s="33">
        <f>E537*C537</f>
        <v>120000</v>
      </c>
      <c r="G537" s="6">
        <f>(0.6+0.6)*2</f>
        <v>2.4</v>
      </c>
      <c r="H537" s="7">
        <f t="shared" si="5"/>
        <v>12000</v>
      </c>
      <c r="I537" s="13"/>
      <c r="J537" s="13"/>
      <c r="K537" s="13"/>
      <c r="L537" s="13"/>
      <c r="M537" s="13"/>
      <c r="N537" s="13"/>
      <c r="O537" s="80"/>
      <c r="P537" s="72"/>
      <c r="Q537" s="72"/>
      <c r="R537" s="13"/>
    </row>
    <row r="538" spans="1:20" ht="14.25" customHeight="1" x14ac:dyDescent="0.25">
      <c r="F538" s="33"/>
      <c r="H538" s="7">
        <f t="shared" si="5"/>
        <v>0</v>
      </c>
      <c r="I538" s="13"/>
      <c r="J538" s="13"/>
      <c r="K538" s="13"/>
      <c r="L538" s="13"/>
      <c r="M538" s="13"/>
      <c r="N538" s="13"/>
      <c r="O538" s="80"/>
      <c r="P538" s="72"/>
      <c r="Q538" s="72"/>
      <c r="R538" s="13"/>
    </row>
    <row r="539" spans="1:20" ht="14.25" customHeight="1" x14ac:dyDescent="0.25">
      <c r="A539" s="4" t="s">
        <v>11</v>
      </c>
      <c r="B539" s="13" t="s">
        <v>480</v>
      </c>
      <c r="C539" s="3">
        <v>10</v>
      </c>
      <c r="D539" s="4" t="s">
        <v>145</v>
      </c>
      <c r="E539" s="5">
        <v>12000</v>
      </c>
      <c r="F539" s="33">
        <f>E539*C539</f>
        <v>120000</v>
      </c>
      <c r="G539" s="6">
        <f>(0.6+0.6)*2</f>
        <v>2.4</v>
      </c>
      <c r="H539" s="7">
        <f t="shared" ref="H539" si="6">G539*$G$530</f>
        <v>12000</v>
      </c>
      <c r="I539" s="13"/>
      <c r="J539" s="13"/>
      <c r="K539" s="13"/>
      <c r="L539" s="13"/>
      <c r="M539" s="13"/>
      <c r="N539" s="13"/>
      <c r="O539" s="80"/>
      <c r="P539" s="72"/>
      <c r="Q539" s="72"/>
      <c r="R539" s="13"/>
    </row>
    <row r="540" spans="1:20" x14ac:dyDescent="0.25">
      <c r="F540" s="33"/>
      <c r="G540" s="33"/>
      <c r="O540" s="26"/>
    </row>
    <row r="541" spans="1:20" ht="14.25" customHeight="1" x14ac:dyDescent="0.25">
      <c r="A541" s="4" t="s">
        <v>11</v>
      </c>
      <c r="B541" s="13" t="s">
        <v>481</v>
      </c>
      <c r="C541" s="3">
        <v>4</v>
      </c>
      <c r="D541" s="4" t="s">
        <v>145</v>
      </c>
      <c r="E541" s="5">
        <v>12000</v>
      </c>
      <c r="F541" s="33">
        <f>E541*C541</f>
        <v>48000</v>
      </c>
      <c r="G541" s="6">
        <f>(0.6+0.6)*2</f>
        <v>2.4</v>
      </c>
      <c r="H541" s="7">
        <f t="shared" ref="H541" si="7">G541*$G$530</f>
        <v>12000</v>
      </c>
      <c r="I541" s="13"/>
      <c r="J541" s="13"/>
      <c r="K541" s="13"/>
      <c r="L541" s="13"/>
      <c r="M541" s="13"/>
      <c r="N541" s="13"/>
      <c r="O541" s="80"/>
      <c r="P541" s="72"/>
      <c r="Q541" s="72"/>
      <c r="R541" s="13"/>
    </row>
    <row r="542" spans="1:20" ht="14.25" customHeight="1" x14ac:dyDescent="0.25">
      <c r="F542" s="33"/>
      <c r="I542" s="13"/>
      <c r="J542" s="13"/>
      <c r="K542" s="13"/>
      <c r="L542" s="13"/>
      <c r="M542" s="13"/>
      <c r="N542" s="13"/>
      <c r="O542" s="175"/>
      <c r="P542" s="72"/>
      <c r="Q542" s="72"/>
      <c r="R542" s="13"/>
    </row>
    <row r="543" spans="1:20" ht="60" x14ac:dyDescent="0.25">
      <c r="B543" s="20" t="s">
        <v>486</v>
      </c>
      <c r="F543" s="33"/>
      <c r="G543" s="33"/>
    </row>
    <row r="544" spans="1:20" x14ac:dyDescent="0.25">
      <c r="B544" s="19"/>
      <c r="F544" s="33"/>
      <c r="G544" s="33">
        <v>185000</v>
      </c>
    </row>
    <row r="545" spans="1:15" ht="22.5" customHeight="1" x14ac:dyDescent="0.25">
      <c r="A545" s="4" t="s">
        <v>12</v>
      </c>
      <c r="B545" s="13" t="s">
        <v>475</v>
      </c>
      <c r="C545" s="3">
        <v>1</v>
      </c>
      <c r="D545" s="4" t="s">
        <v>145</v>
      </c>
      <c r="E545" s="5">
        <v>4693080</v>
      </c>
      <c r="F545" s="6">
        <f>E545*C545</f>
        <v>4693080</v>
      </c>
      <c r="G545" s="6">
        <f>(10.57*2.4)</f>
        <v>25.367999999999999</v>
      </c>
      <c r="H545" s="7">
        <f>G545*$G$544</f>
        <v>4693080</v>
      </c>
    </row>
    <row r="546" spans="1:15" x14ac:dyDescent="0.25">
      <c r="F546" s="33"/>
      <c r="G546" s="33"/>
      <c r="O546" s="26"/>
    </row>
    <row r="547" spans="1:15" ht="22.5" customHeight="1" x14ac:dyDescent="0.25">
      <c r="A547" s="4" t="s">
        <v>14</v>
      </c>
      <c r="B547" s="13" t="s">
        <v>476</v>
      </c>
      <c r="C547" s="3">
        <v>1</v>
      </c>
      <c r="D547" s="4" t="s">
        <v>145</v>
      </c>
      <c r="E547" s="5">
        <v>2886000</v>
      </c>
      <c r="F547" s="6">
        <f>E547*C547</f>
        <v>2886000</v>
      </c>
      <c r="G547" s="6">
        <f>6.5*2.4</f>
        <v>15.6</v>
      </c>
      <c r="H547" s="7">
        <f>G547*$G$544</f>
        <v>2886000</v>
      </c>
    </row>
    <row r="548" spans="1:15" x14ac:dyDescent="0.25">
      <c r="F548" s="33"/>
      <c r="G548" s="33"/>
      <c r="O548" s="26"/>
    </row>
    <row r="549" spans="1:15" ht="75" x14ac:dyDescent="0.25">
      <c r="B549" s="20" t="s">
        <v>490</v>
      </c>
      <c r="F549" s="33"/>
      <c r="G549" s="33"/>
      <c r="O549" s="26"/>
    </row>
    <row r="550" spans="1:15" x14ac:dyDescent="0.25">
      <c r="A550" s="4" t="s">
        <v>168</v>
      </c>
      <c r="B550" s="13" t="s">
        <v>482</v>
      </c>
      <c r="C550" s="3">
        <v>2</v>
      </c>
      <c r="D550" s="4" t="s">
        <v>145</v>
      </c>
      <c r="E550" s="49">
        <v>380000</v>
      </c>
      <c r="F550" s="6">
        <f>E550*C550</f>
        <v>760000</v>
      </c>
    </row>
    <row r="551" spans="1:15" ht="14.25" customHeight="1" x14ac:dyDescent="0.25">
      <c r="E551" s="49"/>
    </row>
    <row r="552" spans="1:15" x14ac:dyDescent="0.25">
      <c r="A552" s="4" t="s">
        <v>168</v>
      </c>
      <c r="B552" s="13" t="s">
        <v>483</v>
      </c>
      <c r="C552" s="3">
        <v>2</v>
      </c>
      <c r="D552" s="4" t="s">
        <v>145</v>
      </c>
      <c r="E552" s="49">
        <v>380000</v>
      </c>
      <c r="F552" s="6">
        <f>E552*C552</f>
        <v>760000</v>
      </c>
    </row>
    <row r="553" spans="1:15" ht="12" customHeight="1" x14ac:dyDescent="0.25">
      <c r="E553" s="49"/>
    </row>
    <row r="554" spans="1:15" x14ac:dyDescent="0.25">
      <c r="A554" s="4" t="s">
        <v>168</v>
      </c>
      <c r="B554" s="13" t="s">
        <v>493</v>
      </c>
      <c r="C554" s="3">
        <v>2</v>
      </c>
      <c r="D554" s="4" t="s">
        <v>145</v>
      </c>
      <c r="E554" s="49">
        <v>380000</v>
      </c>
      <c r="F554" s="6">
        <f>E554*C554</f>
        <v>760000</v>
      </c>
    </row>
    <row r="555" spans="1:15" ht="22.5" customHeight="1" x14ac:dyDescent="0.25">
      <c r="E555" s="49"/>
    </row>
    <row r="556" spans="1:15" ht="22.5" customHeight="1" x14ac:dyDescent="0.25">
      <c r="E556" s="49"/>
    </row>
    <row r="557" spans="1:15" x14ac:dyDescent="0.25">
      <c r="B557" s="9" t="s">
        <v>169</v>
      </c>
      <c r="F557" s="33"/>
      <c r="G557" s="33"/>
    </row>
    <row r="558" spans="1:15" x14ac:dyDescent="0.25">
      <c r="B558" s="21" t="s">
        <v>54</v>
      </c>
      <c r="C558" s="22"/>
      <c r="D558" s="8"/>
      <c r="E558" s="23" t="s">
        <v>26</v>
      </c>
      <c r="F558" s="38">
        <f>SUM(F514:F557)</f>
        <v>23986080</v>
      </c>
      <c r="G558" s="38"/>
    </row>
    <row r="559" spans="1:15" x14ac:dyDescent="0.25">
      <c r="B559" s="2" t="s">
        <v>170</v>
      </c>
      <c r="F559" s="33"/>
      <c r="G559" s="33"/>
    </row>
    <row r="560" spans="1:15" x14ac:dyDescent="0.25">
      <c r="F560" s="33"/>
      <c r="G560" s="33"/>
    </row>
    <row r="561" spans="1:8" x14ac:dyDescent="0.25">
      <c r="B561" s="9" t="s">
        <v>171</v>
      </c>
      <c r="F561" s="33"/>
      <c r="G561" s="33"/>
    </row>
    <row r="562" spans="1:8" ht="21" customHeight="1" x14ac:dyDescent="0.25">
      <c r="B562" s="9"/>
      <c r="F562" s="33"/>
      <c r="G562" s="33"/>
    </row>
    <row r="563" spans="1:8" x14ac:dyDescent="0.25">
      <c r="B563" s="10" t="s">
        <v>43</v>
      </c>
      <c r="C563" s="22"/>
      <c r="D563" s="8"/>
      <c r="E563" s="23"/>
      <c r="F563" s="28"/>
      <c r="G563" s="28"/>
    </row>
    <row r="564" spans="1:8" x14ac:dyDescent="0.25">
      <c r="B564" s="29"/>
      <c r="C564" s="22"/>
      <c r="D564" s="8"/>
      <c r="E564" s="23"/>
      <c r="F564" s="28"/>
      <c r="G564" s="28"/>
    </row>
    <row r="565" spans="1:8" ht="30" x14ac:dyDescent="0.25">
      <c r="B565" s="20" t="s">
        <v>156</v>
      </c>
      <c r="C565" s="22"/>
      <c r="D565" s="8"/>
      <c r="E565" s="23"/>
      <c r="F565" s="28"/>
      <c r="G565" s="28"/>
    </row>
    <row r="566" spans="1:8" x14ac:dyDescent="0.25">
      <c r="B566" s="20"/>
      <c r="C566" s="22"/>
      <c r="D566" s="8"/>
      <c r="E566" s="23"/>
      <c r="F566" s="28"/>
      <c r="G566" s="28"/>
    </row>
    <row r="567" spans="1:8" x14ac:dyDescent="0.25">
      <c r="A567" s="4" t="s">
        <v>4</v>
      </c>
      <c r="B567" s="13" t="s">
        <v>157</v>
      </c>
      <c r="C567" s="3">
        <v>432</v>
      </c>
      <c r="D567" s="4" t="s">
        <v>5</v>
      </c>
      <c r="E567" s="5">
        <f>E473</f>
        <v>7500</v>
      </c>
      <c r="F567" s="54">
        <f>C567*E567</f>
        <v>3240000</v>
      </c>
      <c r="G567" s="54"/>
    </row>
    <row r="568" spans="1:8" x14ac:dyDescent="0.25">
      <c r="B568" s="9"/>
      <c r="F568" s="76"/>
      <c r="G568" s="76"/>
    </row>
    <row r="569" spans="1:8" x14ac:dyDescent="0.25">
      <c r="A569" s="4" t="s">
        <v>6</v>
      </c>
      <c r="B569" s="13" t="s">
        <v>158</v>
      </c>
      <c r="C569" s="3">
        <v>53</v>
      </c>
      <c r="D569" s="4" t="s">
        <v>5</v>
      </c>
      <c r="E569" s="5">
        <f>E475</f>
        <v>7000</v>
      </c>
      <c r="F569" s="54">
        <f>C569*E569</f>
        <v>371000</v>
      </c>
      <c r="G569" s="54"/>
    </row>
    <row r="570" spans="1:8" x14ac:dyDescent="0.25">
      <c r="C570" s="77"/>
      <c r="F570" s="78"/>
      <c r="G570" s="78"/>
    </row>
    <row r="571" spans="1:8" x14ac:dyDescent="0.25">
      <c r="B571" s="10" t="s">
        <v>20</v>
      </c>
      <c r="F571" s="33"/>
      <c r="G571" s="33"/>
      <c r="H571" s="16"/>
    </row>
    <row r="572" spans="1:8" x14ac:dyDescent="0.25">
      <c r="F572" s="33"/>
      <c r="G572" s="33"/>
    </row>
    <row r="573" spans="1:8" x14ac:dyDescent="0.25">
      <c r="B573" s="19" t="s">
        <v>31</v>
      </c>
      <c r="F573" s="33"/>
      <c r="G573" s="33"/>
    </row>
    <row r="574" spans="1:8" x14ac:dyDescent="0.25">
      <c r="F574" s="33"/>
      <c r="G574" s="33"/>
    </row>
    <row r="575" spans="1:8" x14ac:dyDescent="0.25">
      <c r="A575" s="4" t="s">
        <v>8</v>
      </c>
      <c r="B575" s="13" t="s">
        <v>159</v>
      </c>
      <c r="C575" s="3">
        <v>2</v>
      </c>
      <c r="D575" s="4" t="s">
        <v>7</v>
      </c>
      <c r="E575" s="5">
        <f>E481</f>
        <v>94000</v>
      </c>
      <c r="F575" s="33">
        <f>C575*E575</f>
        <v>188000</v>
      </c>
      <c r="G575" s="33"/>
    </row>
    <row r="576" spans="1:8" x14ac:dyDescent="0.25">
      <c r="F576" s="33"/>
      <c r="G576" s="33"/>
    </row>
    <row r="577" spans="1:7" x14ac:dyDescent="0.25">
      <c r="B577" s="10" t="s">
        <v>33</v>
      </c>
      <c r="F577" s="33"/>
      <c r="G577" s="33"/>
    </row>
    <row r="578" spans="1:7" x14ac:dyDescent="0.25">
      <c r="B578" s="19"/>
      <c r="F578" s="33"/>
      <c r="G578" s="33"/>
    </row>
    <row r="579" spans="1:7" x14ac:dyDescent="0.25">
      <c r="B579" s="19" t="s">
        <v>160</v>
      </c>
      <c r="F579" s="33"/>
      <c r="G579" s="33"/>
    </row>
    <row r="580" spans="1:7" x14ac:dyDescent="0.25">
      <c r="F580" s="33"/>
      <c r="G580" s="33"/>
    </row>
    <row r="581" spans="1:7" x14ac:dyDescent="0.25">
      <c r="A581" s="4" t="s">
        <v>9</v>
      </c>
      <c r="B581" s="13" t="s">
        <v>72</v>
      </c>
      <c r="C581" s="3">
        <v>144</v>
      </c>
      <c r="D581" s="4" t="s">
        <v>35</v>
      </c>
      <c r="E581" s="5">
        <f>E487</f>
        <v>770</v>
      </c>
      <c r="F581" s="33">
        <f>C581*E581</f>
        <v>110880</v>
      </c>
      <c r="G581" s="33"/>
    </row>
    <row r="582" spans="1:7" x14ac:dyDescent="0.25">
      <c r="F582" s="33"/>
      <c r="G582" s="33"/>
    </row>
    <row r="583" spans="1:7" x14ac:dyDescent="0.25">
      <c r="A583" s="4" t="s">
        <v>10</v>
      </c>
      <c r="B583" s="13" t="s">
        <v>161</v>
      </c>
      <c r="C583" s="3">
        <v>107</v>
      </c>
      <c r="D583" s="4" t="s">
        <v>35</v>
      </c>
      <c r="E583" s="5">
        <f>E581</f>
        <v>770</v>
      </c>
      <c r="F583" s="33">
        <f>C583*E583</f>
        <v>82390</v>
      </c>
      <c r="G583" s="33"/>
    </row>
    <row r="584" spans="1:7" x14ac:dyDescent="0.25">
      <c r="F584" s="33"/>
      <c r="G584" s="33"/>
    </row>
    <row r="585" spans="1:7" x14ac:dyDescent="0.25">
      <c r="B585" s="10" t="s">
        <v>38</v>
      </c>
      <c r="F585" s="33"/>
      <c r="G585" s="33"/>
    </row>
    <row r="586" spans="1:7" x14ac:dyDescent="0.25">
      <c r="F586" s="33"/>
      <c r="G586" s="33"/>
    </row>
    <row r="587" spans="1:7" x14ac:dyDescent="0.25">
      <c r="B587" s="19" t="s">
        <v>39</v>
      </c>
      <c r="F587" s="33"/>
      <c r="G587" s="33"/>
    </row>
    <row r="588" spans="1:7" x14ac:dyDescent="0.25">
      <c r="F588" s="33"/>
      <c r="G588" s="33"/>
    </row>
    <row r="589" spans="1:7" x14ac:dyDescent="0.25">
      <c r="A589" s="4" t="s">
        <v>11</v>
      </c>
      <c r="B589" s="13" t="s">
        <v>162</v>
      </c>
      <c r="C589" s="3">
        <v>28</v>
      </c>
      <c r="D589" s="4" t="s">
        <v>5</v>
      </c>
      <c r="E589" s="5">
        <f>E495</f>
        <v>6600</v>
      </c>
      <c r="F589" s="33">
        <f>C589*E589</f>
        <v>184800</v>
      </c>
      <c r="G589" s="33"/>
    </row>
    <row r="590" spans="1:7" x14ac:dyDescent="0.25">
      <c r="B590" s="19"/>
      <c r="F590" s="30"/>
      <c r="G590" s="30"/>
    </row>
    <row r="591" spans="1:7" x14ac:dyDescent="0.25">
      <c r="F591" s="30"/>
      <c r="G591" s="30"/>
    </row>
    <row r="592" spans="1:7" x14ac:dyDescent="0.25">
      <c r="B592" s="20"/>
      <c r="F592" s="30"/>
      <c r="G592" s="30"/>
    </row>
    <row r="593" spans="2:7" x14ac:dyDescent="0.25">
      <c r="B593" s="20"/>
      <c r="F593" s="30"/>
      <c r="G593" s="30"/>
    </row>
    <row r="594" spans="2:7" x14ac:dyDescent="0.25">
      <c r="F594" s="79"/>
      <c r="G594" s="79"/>
    </row>
    <row r="595" spans="2:7" x14ac:dyDescent="0.25">
      <c r="F595" s="30"/>
      <c r="G595" s="30"/>
    </row>
    <row r="596" spans="2:7" x14ac:dyDescent="0.25">
      <c r="F596" s="30"/>
      <c r="G596" s="30"/>
    </row>
    <row r="597" spans="2:7" x14ac:dyDescent="0.25">
      <c r="B597" s="19"/>
      <c r="F597" s="33"/>
      <c r="G597" s="33"/>
    </row>
    <row r="598" spans="2:7" x14ac:dyDescent="0.25">
      <c r="B598" s="19"/>
      <c r="F598" s="33"/>
      <c r="G598" s="33"/>
    </row>
    <row r="599" spans="2:7" x14ac:dyDescent="0.25">
      <c r="B599" s="20"/>
      <c r="F599" s="33"/>
      <c r="G599" s="33"/>
    </row>
    <row r="600" spans="2:7" x14ac:dyDescent="0.25">
      <c r="B600" s="20"/>
      <c r="F600" s="78"/>
      <c r="G600" s="78"/>
    </row>
    <row r="601" spans="2:7" x14ac:dyDescent="0.25">
      <c r="B601" s="20"/>
      <c r="F601" s="78"/>
      <c r="G601" s="78"/>
    </row>
    <row r="602" spans="2:7" x14ac:dyDescent="0.25">
      <c r="B602" s="20"/>
      <c r="F602" s="78"/>
      <c r="G602" s="78"/>
    </row>
    <row r="603" spans="2:7" x14ac:dyDescent="0.25">
      <c r="B603" s="20"/>
      <c r="F603" s="78"/>
      <c r="G603" s="78"/>
    </row>
    <row r="604" spans="2:7" x14ac:dyDescent="0.25">
      <c r="B604" s="9" t="s">
        <v>171</v>
      </c>
      <c r="C604" s="22"/>
      <c r="D604" s="8"/>
      <c r="E604" s="23"/>
      <c r="F604" s="38"/>
      <c r="G604" s="38"/>
    </row>
    <row r="605" spans="2:7" x14ac:dyDescent="0.25">
      <c r="B605" s="21" t="s">
        <v>54</v>
      </c>
      <c r="C605" s="22"/>
      <c r="D605" s="8"/>
      <c r="E605" s="23" t="s">
        <v>26</v>
      </c>
      <c r="F605" s="38">
        <f>SUM(F563:F604)</f>
        <v>4177070</v>
      </c>
      <c r="G605" s="38"/>
    </row>
    <row r="606" spans="2:7" x14ac:dyDescent="0.25">
      <c r="B606" s="9" t="s">
        <v>172</v>
      </c>
      <c r="F606" s="33"/>
      <c r="G606" s="33"/>
    </row>
    <row r="607" spans="2:7" x14ac:dyDescent="0.25">
      <c r="B607" s="21"/>
      <c r="F607" s="33"/>
      <c r="G607" s="33"/>
    </row>
    <row r="608" spans="2:7" x14ac:dyDescent="0.25">
      <c r="B608" s="9" t="s">
        <v>173</v>
      </c>
      <c r="F608" s="33"/>
      <c r="G608" s="33"/>
    </row>
    <row r="609" spans="1:7" x14ac:dyDescent="0.25">
      <c r="F609" s="33"/>
      <c r="G609" s="33"/>
    </row>
    <row r="610" spans="1:7" x14ac:dyDescent="0.25">
      <c r="B610" s="9" t="s">
        <v>174</v>
      </c>
      <c r="F610" s="33"/>
      <c r="G610" s="33"/>
    </row>
    <row r="611" spans="1:7" x14ac:dyDescent="0.25">
      <c r="F611" s="33"/>
      <c r="G611" s="33"/>
    </row>
    <row r="612" spans="1:7" ht="63" customHeight="1" x14ac:dyDescent="0.25">
      <c r="B612" s="20" t="s">
        <v>488</v>
      </c>
      <c r="F612" s="33"/>
      <c r="G612" s="33"/>
    </row>
    <row r="613" spans="1:7" x14ac:dyDescent="0.25">
      <c r="F613" s="54"/>
      <c r="G613" s="54"/>
    </row>
    <row r="614" spans="1:7" ht="22.5" customHeight="1" x14ac:dyDescent="0.25">
      <c r="A614" s="4" t="s">
        <v>4</v>
      </c>
      <c r="B614" s="13" t="s">
        <v>482</v>
      </c>
      <c r="C614" s="3">
        <v>12</v>
      </c>
      <c r="D614" s="4" t="s">
        <v>145</v>
      </c>
      <c r="E614" s="49">
        <v>370000</v>
      </c>
      <c r="F614" s="6">
        <f>E614*C614</f>
        <v>4440000</v>
      </c>
    </row>
    <row r="615" spans="1:7" x14ac:dyDescent="0.25">
      <c r="F615" s="54"/>
      <c r="G615" s="54"/>
    </row>
    <row r="616" spans="1:7" ht="22.5" customHeight="1" x14ac:dyDescent="0.25">
      <c r="A616" s="4" t="s">
        <v>6</v>
      </c>
      <c r="B616" s="13" t="s">
        <v>498</v>
      </c>
      <c r="C616" s="3">
        <v>12</v>
      </c>
      <c r="D616" s="4" t="s">
        <v>145</v>
      </c>
      <c r="E616" s="49">
        <v>281000</v>
      </c>
      <c r="F616" s="6">
        <f>E616*C616</f>
        <v>3372000</v>
      </c>
    </row>
    <row r="617" spans="1:7" x14ac:dyDescent="0.25">
      <c r="B617" s="9"/>
      <c r="F617" s="33"/>
      <c r="G617" s="33"/>
    </row>
    <row r="618" spans="1:7" ht="75" x14ac:dyDescent="0.25">
      <c r="B618" s="20" t="s">
        <v>489</v>
      </c>
      <c r="F618" s="33"/>
      <c r="G618" s="33"/>
    </row>
    <row r="619" spans="1:7" x14ac:dyDescent="0.25">
      <c r="B619" s="19"/>
      <c r="F619" s="33"/>
      <c r="G619" s="33"/>
    </row>
    <row r="620" spans="1:7" x14ac:dyDescent="0.25">
      <c r="A620" s="4" t="s">
        <v>8</v>
      </c>
      <c r="B620" s="13" t="s">
        <v>487</v>
      </c>
      <c r="C620" s="3">
        <v>4</v>
      </c>
      <c r="D620" s="4" t="s">
        <v>145</v>
      </c>
      <c r="E620" s="49">
        <f>E616</f>
        <v>281000</v>
      </c>
      <c r="F620" s="6">
        <f>E620*C620</f>
        <v>1124000</v>
      </c>
    </row>
    <row r="621" spans="1:7" x14ac:dyDescent="0.25">
      <c r="B621" s="19"/>
      <c r="F621" s="33"/>
      <c r="G621" s="33"/>
    </row>
    <row r="622" spans="1:7" x14ac:dyDescent="0.25">
      <c r="B622" s="19"/>
      <c r="F622" s="33"/>
      <c r="G622" s="33"/>
    </row>
    <row r="623" spans="1:7" x14ac:dyDescent="0.25">
      <c r="B623" s="19"/>
      <c r="F623" s="33"/>
      <c r="G623" s="33"/>
    </row>
    <row r="624" spans="1:7" x14ac:dyDescent="0.25">
      <c r="B624" s="19"/>
      <c r="F624" s="33"/>
      <c r="G624" s="33"/>
    </row>
    <row r="625" spans="1:8" x14ac:dyDescent="0.25">
      <c r="B625" s="19"/>
      <c r="F625" s="33"/>
      <c r="G625" s="33"/>
    </row>
    <row r="626" spans="1:8" x14ac:dyDescent="0.25">
      <c r="B626" s="19"/>
      <c r="F626" s="33"/>
      <c r="G626" s="33"/>
    </row>
    <row r="627" spans="1:8" x14ac:dyDescent="0.25">
      <c r="B627" s="19"/>
      <c r="F627" s="33"/>
      <c r="G627" s="33"/>
    </row>
    <row r="628" spans="1:8" x14ac:dyDescent="0.25">
      <c r="B628" s="9" t="s">
        <v>175</v>
      </c>
      <c r="C628" s="22"/>
      <c r="D628" s="8"/>
      <c r="E628" s="23"/>
      <c r="F628" s="38"/>
      <c r="G628" s="38"/>
    </row>
    <row r="629" spans="1:8" x14ac:dyDescent="0.25">
      <c r="B629" s="21" t="s">
        <v>54</v>
      </c>
      <c r="C629" s="22"/>
      <c r="D629" s="8"/>
      <c r="E629" s="23" t="s">
        <v>26</v>
      </c>
      <c r="F629" s="28">
        <f>SUM(F609:F628)</f>
        <v>8936000</v>
      </c>
      <c r="G629" s="28"/>
    </row>
    <row r="630" spans="1:8" x14ac:dyDescent="0.25">
      <c r="B630" s="9" t="s">
        <v>176</v>
      </c>
    </row>
    <row r="631" spans="1:8" x14ac:dyDescent="0.25">
      <c r="B631" s="21"/>
    </row>
    <row r="632" spans="1:8" x14ac:dyDescent="0.25">
      <c r="B632" s="9" t="s">
        <v>177</v>
      </c>
      <c r="C632" s="3" t="s">
        <v>78</v>
      </c>
      <c r="H632" s="16"/>
    </row>
    <row r="633" spans="1:8" x14ac:dyDescent="0.25">
      <c r="B633" s="19" t="s">
        <v>178</v>
      </c>
    </row>
    <row r="634" spans="1:8" ht="12.75" customHeight="1" x14ac:dyDescent="0.25"/>
    <row r="635" spans="1:8" x14ac:dyDescent="0.25">
      <c r="B635" s="10" t="s">
        <v>179</v>
      </c>
    </row>
    <row r="636" spans="1:8" ht="10.5" customHeight="1" x14ac:dyDescent="0.25">
      <c r="B636" s="20" t="s">
        <v>180</v>
      </c>
    </row>
    <row r="638" spans="1:8" x14ac:dyDescent="0.25">
      <c r="A638" s="4" t="s">
        <v>4</v>
      </c>
      <c r="B638" s="13" t="s">
        <v>181</v>
      </c>
      <c r="C638" s="3">
        <f>C567+C569*2+C473</f>
        <v>1216</v>
      </c>
      <c r="D638" s="4" t="s">
        <v>148</v>
      </c>
      <c r="E638" s="5">
        <f>E408</f>
        <v>1890</v>
      </c>
      <c r="F638" s="6">
        <f>E638*C638</f>
        <v>2298240</v>
      </c>
      <c r="H638" s="81"/>
    </row>
    <row r="639" spans="1:8" ht="30" x14ac:dyDescent="0.25">
      <c r="A639" s="4" t="s">
        <v>6</v>
      </c>
      <c r="B639" s="18" t="s">
        <v>182</v>
      </c>
      <c r="C639" s="3">
        <v>197</v>
      </c>
      <c r="D639" s="4" t="s">
        <v>42</v>
      </c>
      <c r="E639" s="5">
        <v>2000</v>
      </c>
      <c r="F639" s="6">
        <f>E639*C639</f>
        <v>394000</v>
      </c>
      <c r="H639" s="81"/>
    </row>
    <row r="640" spans="1:8" x14ac:dyDescent="0.25">
      <c r="B640" s="9" t="s">
        <v>183</v>
      </c>
      <c r="H640" s="81"/>
    </row>
    <row r="641" spans="1:9" x14ac:dyDescent="0.25">
      <c r="B641" s="19" t="s">
        <v>146</v>
      </c>
      <c r="C641" s="77"/>
      <c r="H641" s="81"/>
    </row>
    <row r="642" spans="1:9" ht="30" x14ac:dyDescent="0.25">
      <c r="B642" s="53" t="s">
        <v>147</v>
      </c>
    </row>
    <row r="643" spans="1:9" x14ac:dyDescent="0.25">
      <c r="A643" s="4" t="s">
        <v>8</v>
      </c>
      <c r="B643" s="13" t="s">
        <v>184</v>
      </c>
      <c r="C643" s="3">
        <f>C638-C655</f>
        <v>838</v>
      </c>
      <c r="D643" s="4" t="s">
        <v>148</v>
      </c>
      <c r="E643" s="5">
        <f>E288</f>
        <v>1100</v>
      </c>
      <c r="F643" s="6">
        <f>E643*C643</f>
        <v>921800</v>
      </c>
    </row>
    <row r="644" spans="1:9" ht="25.5" customHeight="1" x14ac:dyDescent="0.25">
      <c r="A644" s="4" t="s">
        <v>9</v>
      </c>
      <c r="B644" s="18" t="s">
        <v>185</v>
      </c>
      <c r="C644" s="3">
        <f>C639</f>
        <v>197</v>
      </c>
      <c r="D644" s="4" t="s">
        <v>42</v>
      </c>
      <c r="E644" s="5">
        <f>'[19]AJIWE STRIP MALL '!E708</f>
        <v>450</v>
      </c>
      <c r="F644" s="6">
        <f>E644*C644</f>
        <v>88650</v>
      </c>
    </row>
    <row r="645" spans="1:9" x14ac:dyDescent="0.25">
      <c r="B645" s="9" t="s">
        <v>107</v>
      </c>
    </row>
    <row r="646" spans="1:9" ht="30" x14ac:dyDescent="0.25">
      <c r="B646" s="20" t="s">
        <v>186</v>
      </c>
    </row>
    <row r="647" spans="1:9" x14ac:dyDescent="0.25">
      <c r="A647" s="4" t="s">
        <v>10</v>
      </c>
      <c r="B647" s="13" t="s">
        <v>181</v>
      </c>
      <c r="C647" s="3">
        <f>C643</f>
        <v>838</v>
      </c>
      <c r="D647" s="4" t="s">
        <v>148</v>
      </c>
      <c r="E647" s="5">
        <f>E298</f>
        <v>1500</v>
      </c>
      <c r="F647" s="6">
        <f>E647*C647</f>
        <v>1257000</v>
      </c>
    </row>
    <row r="648" spans="1:9" x14ac:dyDescent="0.25">
      <c r="A648" s="4" t="s">
        <v>11</v>
      </c>
      <c r="B648" s="13" t="s">
        <v>187</v>
      </c>
      <c r="C648" s="3">
        <f>C644</f>
        <v>197</v>
      </c>
      <c r="D648" s="4" t="s">
        <v>42</v>
      </c>
      <c r="E648" s="5">
        <f>'[19]AJIWE STRIP MALL '!E712</f>
        <v>550</v>
      </c>
      <c r="F648" s="6">
        <f>E648*C648</f>
        <v>108350</v>
      </c>
    </row>
    <row r="649" spans="1:9" ht="33" x14ac:dyDescent="0.25">
      <c r="B649" s="37" t="s">
        <v>188</v>
      </c>
    </row>
    <row r="650" spans="1:9" ht="60" x14ac:dyDescent="0.25">
      <c r="B650" s="18" t="s">
        <v>189</v>
      </c>
    </row>
    <row r="651" spans="1:9" x14ac:dyDescent="0.25">
      <c r="A651" s="4" t="s">
        <v>12</v>
      </c>
      <c r="B651" s="13" t="s">
        <v>190</v>
      </c>
      <c r="C651" s="3">
        <v>81</v>
      </c>
      <c r="D651" s="4" t="s">
        <v>148</v>
      </c>
      <c r="E651" s="5">
        <v>7500</v>
      </c>
      <c r="F651" s="6">
        <f>E652*C651</f>
        <v>607500</v>
      </c>
    </row>
    <row r="652" spans="1:9" x14ac:dyDescent="0.25">
      <c r="A652" s="4" t="s">
        <v>14</v>
      </c>
      <c r="B652" s="13" t="s">
        <v>191</v>
      </c>
      <c r="C652" s="3">
        <v>297</v>
      </c>
      <c r="D652" s="4" t="s">
        <v>148</v>
      </c>
      <c r="E652" s="5">
        <f>E651</f>
        <v>7500</v>
      </c>
      <c r="F652" s="6">
        <f>E652*C652</f>
        <v>2227500</v>
      </c>
      <c r="I652" s="81"/>
    </row>
    <row r="653" spans="1:9" ht="33" x14ac:dyDescent="0.25">
      <c r="B653" s="37" t="s">
        <v>192</v>
      </c>
    </row>
    <row r="654" spans="1:9" x14ac:dyDescent="0.25">
      <c r="B654" s="19" t="s">
        <v>193</v>
      </c>
      <c r="H654" s="16"/>
    </row>
    <row r="655" spans="1:9" x14ac:dyDescent="0.25">
      <c r="A655" s="4" t="s">
        <v>16</v>
      </c>
      <c r="B655" s="13" t="s">
        <v>194</v>
      </c>
      <c r="C655" s="3">
        <f>C651+C652</f>
        <v>378</v>
      </c>
      <c r="D655" s="4" t="s">
        <v>148</v>
      </c>
      <c r="E655" s="5">
        <f>2100</f>
        <v>2100</v>
      </c>
      <c r="F655" s="6">
        <f>E655*C655</f>
        <v>793800</v>
      </c>
    </row>
    <row r="656" spans="1:9" x14ac:dyDescent="0.25">
      <c r="B656" s="9" t="s">
        <v>195</v>
      </c>
      <c r="F656" s="33"/>
      <c r="G656" s="33"/>
    </row>
    <row r="657" spans="1:7" x14ac:dyDescent="0.25">
      <c r="B657" s="21" t="s">
        <v>196</v>
      </c>
      <c r="F657" s="33"/>
      <c r="G657" s="33"/>
    </row>
    <row r="658" spans="1:7" ht="30" x14ac:dyDescent="0.25">
      <c r="B658" s="20" t="s">
        <v>197</v>
      </c>
      <c r="F658" s="33"/>
      <c r="G658" s="33"/>
    </row>
    <row r="659" spans="1:7" ht="18" customHeight="1" x14ac:dyDescent="0.25">
      <c r="A659" s="4" t="s">
        <v>18</v>
      </c>
      <c r="B659" s="13" t="s">
        <v>181</v>
      </c>
      <c r="C659" s="3">
        <f>C473+C475</f>
        <v>705</v>
      </c>
      <c r="D659" s="4" t="s">
        <v>148</v>
      </c>
      <c r="E659" s="5">
        <f>E638</f>
        <v>1890</v>
      </c>
      <c r="F659" s="6">
        <f>E659*C659</f>
        <v>1332450</v>
      </c>
    </row>
    <row r="660" spans="1:7" x14ac:dyDescent="0.25">
      <c r="A660" s="4" t="s">
        <v>22</v>
      </c>
      <c r="B660" s="36" t="s">
        <v>135</v>
      </c>
      <c r="D660" s="4" t="s">
        <v>148</v>
      </c>
      <c r="E660" s="5">
        <f>E659</f>
        <v>1890</v>
      </c>
      <c r="F660" s="6">
        <f>E660*C660</f>
        <v>0</v>
      </c>
    </row>
    <row r="661" spans="1:7" ht="30" x14ac:dyDescent="0.25">
      <c r="A661" s="4" t="s">
        <v>25</v>
      </c>
      <c r="B661" s="53" t="s">
        <v>198</v>
      </c>
      <c r="C661" s="3">
        <v>322</v>
      </c>
      <c r="D661" s="4" t="s">
        <v>42</v>
      </c>
      <c r="E661" s="5">
        <f>E639</f>
        <v>2000</v>
      </c>
      <c r="F661" s="6">
        <f>E661*C661</f>
        <v>644000</v>
      </c>
    </row>
    <row r="662" spans="1:7" x14ac:dyDescent="0.25">
      <c r="A662" s="4" t="s">
        <v>26</v>
      </c>
      <c r="B662" s="13" t="s">
        <v>199</v>
      </c>
      <c r="D662" s="4" t="s">
        <v>42</v>
      </c>
      <c r="E662" s="5">
        <f>'[19]AJIWE STRIP MALL '!E729</f>
        <v>400</v>
      </c>
      <c r="F662" s="6">
        <f>E662*C662</f>
        <v>0</v>
      </c>
    </row>
    <row r="663" spans="1:7" x14ac:dyDescent="0.25">
      <c r="A663" s="4" t="s">
        <v>138</v>
      </c>
      <c r="B663" s="36" t="s">
        <v>200</v>
      </c>
      <c r="D663" s="4" t="s">
        <v>42</v>
      </c>
      <c r="E663" s="5">
        <f>'[19]AJIWE STRIP MALL '!E730</f>
        <v>500</v>
      </c>
      <c r="F663" s="6">
        <f>E663*C663</f>
        <v>0</v>
      </c>
    </row>
    <row r="664" spans="1:7" x14ac:dyDescent="0.25">
      <c r="B664" s="36"/>
    </row>
    <row r="665" spans="1:7" x14ac:dyDescent="0.25">
      <c r="B665" s="36"/>
    </row>
    <row r="666" spans="1:7" x14ac:dyDescent="0.25">
      <c r="B666" s="21" t="s">
        <v>28</v>
      </c>
      <c r="C666" s="22"/>
      <c r="D666" s="8"/>
      <c r="E666" s="23" t="s">
        <v>26</v>
      </c>
      <c r="F666" s="25">
        <f>SUM(F633:F664)</f>
        <v>10673290</v>
      </c>
    </row>
    <row r="667" spans="1:7" ht="19.5" customHeight="1" x14ac:dyDescent="0.25">
      <c r="B667" s="9" t="s">
        <v>201</v>
      </c>
    </row>
    <row r="668" spans="1:7" ht="12.75" customHeight="1" x14ac:dyDescent="0.25">
      <c r="B668" s="36"/>
    </row>
    <row r="669" spans="1:7" ht="33" x14ac:dyDescent="0.25">
      <c r="B669" s="37" t="s">
        <v>188</v>
      </c>
      <c r="G669" s="7"/>
    </row>
    <row r="670" spans="1:7" ht="45" x14ac:dyDescent="0.25">
      <c r="B670" s="18" t="s">
        <v>202</v>
      </c>
      <c r="G670" s="7"/>
    </row>
    <row r="671" spans="1:7" x14ac:dyDescent="0.25">
      <c r="A671" s="4" t="s">
        <v>4</v>
      </c>
      <c r="B671" s="13" t="s">
        <v>203</v>
      </c>
      <c r="D671" s="4" t="s">
        <v>148</v>
      </c>
      <c r="E671" s="5">
        <v>8200</v>
      </c>
      <c r="F671" s="6">
        <f>E671*C671</f>
        <v>0</v>
      </c>
      <c r="G671" s="7"/>
    </row>
    <row r="672" spans="1:7" ht="33" x14ac:dyDescent="0.25">
      <c r="B672" s="82" t="s">
        <v>204</v>
      </c>
      <c r="G672" s="7"/>
    </row>
    <row r="673" spans="1:9" x14ac:dyDescent="0.25">
      <c r="B673" s="13" t="s">
        <v>193</v>
      </c>
      <c r="G673" s="7"/>
    </row>
    <row r="674" spans="1:9" x14ac:dyDescent="0.25">
      <c r="A674" s="4" t="s">
        <v>6</v>
      </c>
      <c r="B674" s="13" t="s">
        <v>194</v>
      </c>
      <c r="D674" s="4" t="s">
        <v>148</v>
      </c>
      <c r="E674" s="5">
        <v>2650</v>
      </c>
      <c r="F674" s="6">
        <f>E674*C674</f>
        <v>0</v>
      </c>
      <c r="G674" s="7"/>
    </row>
    <row r="675" spans="1:9" s="71" customFormat="1" x14ac:dyDescent="0.25">
      <c r="A675" s="67"/>
      <c r="B675" s="68" t="s">
        <v>146</v>
      </c>
      <c r="C675" s="69"/>
      <c r="D675" s="67"/>
      <c r="E675" s="5"/>
      <c r="F675" s="70"/>
      <c r="I675" s="72"/>
    </row>
    <row r="676" spans="1:9" s="71" customFormat="1" ht="30" x14ac:dyDescent="0.25">
      <c r="A676" s="67"/>
      <c r="B676" s="73" t="s">
        <v>147</v>
      </c>
      <c r="C676" s="69"/>
      <c r="D676" s="67"/>
      <c r="E676" s="5"/>
      <c r="F676" s="70"/>
      <c r="I676" s="72"/>
    </row>
    <row r="677" spans="1:9" s="71" customFormat="1" x14ac:dyDescent="0.25">
      <c r="A677" s="67" t="s">
        <v>8</v>
      </c>
      <c r="B677" s="71" t="s">
        <v>184</v>
      </c>
      <c r="C677" s="74">
        <f>C659</f>
        <v>705</v>
      </c>
      <c r="D677" s="67" t="s">
        <v>148</v>
      </c>
      <c r="E677" s="5">
        <f>E434</f>
        <v>1400</v>
      </c>
      <c r="F677" s="70">
        <f>E677*C677</f>
        <v>987000</v>
      </c>
      <c r="I677" s="72"/>
    </row>
    <row r="678" spans="1:9" s="71" customFormat="1" ht="24" customHeight="1" x14ac:dyDescent="0.25">
      <c r="A678" s="67" t="s">
        <v>9</v>
      </c>
      <c r="B678" s="83" t="s">
        <v>185</v>
      </c>
      <c r="C678" s="74">
        <f>C661</f>
        <v>322</v>
      </c>
      <c r="D678" s="67" t="s">
        <v>42</v>
      </c>
      <c r="E678" s="5">
        <v>550</v>
      </c>
      <c r="F678" s="70">
        <f>E678*C678</f>
        <v>177100</v>
      </c>
      <c r="I678" s="72"/>
    </row>
    <row r="679" spans="1:9" s="71" customFormat="1" x14ac:dyDescent="0.25">
      <c r="A679" s="67" t="s">
        <v>10</v>
      </c>
      <c r="B679" s="83" t="s">
        <v>205</v>
      </c>
      <c r="C679" s="74"/>
      <c r="D679" s="67" t="s">
        <v>148</v>
      </c>
      <c r="E679" s="5">
        <f>E677</f>
        <v>1400</v>
      </c>
      <c r="F679" s="70">
        <f>E679*C679</f>
        <v>0</v>
      </c>
      <c r="I679" s="72"/>
    </row>
    <row r="680" spans="1:9" x14ac:dyDescent="0.25">
      <c r="A680" s="4" t="s">
        <v>11</v>
      </c>
      <c r="B680" s="36" t="s">
        <v>200</v>
      </c>
      <c r="D680" s="4" t="s">
        <v>42</v>
      </c>
      <c r="E680" s="5">
        <f>E678</f>
        <v>550</v>
      </c>
      <c r="F680" s="6">
        <f>E680*C680</f>
        <v>0</v>
      </c>
    </row>
    <row r="681" spans="1:9" s="71" customFormat="1" x14ac:dyDescent="0.25">
      <c r="A681" s="67"/>
      <c r="B681" s="83"/>
      <c r="C681" s="74"/>
      <c r="D681" s="67"/>
      <c r="E681" s="5"/>
      <c r="F681" s="70"/>
      <c r="I681" s="72"/>
    </row>
    <row r="682" spans="1:9" ht="27" customHeight="1" x14ac:dyDescent="0.25">
      <c r="B682" s="9" t="s">
        <v>107</v>
      </c>
    </row>
    <row r="683" spans="1:9" ht="30" x14ac:dyDescent="0.25">
      <c r="B683" s="29" t="s">
        <v>206</v>
      </c>
    </row>
    <row r="684" spans="1:9" x14ac:dyDescent="0.25">
      <c r="A684" s="4" t="s">
        <v>12</v>
      </c>
      <c r="B684" s="36" t="s">
        <v>181</v>
      </c>
      <c r="C684" s="3">
        <f>C677</f>
        <v>705</v>
      </c>
      <c r="D684" s="4" t="s">
        <v>148</v>
      </c>
      <c r="E684" s="5">
        <f>E441</f>
        <v>2200</v>
      </c>
      <c r="F684" s="6">
        <f>E684*C684</f>
        <v>1551000</v>
      </c>
    </row>
    <row r="685" spans="1:9" s="71" customFormat="1" ht="24" customHeight="1" x14ac:dyDescent="0.25">
      <c r="A685" s="67" t="s">
        <v>14</v>
      </c>
      <c r="B685" s="83" t="s">
        <v>185</v>
      </c>
      <c r="C685" s="74">
        <f>C678</f>
        <v>322</v>
      </c>
      <c r="D685" s="67" t="s">
        <v>42</v>
      </c>
      <c r="E685" s="5">
        <v>900</v>
      </c>
      <c r="F685" s="70">
        <f>E685*C685</f>
        <v>289800</v>
      </c>
      <c r="I685" s="72"/>
    </row>
    <row r="686" spans="1:9" ht="18.95" customHeight="1" x14ac:dyDescent="0.25">
      <c r="A686" s="4" t="s">
        <v>16</v>
      </c>
      <c r="B686" s="18" t="s">
        <v>205</v>
      </c>
      <c r="D686" s="4" t="s">
        <v>148</v>
      </c>
      <c r="E686" s="5">
        <f>E662</f>
        <v>400</v>
      </c>
      <c r="F686" s="6">
        <f>E686*C686</f>
        <v>0</v>
      </c>
    </row>
    <row r="687" spans="1:9" x14ac:dyDescent="0.25">
      <c r="A687" s="4" t="s">
        <v>18</v>
      </c>
      <c r="B687" s="18" t="s">
        <v>207</v>
      </c>
      <c r="D687" s="4" t="s">
        <v>42</v>
      </c>
      <c r="E687" s="5">
        <f>E684*0.3</f>
        <v>660</v>
      </c>
      <c r="F687" s="6">
        <f>E687*C687</f>
        <v>0</v>
      </c>
    </row>
    <row r="688" spans="1:9" x14ac:dyDescent="0.25">
      <c r="A688" s="4" t="s">
        <v>22</v>
      </c>
      <c r="B688" s="13" t="s">
        <v>208</v>
      </c>
      <c r="D688" s="4" t="s">
        <v>42</v>
      </c>
      <c r="E688" s="5">
        <f>E663</f>
        <v>500</v>
      </c>
      <c r="F688" s="6">
        <f>E688*C688</f>
        <v>0</v>
      </c>
    </row>
    <row r="689" spans="2:7" ht="15.75" customHeight="1" x14ac:dyDescent="0.25"/>
    <row r="690" spans="2:7" ht="13.5" customHeight="1" x14ac:dyDescent="0.25">
      <c r="B690" s="21" t="s">
        <v>40</v>
      </c>
      <c r="C690" s="22"/>
      <c r="D690" s="8"/>
      <c r="E690" s="23" t="s">
        <v>26</v>
      </c>
      <c r="F690" s="24">
        <f>SUM(F671:F689)</f>
        <v>3004900</v>
      </c>
      <c r="G690" s="24"/>
    </row>
    <row r="691" spans="2:7" x14ac:dyDescent="0.25">
      <c r="B691" s="21"/>
      <c r="C691" s="22"/>
      <c r="D691" s="8"/>
      <c r="E691" s="23"/>
      <c r="F691" s="24"/>
      <c r="G691" s="24"/>
    </row>
    <row r="692" spans="2:7" x14ac:dyDescent="0.25">
      <c r="B692" s="9" t="s">
        <v>49</v>
      </c>
      <c r="C692" s="22"/>
      <c r="D692" s="8"/>
      <c r="E692" s="23"/>
      <c r="F692" s="24"/>
      <c r="G692" s="24"/>
    </row>
    <row r="693" spans="2:7" x14ac:dyDescent="0.25">
      <c r="B693" s="9"/>
      <c r="C693" s="22"/>
      <c r="D693" s="8"/>
      <c r="E693" s="23"/>
      <c r="F693" s="24"/>
      <c r="G693" s="24"/>
    </row>
    <row r="694" spans="2:7" x14ac:dyDescent="0.25">
      <c r="B694" s="34" t="s">
        <v>209</v>
      </c>
      <c r="C694" s="22"/>
      <c r="D694" s="8"/>
      <c r="E694" s="5">
        <f>F666</f>
        <v>10673290</v>
      </c>
      <c r="F694" s="24"/>
      <c r="G694" s="24"/>
    </row>
    <row r="695" spans="2:7" x14ac:dyDescent="0.25">
      <c r="B695" s="34"/>
      <c r="C695" s="22"/>
      <c r="D695" s="8"/>
      <c r="F695" s="24"/>
      <c r="G695" s="24"/>
    </row>
    <row r="696" spans="2:7" ht="18.75" customHeight="1" x14ac:dyDescent="0.25">
      <c r="B696" s="34" t="s">
        <v>210</v>
      </c>
      <c r="C696" s="22"/>
      <c r="D696" s="8"/>
      <c r="E696" s="5">
        <f>F690</f>
        <v>3004900</v>
      </c>
      <c r="F696" s="24"/>
      <c r="G696" s="24"/>
    </row>
    <row r="697" spans="2:7" x14ac:dyDescent="0.25">
      <c r="B697" s="21"/>
      <c r="C697" s="22"/>
      <c r="D697" s="8"/>
      <c r="F697" s="24"/>
      <c r="G697" s="24"/>
    </row>
    <row r="698" spans="2:7" x14ac:dyDescent="0.25">
      <c r="B698" s="21"/>
      <c r="C698" s="22"/>
      <c r="D698" s="8"/>
      <c r="F698" s="24"/>
      <c r="G698" s="24"/>
    </row>
    <row r="699" spans="2:7" ht="12" customHeight="1" x14ac:dyDescent="0.25">
      <c r="B699" s="21"/>
      <c r="C699" s="22"/>
      <c r="D699" s="8"/>
      <c r="E699" s="23"/>
      <c r="F699" s="24"/>
      <c r="G699" s="24"/>
    </row>
    <row r="700" spans="2:7" ht="12" customHeight="1" x14ac:dyDescent="0.25">
      <c r="B700" s="21"/>
      <c r="C700" s="22"/>
      <c r="D700" s="8"/>
      <c r="E700" s="23"/>
      <c r="F700" s="24"/>
      <c r="G700" s="24"/>
    </row>
    <row r="701" spans="2:7" ht="12" customHeight="1" x14ac:dyDescent="0.25">
      <c r="B701" s="21"/>
      <c r="C701" s="22"/>
      <c r="D701" s="8"/>
      <c r="E701" s="23"/>
      <c r="F701" s="24"/>
      <c r="G701" s="24"/>
    </row>
    <row r="702" spans="2:7" ht="12" customHeight="1" x14ac:dyDescent="0.25">
      <c r="B702" s="21"/>
      <c r="C702" s="22"/>
      <c r="D702" s="8"/>
      <c r="E702" s="23"/>
      <c r="F702" s="24"/>
      <c r="G702" s="24"/>
    </row>
    <row r="703" spans="2:7" ht="12" customHeight="1" x14ac:dyDescent="0.25">
      <c r="B703" s="21"/>
      <c r="C703" s="22"/>
      <c r="D703" s="8"/>
      <c r="E703" s="23"/>
      <c r="F703" s="24"/>
      <c r="G703" s="24"/>
    </row>
    <row r="704" spans="2:7" ht="12" customHeight="1" x14ac:dyDescent="0.25">
      <c r="B704" s="21"/>
      <c r="C704" s="22"/>
      <c r="D704" s="8"/>
      <c r="E704" s="23"/>
      <c r="F704" s="24"/>
      <c r="G704" s="24"/>
    </row>
    <row r="705" spans="1:7" ht="12" customHeight="1" x14ac:dyDescent="0.25">
      <c r="B705" s="21"/>
      <c r="C705" s="22"/>
      <c r="D705" s="8"/>
      <c r="E705" s="23"/>
      <c r="F705" s="24"/>
      <c r="G705" s="24"/>
    </row>
    <row r="706" spans="1:7" ht="12" customHeight="1" x14ac:dyDescent="0.25">
      <c r="B706" s="21"/>
      <c r="C706" s="22"/>
      <c r="D706" s="8"/>
      <c r="E706" s="23"/>
      <c r="F706" s="24"/>
      <c r="G706" s="24"/>
    </row>
    <row r="707" spans="1:7" ht="12" customHeight="1" x14ac:dyDescent="0.25">
      <c r="B707" s="21"/>
      <c r="C707" s="22"/>
      <c r="D707" s="8"/>
      <c r="E707" s="23"/>
      <c r="F707" s="24"/>
      <c r="G707" s="24"/>
    </row>
    <row r="708" spans="1:7" ht="12" customHeight="1" x14ac:dyDescent="0.25">
      <c r="B708" s="9" t="s">
        <v>177</v>
      </c>
      <c r="C708" s="22"/>
      <c r="D708" s="8"/>
      <c r="E708" s="23"/>
      <c r="F708" s="24"/>
      <c r="G708" s="24"/>
    </row>
    <row r="709" spans="1:7" ht="12" customHeight="1" x14ac:dyDescent="0.25">
      <c r="B709" s="21" t="s">
        <v>211</v>
      </c>
      <c r="C709" s="22"/>
      <c r="D709" s="8"/>
      <c r="E709" s="23" t="s">
        <v>26</v>
      </c>
      <c r="F709" s="24">
        <f>SUM(E692:E697)</f>
        <v>13678190</v>
      </c>
      <c r="G709" s="24"/>
    </row>
    <row r="710" spans="1:7" x14ac:dyDescent="0.25">
      <c r="B710" s="9" t="s">
        <v>212</v>
      </c>
    </row>
    <row r="711" spans="1:7" ht="12.75" customHeight="1" x14ac:dyDescent="0.25">
      <c r="B711" s="9" t="s">
        <v>213</v>
      </c>
    </row>
    <row r="712" spans="1:7" x14ac:dyDescent="0.25">
      <c r="B712" s="19" t="s">
        <v>178</v>
      </c>
    </row>
    <row r="713" spans="1:7" x14ac:dyDescent="0.25">
      <c r="B713" s="10" t="s">
        <v>214</v>
      </c>
    </row>
    <row r="714" spans="1:7" x14ac:dyDescent="0.25">
      <c r="B714" s="19"/>
    </row>
    <row r="715" spans="1:7" ht="60" x14ac:dyDescent="0.25">
      <c r="B715" s="29" t="s">
        <v>215</v>
      </c>
    </row>
    <row r="716" spans="1:7" x14ac:dyDescent="0.25">
      <c r="A716" s="4" t="s">
        <v>4</v>
      </c>
      <c r="B716" s="13" t="s">
        <v>216</v>
      </c>
      <c r="C716" s="3">
        <v>50</v>
      </c>
      <c r="D716" s="4" t="s">
        <v>148</v>
      </c>
      <c r="E716" s="5">
        <v>4900</v>
      </c>
      <c r="F716" s="6">
        <f>E716*C716</f>
        <v>245000</v>
      </c>
    </row>
    <row r="717" spans="1:7" ht="60" x14ac:dyDescent="0.25">
      <c r="B717" s="20" t="s">
        <v>217</v>
      </c>
      <c r="F717" s="54"/>
      <c r="G717" s="54"/>
    </row>
    <row r="718" spans="1:7" ht="30" x14ac:dyDescent="0.25">
      <c r="A718" s="4" t="s">
        <v>6</v>
      </c>
      <c r="B718" s="18" t="s">
        <v>496</v>
      </c>
      <c r="C718" s="3">
        <v>48</v>
      </c>
      <c r="D718" s="4" t="s">
        <v>148</v>
      </c>
      <c r="E718" s="5">
        <v>25600</v>
      </c>
      <c r="F718" s="6">
        <f t="shared" ref="F718:F725" si="8">E718*C718</f>
        <v>1228800</v>
      </c>
    </row>
    <row r="719" spans="1:7" x14ac:dyDescent="0.25">
      <c r="A719" s="4" t="s">
        <v>8</v>
      </c>
      <c r="B719" s="13" t="s">
        <v>218</v>
      </c>
      <c r="C719" s="3">
        <f>C718*1.1</f>
        <v>52.800000000000004</v>
      </c>
      <c r="D719" s="4" t="s">
        <v>42</v>
      </c>
      <c r="E719" s="5">
        <f>E718*0.15</f>
        <v>3840</v>
      </c>
      <c r="F719" s="6">
        <f t="shared" si="8"/>
        <v>202752.00000000003</v>
      </c>
    </row>
    <row r="720" spans="1:7" ht="30" x14ac:dyDescent="0.25">
      <c r="A720" s="4" t="s">
        <v>9</v>
      </c>
      <c r="B720" s="18" t="s">
        <v>495</v>
      </c>
      <c r="C720" s="3">
        <v>167</v>
      </c>
      <c r="D720" s="4" t="s">
        <v>148</v>
      </c>
      <c r="E720" s="5">
        <v>12350</v>
      </c>
      <c r="F720" s="6">
        <f>E720*C720</f>
        <v>2062450</v>
      </c>
    </row>
    <row r="721" spans="1:9" x14ac:dyDescent="0.25">
      <c r="A721" s="4" t="s">
        <v>10</v>
      </c>
      <c r="B721" s="13" t="s">
        <v>218</v>
      </c>
      <c r="C721" s="3">
        <v>245</v>
      </c>
      <c r="D721" s="4" t="s">
        <v>42</v>
      </c>
      <c r="E721" s="5">
        <f>E720*0.15</f>
        <v>1852.5</v>
      </c>
      <c r="F721" s="6">
        <f>E721*C721</f>
        <v>453862.5</v>
      </c>
    </row>
    <row r="722" spans="1:9" x14ac:dyDescent="0.25">
      <c r="B722" s="53"/>
      <c r="H722" s="16"/>
    </row>
    <row r="723" spans="1:9" ht="60" x14ac:dyDescent="0.25">
      <c r="B723" s="29" t="s">
        <v>219</v>
      </c>
      <c r="F723" s="47"/>
      <c r="G723" s="47"/>
    </row>
    <row r="724" spans="1:9" ht="30" x14ac:dyDescent="0.25">
      <c r="A724" s="4" t="s">
        <v>14</v>
      </c>
      <c r="B724" s="18" t="s">
        <v>497</v>
      </c>
      <c r="C724" s="3">
        <v>51</v>
      </c>
      <c r="D724" s="4" t="s">
        <v>148</v>
      </c>
      <c r="E724" s="5">
        <f>E720</f>
        <v>12350</v>
      </c>
      <c r="F724" s="6">
        <f t="shared" si="8"/>
        <v>629850</v>
      </c>
    </row>
    <row r="725" spans="1:9" s="39" customFormat="1" ht="27" customHeight="1" x14ac:dyDescent="0.25">
      <c r="A725" s="4" t="s">
        <v>16</v>
      </c>
      <c r="B725" s="13" t="s">
        <v>218</v>
      </c>
      <c r="C725" s="3">
        <f>C724*1.1</f>
        <v>56.1</v>
      </c>
      <c r="D725" s="4" t="s">
        <v>42</v>
      </c>
      <c r="E725" s="5">
        <f>E724*0.15</f>
        <v>1852.5</v>
      </c>
      <c r="F725" s="6">
        <f t="shared" si="8"/>
        <v>103925.25</v>
      </c>
      <c r="G725" s="6"/>
      <c r="I725" s="7"/>
    </row>
    <row r="726" spans="1:9" s="39" customFormat="1" x14ac:dyDescent="0.25">
      <c r="A726" s="4"/>
      <c r="B726" s="13"/>
      <c r="C726" s="3"/>
      <c r="D726" s="4"/>
      <c r="E726" s="5"/>
      <c r="F726" s="6"/>
      <c r="G726" s="6"/>
      <c r="I726" s="7"/>
    </row>
    <row r="727" spans="1:9" s="84" customFormat="1" ht="41.25" customHeight="1" x14ac:dyDescent="0.25">
      <c r="A727" s="4"/>
      <c r="B727" s="37" t="s">
        <v>220</v>
      </c>
      <c r="C727" s="3"/>
      <c r="D727" s="4"/>
      <c r="E727" s="5"/>
      <c r="F727" s="47"/>
      <c r="G727" s="47"/>
      <c r="I727" s="7"/>
    </row>
    <row r="728" spans="1:9" ht="24" customHeight="1" x14ac:dyDescent="0.25">
      <c r="B728" s="19" t="s">
        <v>221</v>
      </c>
      <c r="F728" s="47"/>
      <c r="G728" s="47"/>
    </row>
    <row r="729" spans="1:9" ht="18.95" customHeight="1" x14ac:dyDescent="0.25">
      <c r="A729" s="4" t="s">
        <v>18</v>
      </c>
      <c r="B729" s="13" t="s">
        <v>222</v>
      </c>
      <c r="C729" s="3">
        <f>C716+C718+C720+C720727</f>
        <v>265</v>
      </c>
      <c r="D729" s="4" t="s">
        <v>148</v>
      </c>
      <c r="E729" s="5">
        <v>3100</v>
      </c>
      <c r="F729" s="6">
        <f>E729*C729</f>
        <v>821500</v>
      </c>
    </row>
    <row r="730" spans="1:9" x14ac:dyDescent="0.25">
      <c r="A730" s="4" t="s">
        <v>22</v>
      </c>
      <c r="B730" s="13" t="s">
        <v>194</v>
      </c>
      <c r="C730" s="3">
        <f>C719+C720+C725</f>
        <v>275.90000000000003</v>
      </c>
      <c r="D730" s="4" t="s">
        <v>42</v>
      </c>
      <c r="E730" s="5">
        <v>1000</v>
      </c>
      <c r="F730" s="6">
        <f>E730*C730</f>
        <v>275900.00000000006</v>
      </c>
    </row>
    <row r="731" spans="1:9" ht="9.6" customHeight="1" x14ac:dyDescent="0.25"/>
    <row r="732" spans="1:9" ht="15.75" customHeight="1" x14ac:dyDescent="0.25">
      <c r="B732" s="48" t="s">
        <v>195</v>
      </c>
      <c r="F732" s="30"/>
      <c r="G732" s="30"/>
    </row>
    <row r="733" spans="1:9" ht="13.5" customHeight="1" x14ac:dyDescent="0.25">
      <c r="B733" s="20" t="s">
        <v>223</v>
      </c>
      <c r="F733" s="47"/>
      <c r="G733" s="47"/>
    </row>
    <row r="734" spans="1:9" ht="16.5" customHeight="1" x14ac:dyDescent="0.25">
      <c r="B734" s="9" t="s">
        <v>89</v>
      </c>
      <c r="F734" s="30"/>
      <c r="G734" s="30"/>
    </row>
    <row r="735" spans="1:9" ht="30" x14ac:dyDescent="0.25">
      <c r="A735" s="4" t="s">
        <v>25</v>
      </c>
      <c r="B735" s="18" t="s">
        <v>224</v>
      </c>
      <c r="C735" s="3">
        <v>69</v>
      </c>
      <c r="D735" s="4" t="s">
        <v>148</v>
      </c>
      <c r="E735" s="5">
        <v>23300</v>
      </c>
      <c r="F735" s="6">
        <f>E735*C735</f>
        <v>1607700</v>
      </c>
    </row>
    <row r="736" spans="1:9" x14ac:dyDescent="0.25">
      <c r="A736" s="4" t="s">
        <v>26</v>
      </c>
      <c r="B736" s="13" t="s">
        <v>218</v>
      </c>
      <c r="C736" s="3">
        <f>C735*1.1</f>
        <v>75.900000000000006</v>
      </c>
      <c r="D736" s="4" t="s">
        <v>42</v>
      </c>
      <c r="E736" s="5">
        <f>E735*0.15</f>
        <v>3495</v>
      </c>
      <c r="F736" s="6">
        <f>E736*C736</f>
        <v>265270.5</v>
      </c>
    </row>
    <row r="737" spans="1:7" ht="33" x14ac:dyDescent="0.25">
      <c r="B737" s="37" t="s">
        <v>225</v>
      </c>
      <c r="F737" s="30"/>
      <c r="G737" s="30"/>
    </row>
    <row r="738" spans="1:7" x14ac:dyDescent="0.25">
      <c r="B738" s="20" t="s">
        <v>221</v>
      </c>
      <c r="F738" s="30"/>
      <c r="G738" s="30"/>
    </row>
    <row r="739" spans="1:7" ht="18.75" customHeight="1" x14ac:dyDescent="0.25">
      <c r="A739" s="4" t="s">
        <v>138</v>
      </c>
      <c r="B739" s="13" t="s">
        <v>226</v>
      </c>
      <c r="C739" s="3">
        <f>C735</f>
        <v>69</v>
      </c>
      <c r="D739" s="4" t="s">
        <v>148</v>
      </c>
      <c r="E739" s="5">
        <f>E729</f>
        <v>3100</v>
      </c>
      <c r="F739" s="6">
        <f>E739*C739</f>
        <v>213900</v>
      </c>
    </row>
    <row r="740" spans="1:7" x14ac:dyDescent="0.25">
      <c r="A740" s="4" t="s">
        <v>168</v>
      </c>
      <c r="B740" s="13" t="s">
        <v>194</v>
      </c>
      <c r="C740" s="3">
        <f>C736</f>
        <v>75.900000000000006</v>
      </c>
      <c r="D740" s="4" t="s">
        <v>42</v>
      </c>
      <c r="E740" s="5">
        <f>E730</f>
        <v>1000</v>
      </c>
      <c r="F740" s="6">
        <f>E740*C740</f>
        <v>75900</v>
      </c>
    </row>
    <row r="745" spans="1:7" x14ac:dyDescent="0.25">
      <c r="B745" s="9" t="s">
        <v>213</v>
      </c>
    </row>
    <row r="746" spans="1:7" ht="12.75" customHeight="1" x14ac:dyDescent="0.25">
      <c r="B746" s="21" t="s">
        <v>54</v>
      </c>
      <c r="C746" s="22"/>
      <c r="D746" s="8"/>
      <c r="E746" s="23" t="s">
        <v>26</v>
      </c>
      <c r="F746" s="24">
        <f>SUM(F715:F745)</f>
        <v>8186810.25</v>
      </c>
      <c r="G746" s="24"/>
    </row>
    <row r="747" spans="1:7" ht="12" customHeight="1" x14ac:dyDescent="0.25">
      <c r="B747" s="9" t="s">
        <v>227</v>
      </c>
    </row>
    <row r="748" spans="1:7" ht="12" customHeight="1" x14ac:dyDescent="0.25">
      <c r="B748" s="9"/>
    </row>
    <row r="749" spans="1:7" ht="12" customHeight="1" x14ac:dyDescent="0.25">
      <c r="B749" s="9" t="s">
        <v>228</v>
      </c>
    </row>
    <row r="750" spans="1:7" ht="12" customHeight="1" x14ac:dyDescent="0.25">
      <c r="B750" s="9"/>
    </row>
    <row r="751" spans="1:7" ht="12" customHeight="1" x14ac:dyDescent="0.25">
      <c r="B751" s="9" t="s">
        <v>229</v>
      </c>
    </row>
    <row r="752" spans="1:7" ht="12" customHeight="1" x14ac:dyDescent="0.25">
      <c r="B752" s="9"/>
    </row>
    <row r="753" spans="1:7" ht="12" customHeight="1" x14ac:dyDescent="0.25">
      <c r="B753" s="21" t="s">
        <v>196</v>
      </c>
      <c r="F753" s="54"/>
      <c r="G753" s="54"/>
    </row>
    <row r="754" spans="1:7" x14ac:dyDescent="0.25">
      <c r="B754" s="20" t="s">
        <v>230</v>
      </c>
      <c r="F754" s="54"/>
      <c r="G754" s="54"/>
    </row>
    <row r="755" spans="1:7" x14ac:dyDescent="0.25">
      <c r="A755" s="4" t="s">
        <v>4</v>
      </c>
      <c r="B755" s="13" t="s">
        <v>231</v>
      </c>
      <c r="C755" s="3">
        <v>333</v>
      </c>
      <c r="D755" s="4" t="s">
        <v>148</v>
      </c>
      <c r="E755" s="5">
        <v>2650</v>
      </c>
      <c r="F755" s="6">
        <f>E755*C755</f>
        <v>882450</v>
      </c>
    </row>
    <row r="756" spans="1:7" ht="12" customHeight="1" x14ac:dyDescent="0.25">
      <c r="B756" s="21" t="s">
        <v>183</v>
      </c>
      <c r="F756" s="54"/>
      <c r="G756" s="54"/>
    </row>
    <row r="757" spans="1:7" x14ac:dyDescent="0.25">
      <c r="B757" s="21" t="s">
        <v>232</v>
      </c>
      <c r="F757" s="54"/>
      <c r="G757" s="54"/>
    </row>
    <row r="758" spans="1:7" x14ac:dyDescent="0.25">
      <c r="A758" s="4" t="s">
        <v>6</v>
      </c>
      <c r="B758" s="13" t="s">
        <v>233</v>
      </c>
      <c r="C758" s="3">
        <v>354</v>
      </c>
      <c r="D758" s="4" t="s">
        <v>148</v>
      </c>
      <c r="E758" s="5">
        <v>12700</v>
      </c>
      <c r="F758" s="6">
        <f>E758*C758</f>
        <v>4495800</v>
      </c>
    </row>
    <row r="760" spans="1:7" x14ac:dyDescent="0.25">
      <c r="B760" s="21" t="s">
        <v>234</v>
      </c>
      <c r="F760" s="54"/>
      <c r="G760" s="54"/>
    </row>
    <row r="761" spans="1:7" ht="19.5" customHeight="1" x14ac:dyDescent="0.25">
      <c r="B761" s="85" t="s">
        <v>235</v>
      </c>
    </row>
    <row r="762" spans="1:7" ht="16.5" customHeight="1" x14ac:dyDescent="0.25">
      <c r="A762" s="4" t="s">
        <v>9</v>
      </c>
      <c r="B762" s="13" t="s">
        <v>236</v>
      </c>
      <c r="C762" s="3">
        <f>169*3.6</f>
        <v>608.4</v>
      </c>
      <c r="D762" s="4" t="s">
        <v>42</v>
      </c>
      <c r="E762" s="5">
        <v>400</v>
      </c>
      <c r="F762" s="6">
        <f>E762*C762</f>
        <v>243360</v>
      </c>
    </row>
    <row r="763" spans="1:7" ht="15.75" customHeight="1" x14ac:dyDescent="0.25">
      <c r="B763" s="21" t="s">
        <v>107</v>
      </c>
      <c r="F763" s="54"/>
      <c r="G763" s="54"/>
    </row>
    <row r="764" spans="1:7" ht="30" x14ac:dyDescent="0.25">
      <c r="B764" s="18" t="s">
        <v>237</v>
      </c>
      <c r="F764" s="54"/>
      <c r="G764" s="54"/>
    </row>
    <row r="765" spans="1:7" ht="17.25" customHeight="1" x14ac:dyDescent="0.25">
      <c r="A765" s="4" t="s">
        <v>10</v>
      </c>
      <c r="B765" s="13" t="s">
        <v>238</v>
      </c>
      <c r="C765" s="3">
        <f>C758</f>
        <v>354</v>
      </c>
      <c r="D765" s="4" t="s">
        <v>148</v>
      </c>
      <c r="E765" s="5">
        <f>E647</f>
        <v>1500</v>
      </c>
      <c r="F765" s="6">
        <f>E765*C765</f>
        <v>531000</v>
      </c>
    </row>
    <row r="766" spans="1:7" ht="17.25" customHeight="1" x14ac:dyDescent="0.25"/>
    <row r="767" spans="1:7" ht="18" customHeight="1" x14ac:dyDescent="0.25">
      <c r="B767" s="19"/>
      <c r="F767" s="86"/>
      <c r="G767" s="86"/>
    </row>
    <row r="768" spans="1:7" x14ac:dyDescent="0.25">
      <c r="B768" s="14"/>
      <c r="F768" s="54"/>
      <c r="G768" s="54"/>
    </row>
    <row r="769" spans="2:7" x14ac:dyDescent="0.25">
      <c r="B769" s="14"/>
      <c r="F769" s="54"/>
      <c r="G769" s="54"/>
    </row>
    <row r="770" spans="2:7" x14ac:dyDescent="0.25">
      <c r="B770" s="14"/>
      <c r="F770" s="54"/>
      <c r="G770" s="54"/>
    </row>
    <row r="771" spans="2:7" x14ac:dyDescent="0.25">
      <c r="B771" s="14"/>
      <c r="F771" s="54"/>
      <c r="G771" s="54"/>
    </row>
    <row r="772" spans="2:7" x14ac:dyDescent="0.25">
      <c r="B772" s="14"/>
      <c r="F772" s="54"/>
      <c r="G772" s="54"/>
    </row>
    <row r="773" spans="2:7" x14ac:dyDescent="0.25">
      <c r="B773" s="14"/>
      <c r="F773" s="54"/>
      <c r="G773" s="54"/>
    </row>
    <row r="774" spans="2:7" x14ac:dyDescent="0.25">
      <c r="B774" s="14"/>
      <c r="F774" s="54"/>
      <c r="G774" s="54"/>
    </row>
    <row r="775" spans="2:7" x14ac:dyDescent="0.25">
      <c r="B775" s="14"/>
      <c r="F775" s="54"/>
      <c r="G775" s="54"/>
    </row>
    <row r="776" spans="2:7" x14ac:dyDescent="0.25">
      <c r="B776" s="14"/>
      <c r="F776" s="54"/>
      <c r="G776" s="54"/>
    </row>
    <row r="777" spans="2:7" x14ac:dyDescent="0.25">
      <c r="B777" s="14"/>
      <c r="F777" s="54"/>
      <c r="G777" s="54"/>
    </row>
    <row r="778" spans="2:7" x14ac:dyDescent="0.25">
      <c r="B778" s="14"/>
      <c r="F778" s="54"/>
      <c r="G778" s="54"/>
    </row>
    <row r="779" spans="2:7" x14ac:dyDescent="0.25">
      <c r="B779" s="14"/>
      <c r="F779" s="54"/>
      <c r="G779" s="54"/>
    </row>
    <row r="780" spans="2:7" x14ac:dyDescent="0.25">
      <c r="B780" s="14"/>
      <c r="F780" s="54"/>
      <c r="G780" s="54"/>
    </row>
    <row r="781" spans="2:7" x14ac:dyDescent="0.25">
      <c r="B781" s="14"/>
      <c r="F781" s="54"/>
      <c r="G781" s="54"/>
    </row>
    <row r="782" spans="2:7" x14ac:dyDescent="0.25">
      <c r="B782" s="14"/>
      <c r="F782" s="54"/>
      <c r="G782" s="54"/>
    </row>
    <row r="783" spans="2:7" x14ac:dyDescent="0.25">
      <c r="B783" s="9" t="s">
        <v>228</v>
      </c>
      <c r="C783" s="22"/>
      <c r="D783" s="8"/>
      <c r="E783" s="23"/>
      <c r="F783" s="25"/>
      <c r="G783" s="25"/>
    </row>
    <row r="784" spans="2:7" x14ac:dyDescent="0.25">
      <c r="B784" s="21" t="s">
        <v>54</v>
      </c>
      <c r="C784" s="22"/>
      <c r="D784" s="8"/>
      <c r="E784" s="23" t="s">
        <v>26</v>
      </c>
      <c r="F784" s="24">
        <f>SUM(F753:F783)</f>
        <v>6152610</v>
      </c>
      <c r="G784" s="24"/>
    </row>
    <row r="785" spans="1:8" customFormat="1" ht="18.75" x14ac:dyDescent="0.25">
      <c r="A785" s="55"/>
      <c r="B785" s="87" t="s">
        <v>176</v>
      </c>
      <c r="C785" s="88"/>
      <c r="D785" s="89"/>
      <c r="E785" s="90"/>
      <c r="F785" s="91"/>
    </row>
    <row r="786" spans="1:8" customFormat="1" ht="15" customHeight="1" x14ac:dyDescent="0.25">
      <c r="A786" s="55"/>
      <c r="B786" s="87" t="s">
        <v>239</v>
      </c>
      <c r="C786" s="88"/>
      <c r="D786" s="89"/>
      <c r="E786" s="90"/>
      <c r="F786" s="91"/>
    </row>
    <row r="787" spans="1:8" s="95" customFormat="1" x14ac:dyDescent="0.35">
      <c r="A787" s="92"/>
      <c r="B787" s="93" t="s">
        <v>240</v>
      </c>
      <c r="C787" s="74"/>
      <c r="D787" s="92"/>
      <c r="E787" s="94"/>
    </row>
    <row r="788" spans="1:8" s="95" customFormat="1" x14ac:dyDescent="0.3">
      <c r="A788" s="92" t="s">
        <v>4</v>
      </c>
      <c r="B788" s="95" t="s">
        <v>241</v>
      </c>
      <c r="C788" s="74">
        <v>43</v>
      </c>
      <c r="D788" s="92" t="s">
        <v>242</v>
      </c>
      <c r="E788" s="94">
        <v>4500</v>
      </c>
      <c r="F788" s="6">
        <f t="shared" ref="F788:F817" si="9">E788*C788</f>
        <v>193500</v>
      </c>
      <c r="G788" s="96"/>
      <c r="H788" s="97"/>
    </row>
    <row r="789" spans="1:8" s="95" customFormat="1" x14ac:dyDescent="0.3">
      <c r="A789" s="92" t="s">
        <v>6</v>
      </c>
      <c r="B789" s="95" t="s">
        <v>243</v>
      </c>
      <c r="C789" s="74">
        <f>43*3</f>
        <v>129</v>
      </c>
      <c r="D789" s="92" t="s">
        <v>242</v>
      </c>
      <c r="E789" s="94">
        <v>3200</v>
      </c>
      <c r="F789" s="6">
        <f t="shared" si="9"/>
        <v>412800</v>
      </c>
      <c r="G789" s="96"/>
      <c r="H789" s="97"/>
    </row>
    <row r="790" spans="1:8" s="95" customFormat="1" x14ac:dyDescent="0.3">
      <c r="A790" s="92" t="s">
        <v>6</v>
      </c>
      <c r="B790" s="95" t="s">
        <v>244</v>
      </c>
      <c r="C790" s="74">
        <f>43*5</f>
        <v>215</v>
      </c>
      <c r="D790" s="92" t="s">
        <v>242</v>
      </c>
      <c r="E790" s="94">
        <v>3200</v>
      </c>
      <c r="F790" s="6">
        <f t="shared" si="9"/>
        <v>688000</v>
      </c>
      <c r="G790" s="96"/>
      <c r="H790" s="97"/>
    </row>
    <row r="791" spans="1:8" s="95" customFormat="1" x14ac:dyDescent="0.3">
      <c r="A791" s="92" t="s">
        <v>8</v>
      </c>
      <c r="B791" s="95" t="s">
        <v>245</v>
      </c>
      <c r="C791" s="74">
        <f>(43*1)+(15*6)</f>
        <v>133</v>
      </c>
      <c r="D791" s="92" t="s">
        <v>242</v>
      </c>
      <c r="E791" s="94">
        <v>5700</v>
      </c>
      <c r="F791" s="6">
        <f>E791*C791</f>
        <v>758100</v>
      </c>
      <c r="G791" s="96"/>
      <c r="H791" s="97"/>
    </row>
    <row r="792" spans="1:8" s="95" customFormat="1" x14ac:dyDescent="0.3">
      <c r="A792" s="92" t="s">
        <v>9</v>
      </c>
      <c r="B792" s="95" t="s">
        <v>246</v>
      </c>
      <c r="C792" s="74">
        <f>43*3</f>
        <v>129</v>
      </c>
      <c r="D792" s="92" t="s">
        <v>242</v>
      </c>
      <c r="E792" s="94">
        <v>3980</v>
      </c>
      <c r="F792" s="6">
        <f t="shared" ref="F792:F806" si="10">E792*C792</f>
        <v>513420</v>
      </c>
      <c r="G792" s="96"/>
      <c r="H792" s="97"/>
    </row>
    <row r="793" spans="1:8" s="95" customFormat="1" x14ac:dyDescent="0.3">
      <c r="A793" s="92" t="s">
        <v>10</v>
      </c>
      <c r="B793" s="95" t="s">
        <v>247</v>
      </c>
      <c r="C793" s="74">
        <v>32</v>
      </c>
      <c r="D793" s="92" t="s">
        <v>248</v>
      </c>
      <c r="E793" s="94">
        <v>4700</v>
      </c>
      <c r="F793" s="6">
        <f t="shared" si="10"/>
        <v>150400</v>
      </c>
      <c r="G793" s="96"/>
      <c r="H793" s="97"/>
    </row>
    <row r="794" spans="1:8" s="95" customFormat="1" x14ac:dyDescent="0.3">
      <c r="A794" s="92" t="s">
        <v>11</v>
      </c>
      <c r="B794" s="95" t="s">
        <v>249</v>
      </c>
      <c r="C794" s="74">
        <v>54</v>
      </c>
      <c r="D794" s="92" t="s">
        <v>248</v>
      </c>
      <c r="E794" s="94">
        <v>300</v>
      </c>
      <c r="F794" s="6">
        <f t="shared" si="10"/>
        <v>16200</v>
      </c>
      <c r="G794" s="96"/>
      <c r="H794" s="97"/>
    </row>
    <row r="795" spans="1:8" s="95" customFormat="1" x14ac:dyDescent="0.3">
      <c r="A795" s="92" t="s">
        <v>12</v>
      </c>
      <c r="B795" s="95" t="s">
        <v>250</v>
      </c>
      <c r="C795" s="74">
        <v>123</v>
      </c>
      <c r="D795" s="92" t="s">
        <v>248</v>
      </c>
      <c r="E795" s="94">
        <v>300</v>
      </c>
      <c r="F795" s="6">
        <f t="shared" si="10"/>
        <v>36900</v>
      </c>
      <c r="G795" s="96"/>
      <c r="H795" s="97"/>
    </row>
    <row r="796" spans="1:8" s="95" customFormat="1" x14ac:dyDescent="0.3">
      <c r="A796" s="92" t="s">
        <v>14</v>
      </c>
      <c r="B796" s="95" t="s">
        <v>251</v>
      </c>
      <c r="C796" s="74">
        <v>65</v>
      </c>
      <c r="D796" s="92" t="s">
        <v>248</v>
      </c>
      <c r="E796" s="94">
        <v>300</v>
      </c>
      <c r="F796" s="6">
        <f t="shared" si="10"/>
        <v>19500</v>
      </c>
      <c r="G796" s="96"/>
      <c r="H796" s="97"/>
    </row>
    <row r="797" spans="1:8" s="95" customFormat="1" x14ac:dyDescent="0.3">
      <c r="A797" s="92" t="s">
        <v>16</v>
      </c>
      <c r="B797" s="95" t="s">
        <v>252</v>
      </c>
      <c r="C797" s="74">
        <v>154</v>
      </c>
      <c r="D797" s="92" t="s">
        <v>242</v>
      </c>
      <c r="E797" s="94">
        <v>300</v>
      </c>
      <c r="F797" s="6">
        <f t="shared" si="10"/>
        <v>46200</v>
      </c>
      <c r="G797" s="96"/>
      <c r="H797" s="97"/>
    </row>
    <row r="798" spans="1:8" s="95" customFormat="1" x14ac:dyDescent="0.3">
      <c r="A798" s="92" t="s">
        <v>18</v>
      </c>
      <c r="B798" s="95" t="s">
        <v>253</v>
      </c>
      <c r="C798" s="74">
        <v>64</v>
      </c>
      <c r="D798" s="92" t="s">
        <v>242</v>
      </c>
      <c r="E798" s="94">
        <v>300</v>
      </c>
      <c r="F798" s="6">
        <f t="shared" si="10"/>
        <v>19200</v>
      </c>
      <c r="G798" s="96"/>
      <c r="H798" s="97"/>
    </row>
    <row r="799" spans="1:8" s="95" customFormat="1" x14ac:dyDescent="0.3">
      <c r="A799" s="92" t="s">
        <v>22</v>
      </c>
      <c r="B799" s="95" t="s">
        <v>254</v>
      </c>
      <c r="C799" s="74">
        <v>71</v>
      </c>
      <c r="D799" s="92" t="s">
        <v>248</v>
      </c>
      <c r="E799" s="94">
        <v>800</v>
      </c>
      <c r="F799" s="6">
        <f t="shared" si="10"/>
        <v>56800</v>
      </c>
      <c r="G799" s="96"/>
      <c r="H799" s="97"/>
    </row>
    <row r="800" spans="1:8" s="95" customFormat="1" x14ac:dyDescent="0.3">
      <c r="A800" s="92" t="s">
        <v>25</v>
      </c>
      <c r="B800" s="95" t="s">
        <v>255</v>
      </c>
      <c r="C800" s="74">
        <v>76</v>
      </c>
      <c r="D800" s="92" t="s">
        <v>248</v>
      </c>
      <c r="E800" s="94">
        <v>200</v>
      </c>
      <c r="F800" s="6">
        <f t="shared" si="10"/>
        <v>15200</v>
      </c>
      <c r="G800" s="96"/>
      <c r="H800" s="97"/>
    </row>
    <row r="801" spans="1:8" s="95" customFormat="1" x14ac:dyDescent="0.3">
      <c r="A801" s="92" t="s">
        <v>26</v>
      </c>
      <c r="B801" s="95" t="s">
        <v>256</v>
      </c>
      <c r="C801" s="74">
        <v>156</v>
      </c>
      <c r="D801" s="92" t="s">
        <v>248</v>
      </c>
      <c r="E801" s="94">
        <v>200</v>
      </c>
      <c r="F801" s="6">
        <f>E801*C801</f>
        <v>31200</v>
      </c>
      <c r="G801" s="96"/>
      <c r="H801" s="97"/>
    </row>
    <row r="802" spans="1:8" s="95" customFormat="1" x14ac:dyDescent="0.3">
      <c r="A802" s="92" t="s">
        <v>138</v>
      </c>
      <c r="B802" s="95" t="s">
        <v>257</v>
      </c>
      <c r="C802" s="74">
        <v>32</v>
      </c>
      <c r="D802" s="92" t="s">
        <v>248</v>
      </c>
      <c r="E802" s="94">
        <v>200</v>
      </c>
      <c r="F802" s="6">
        <f t="shared" si="10"/>
        <v>6400</v>
      </c>
      <c r="G802" s="96"/>
      <c r="H802" s="97"/>
    </row>
    <row r="803" spans="1:8" s="95" customFormat="1" x14ac:dyDescent="0.3">
      <c r="A803" s="92" t="s">
        <v>168</v>
      </c>
      <c r="B803" s="95" t="s">
        <v>258</v>
      </c>
      <c r="C803" s="74">
        <v>45</v>
      </c>
      <c r="D803" s="92" t="s">
        <v>248</v>
      </c>
      <c r="E803" s="94">
        <v>200</v>
      </c>
      <c r="F803" s="6">
        <f t="shared" si="10"/>
        <v>9000</v>
      </c>
      <c r="G803" s="96"/>
      <c r="H803" s="97"/>
    </row>
    <row r="804" spans="1:8" s="95" customFormat="1" x14ac:dyDescent="0.3">
      <c r="A804" s="92" t="s">
        <v>259</v>
      </c>
      <c r="B804" s="95" t="s">
        <v>260</v>
      </c>
      <c r="C804" s="74">
        <v>32</v>
      </c>
      <c r="D804" s="92" t="s">
        <v>248</v>
      </c>
      <c r="E804" s="94">
        <v>2200</v>
      </c>
      <c r="F804" s="6">
        <f t="shared" si="10"/>
        <v>70400</v>
      </c>
      <c r="G804" s="96"/>
      <c r="H804" s="97"/>
    </row>
    <row r="805" spans="1:8" s="95" customFormat="1" x14ac:dyDescent="0.3">
      <c r="A805" s="92" t="s">
        <v>261</v>
      </c>
      <c r="B805" s="95" t="s">
        <v>262</v>
      </c>
      <c r="C805" s="74">
        <v>37</v>
      </c>
      <c r="D805" s="92" t="s">
        <v>248</v>
      </c>
      <c r="E805" s="94">
        <v>200</v>
      </c>
      <c r="F805" s="6">
        <f t="shared" si="10"/>
        <v>7400</v>
      </c>
      <c r="G805" s="96"/>
      <c r="H805" s="97"/>
    </row>
    <row r="806" spans="1:8" s="95" customFormat="1" x14ac:dyDescent="0.3">
      <c r="A806" s="92" t="s">
        <v>263</v>
      </c>
      <c r="B806" s="95" t="s">
        <v>264</v>
      </c>
      <c r="C806" s="74">
        <v>61</v>
      </c>
      <c r="D806" s="92" t="s">
        <v>248</v>
      </c>
      <c r="E806" s="94">
        <v>600</v>
      </c>
      <c r="F806" s="6">
        <f t="shared" si="10"/>
        <v>36600</v>
      </c>
      <c r="G806" s="96"/>
      <c r="H806" s="97"/>
    </row>
    <row r="807" spans="1:8" s="95" customFormat="1" x14ac:dyDescent="0.3">
      <c r="A807" s="92" t="s">
        <v>265</v>
      </c>
      <c r="B807" s="95" t="s">
        <v>266</v>
      </c>
      <c r="C807" s="74">
        <v>147</v>
      </c>
      <c r="D807" s="92" t="s">
        <v>248</v>
      </c>
      <c r="E807" s="94">
        <v>1200</v>
      </c>
      <c r="F807" s="6">
        <f t="shared" si="9"/>
        <v>176400</v>
      </c>
      <c r="G807" s="96"/>
      <c r="H807" s="97"/>
    </row>
    <row r="808" spans="1:8" s="95" customFormat="1" x14ac:dyDescent="0.3">
      <c r="A808" s="92" t="s">
        <v>267</v>
      </c>
      <c r="B808" s="95" t="s">
        <v>268</v>
      </c>
      <c r="C808" s="74">
        <v>45</v>
      </c>
      <c r="D808" s="92" t="s">
        <v>248</v>
      </c>
      <c r="E808" s="94">
        <v>1300</v>
      </c>
      <c r="F808" s="6">
        <f t="shared" si="9"/>
        <v>58500</v>
      </c>
      <c r="G808" s="96"/>
      <c r="H808" s="97"/>
    </row>
    <row r="809" spans="1:8" s="95" customFormat="1" x14ac:dyDescent="0.3">
      <c r="A809" s="92" t="s">
        <v>269</v>
      </c>
      <c r="B809" s="95" t="s">
        <v>270</v>
      </c>
      <c r="C809" s="74">
        <v>32</v>
      </c>
      <c r="D809" s="92" t="s">
        <v>248</v>
      </c>
      <c r="E809" s="94">
        <v>1000</v>
      </c>
      <c r="F809" s="6">
        <f t="shared" si="9"/>
        <v>32000</v>
      </c>
      <c r="G809" s="96"/>
      <c r="H809" s="97"/>
    </row>
    <row r="810" spans="1:8" s="95" customFormat="1" x14ac:dyDescent="0.3">
      <c r="A810" s="92" t="s">
        <v>271</v>
      </c>
      <c r="B810" s="95" t="s">
        <v>272</v>
      </c>
      <c r="C810" s="74">
        <v>64</v>
      </c>
      <c r="D810" s="92" t="s">
        <v>248</v>
      </c>
      <c r="E810" s="94">
        <v>1400</v>
      </c>
      <c r="F810" s="6">
        <f t="shared" si="9"/>
        <v>89600</v>
      </c>
      <c r="G810" s="96"/>
      <c r="H810" s="97"/>
    </row>
    <row r="811" spans="1:8" s="95" customFormat="1" x14ac:dyDescent="0.3">
      <c r="A811" s="92" t="s">
        <v>273</v>
      </c>
      <c r="B811" s="95" t="s">
        <v>274</v>
      </c>
      <c r="C811" s="74">
        <v>32</v>
      </c>
      <c r="D811" s="92" t="s">
        <v>248</v>
      </c>
      <c r="E811" s="94">
        <v>1200</v>
      </c>
      <c r="F811" s="6">
        <f t="shared" si="9"/>
        <v>38400</v>
      </c>
      <c r="G811" s="96"/>
      <c r="H811" s="97"/>
    </row>
    <row r="812" spans="1:8" s="95" customFormat="1" x14ac:dyDescent="0.3">
      <c r="A812" s="92" t="s">
        <v>275</v>
      </c>
      <c r="B812" s="95" t="s">
        <v>276</v>
      </c>
      <c r="C812" s="74">
        <v>176</v>
      </c>
      <c r="D812" s="92" t="s">
        <v>248</v>
      </c>
      <c r="E812" s="94">
        <v>550</v>
      </c>
      <c r="F812" s="6">
        <f t="shared" si="9"/>
        <v>96800</v>
      </c>
      <c r="G812" s="96"/>
      <c r="H812" s="97"/>
    </row>
    <row r="813" spans="1:8" s="95" customFormat="1" x14ac:dyDescent="0.3">
      <c r="A813" s="92" t="s">
        <v>4</v>
      </c>
      <c r="B813" s="95" t="s">
        <v>277</v>
      </c>
      <c r="C813" s="74">
        <v>76</v>
      </c>
      <c r="D813" s="92" t="s">
        <v>248</v>
      </c>
      <c r="E813" s="94">
        <v>550</v>
      </c>
      <c r="F813" s="6">
        <f t="shared" si="9"/>
        <v>41800</v>
      </c>
      <c r="G813" s="96"/>
      <c r="H813" s="97"/>
    </row>
    <row r="814" spans="1:8" s="95" customFormat="1" x14ac:dyDescent="0.3">
      <c r="A814" s="92" t="s">
        <v>6</v>
      </c>
      <c r="B814" s="95" t="s">
        <v>278</v>
      </c>
      <c r="C814" s="74">
        <v>58</v>
      </c>
      <c r="D814" s="92" t="s">
        <v>248</v>
      </c>
      <c r="E814" s="94">
        <v>550</v>
      </c>
      <c r="F814" s="6">
        <f t="shared" si="9"/>
        <v>31900</v>
      </c>
      <c r="G814" s="96"/>
      <c r="H814" s="97"/>
    </row>
    <row r="815" spans="1:8" s="95" customFormat="1" x14ac:dyDescent="0.3">
      <c r="A815" s="92" t="s">
        <v>8</v>
      </c>
      <c r="B815" s="95" t="s">
        <v>279</v>
      </c>
      <c r="C815" s="74">
        <v>43</v>
      </c>
      <c r="D815" s="92" t="s">
        <v>248</v>
      </c>
      <c r="E815" s="94">
        <v>8200</v>
      </c>
      <c r="F815" s="6">
        <f t="shared" si="9"/>
        <v>352600</v>
      </c>
      <c r="G815" s="96"/>
      <c r="H815" s="97"/>
    </row>
    <row r="816" spans="1:8" s="95" customFormat="1" x14ac:dyDescent="0.3">
      <c r="A816" s="92" t="s">
        <v>9</v>
      </c>
      <c r="B816" s="95" t="s">
        <v>280</v>
      </c>
      <c r="C816" s="74">
        <v>35</v>
      </c>
      <c r="D816" s="92" t="s">
        <v>281</v>
      </c>
      <c r="E816" s="94">
        <v>10000</v>
      </c>
      <c r="F816" s="6">
        <f t="shared" si="9"/>
        <v>350000</v>
      </c>
      <c r="G816" s="96"/>
      <c r="H816" s="97"/>
    </row>
    <row r="817" spans="1:8" s="95" customFormat="1" x14ac:dyDescent="0.3">
      <c r="A817" s="92" t="s">
        <v>10</v>
      </c>
      <c r="B817" s="95" t="s">
        <v>282</v>
      </c>
      <c r="C817" s="74">
        <v>14</v>
      </c>
      <c r="D817" s="92" t="s">
        <v>283</v>
      </c>
      <c r="E817" s="94">
        <v>1100</v>
      </c>
      <c r="F817" s="6">
        <f t="shared" si="9"/>
        <v>15400</v>
      </c>
      <c r="G817" s="96"/>
      <c r="H817" s="97"/>
    </row>
    <row r="818" spans="1:8" s="95" customFormat="1" x14ac:dyDescent="0.3">
      <c r="A818" s="92" t="s">
        <v>11</v>
      </c>
      <c r="B818" s="95" t="s">
        <v>284</v>
      </c>
      <c r="C818" s="74"/>
      <c r="D818" s="92"/>
      <c r="E818" s="94"/>
      <c r="F818" s="6">
        <v>570000</v>
      </c>
      <c r="G818" s="96"/>
    </row>
    <row r="819" spans="1:8" s="95" customFormat="1" x14ac:dyDescent="0.3">
      <c r="A819" s="92"/>
      <c r="C819" s="74"/>
      <c r="D819" s="92"/>
      <c r="E819" s="94"/>
      <c r="F819" s="6"/>
      <c r="G819" s="13"/>
    </row>
    <row r="820" spans="1:8" s="95" customFormat="1" ht="15" x14ac:dyDescent="0.3">
      <c r="A820" s="92"/>
      <c r="G820" s="13"/>
    </row>
    <row r="821" spans="1:8" s="95" customFormat="1" x14ac:dyDescent="0.3">
      <c r="A821" s="92"/>
      <c r="C821" s="74"/>
      <c r="D821" s="92"/>
      <c r="E821" s="94"/>
      <c r="F821" s="6"/>
      <c r="G821" s="13"/>
    </row>
    <row r="822" spans="1:8" s="95" customFormat="1" x14ac:dyDescent="0.35">
      <c r="A822" s="92"/>
      <c r="B822" s="21" t="s">
        <v>28</v>
      </c>
      <c r="C822" s="74"/>
      <c r="D822" s="92"/>
      <c r="E822" s="98" t="s">
        <v>26</v>
      </c>
      <c r="F822" s="99">
        <f>SUM(F788:F821)</f>
        <v>4940620</v>
      </c>
      <c r="G822" s="13"/>
    </row>
    <row r="823" spans="1:8" s="95" customFormat="1" x14ac:dyDescent="0.3">
      <c r="A823" s="92"/>
      <c r="B823" s="21" t="s">
        <v>285</v>
      </c>
      <c r="C823" s="74"/>
      <c r="D823" s="92"/>
      <c r="E823" s="94"/>
      <c r="F823" s="100"/>
      <c r="G823" s="13"/>
    </row>
    <row r="824" spans="1:8" s="95" customFormat="1" x14ac:dyDescent="0.35">
      <c r="A824" s="92"/>
      <c r="B824" s="101" t="s">
        <v>286</v>
      </c>
      <c r="C824" s="74"/>
      <c r="D824" s="92"/>
      <c r="E824" s="94"/>
      <c r="F824" s="100"/>
      <c r="G824" s="13"/>
    </row>
    <row r="825" spans="1:8" s="95" customFormat="1" x14ac:dyDescent="0.35">
      <c r="A825" s="92"/>
      <c r="B825" s="101"/>
      <c r="C825" s="74"/>
      <c r="D825" s="92"/>
      <c r="E825" s="94"/>
      <c r="F825" s="100"/>
      <c r="G825" s="13"/>
    </row>
    <row r="826" spans="1:8" s="95" customFormat="1" ht="105" x14ac:dyDescent="0.35">
      <c r="A826" s="92" t="s">
        <v>4</v>
      </c>
      <c r="B826" s="102" t="s">
        <v>287</v>
      </c>
      <c r="C826" s="103">
        <f>10+16+17</f>
        <v>43</v>
      </c>
      <c r="D826" s="92" t="s">
        <v>288</v>
      </c>
      <c r="E826" s="104">
        <v>450000</v>
      </c>
      <c r="F826" s="105">
        <f>E826*C826</f>
        <v>19350000</v>
      </c>
      <c r="G826" s="13"/>
    </row>
    <row r="827" spans="1:8" s="95" customFormat="1" ht="105" x14ac:dyDescent="0.35">
      <c r="A827" s="92" t="s">
        <v>6</v>
      </c>
      <c r="B827" s="102" t="s">
        <v>289</v>
      </c>
      <c r="C827" s="103">
        <v>1</v>
      </c>
      <c r="D827" s="92" t="s">
        <v>288</v>
      </c>
      <c r="E827" s="104">
        <v>390000</v>
      </c>
      <c r="F827" s="105">
        <f>E827*C827</f>
        <v>390000</v>
      </c>
      <c r="G827" s="13"/>
    </row>
    <row r="828" spans="1:8" s="95" customFormat="1" ht="105" x14ac:dyDescent="0.35">
      <c r="A828" s="92" t="s">
        <v>8</v>
      </c>
      <c r="B828" s="102" t="s">
        <v>290</v>
      </c>
      <c r="C828" s="103">
        <v>3</v>
      </c>
      <c r="D828" s="92" t="s">
        <v>288</v>
      </c>
      <c r="E828" s="104">
        <v>284000</v>
      </c>
      <c r="F828" s="105">
        <f>E828*C828</f>
        <v>852000</v>
      </c>
      <c r="G828" s="13"/>
    </row>
    <row r="829" spans="1:8" s="95" customFormat="1" ht="90" x14ac:dyDescent="0.35">
      <c r="A829" s="92" t="s">
        <v>9</v>
      </c>
      <c r="B829" s="102" t="s">
        <v>291</v>
      </c>
      <c r="C829" s="103">
        <v>37</v>
      </c>
      <c r="D829" s="92" t="s">
        <v>288</v>
      </c>
      <c r="E829" s="104">
        <v>125000</v>
      </c>
      <c r="F829" s="105">
        <f>E829*C829</f>
        <v>4625000</v>
      </c>
      <c r="G829" s="13"/>
    </row>
    <row r="830" spans="1:8" s="95" customFormat="1" ht="45.75" x14ac:dyDescent="0.35">
      <c r="A830" s="92" t="s">
        <v>10</v>
      </c>
      <c r="B830" s="106" t="s">
        <v>292</v>
      </c>
      <c r="C830" s="107">
        <v>2</v>
      </c>
      <c r="D830" s="92" t="s">
        <v>288</v>
      </c>
      <c r="E830" s="104">
        <v>225000</v>
      </c>
      <c r="F830" s="105">
        <f>E830*C830</f>
        <v>450000</v>
      </c>
      <c r="G830" s="13"/>
    </row>
    <row r="831" spans="1:8" s="95" customFormat="1" ht="15" x14ac:dyDescent="0.3">
      <c r="A831" s="92" t="s">
        <v>11</v>
      </c>
      <c r="B831" s="95" t="s">
        <v>293</v>
      </c>
      <c r="C831" s="108">
        <v>37</v>
      </c>
      <c r="D831" s="92" t="s">
        <v>288</v>
      </c>
      <c r="E831" s="94">
        <v>65000</v>
      </c>
      <c r="F831" s="100">
        <f t="shared" ref="F831" si="11">C831*E831</f>
        <v>2405000</v>
      </c>
      <c r="G831" s="13"/>
    </row>
    <row r="832" spans="1:8" s="95" customFormat="1" ht="15" x14ac:dyDescent="0.3">
      <c r="A832" s="92" t="s">
        <v>12</v>
      </c>
      <c r="B832" s="95" t="s">
        <v>294</v>
      </c>
      <c r="C832" s="108">
        <v>37</v>
      </c>
      <c r="D832" s="92" t="s">
        <v>288</v>
      </c>
      <c r="E832" s="109">
        <v>198000</v>
      </c>
      <c r="F832" s="100">
        <f>C832*E832</f>
        <v>7326000</v>
      </c>
      <c r="G832" s="13"/>
    </row>
    <row r="833" spans="1:8" s="95" customFormat="1" x14ac:dyDescent="0.3">
      <c r="A833" s="92" t="s">
        <v>14</v>
      </c>
      <c r="B833" s="110" t="s">
        <v>295</v>
      </c>
      <c r="C833" s="74">
        <v>37</v>
      </c>
      <c r="D833" s="92" t="s">
        <v>288</v>
      </c>
      <c r="E833" s="104">
        <v>65000</v>
      </c>
      <c r="F833" s="6">
        <f>E833*C833</f>
        <v>2405000</v>
      </c>
      <c r="G833" s="13"/>
    </row>
    <row r="834" spans="1:8" s="116" customFormat="1" ht="30" x14ac:dyDescent="0.3">
      <c r="A834" s="111" t="s">
        <v>16</v>
      </c>
      <c r="B834" s="112" t="s">
        <v>296</v>
      </c>
      <c r="C834" s="113">
        <v>43</v>
      </c>
      <c r="D834" s="92" t="s">
        <v>288</v>
      </c>
      <c r="E834" s="114">
        <v>18000</v>
      </c>
      <c r="F834" s="115">
        <f>E834*C834</f>
        <v>774000</v>
      </c>
    </row>
    <row r="835" spans="1:8" s="116" customFormat="1" x14ac:dyDescent="0.25">
      <c r="A835" s="111"/>
      <c r="B835" s="112"/>
      <c r="C835" s="113"/>
      <c r="D835" s="111"/>
      <c r="E835" s="114"/>
      <c r="F835" s="114"/>
    </row>
    <row r="836" spans="1:8" s="116" customFormat="1" ht="30" x14ac:dyDescent="0.3">
      <c r="A836" s="111" t="s">
        <v>18</v>
      </c>
      <c r="B836" s="112" t="s">
        <v>297</v>
      </c>
      <c r="C836" s="113">
        <v>43</v>
      </c>
      <c r="D836" s="92" t="s">
        <v>288</v>
      </c>
      <c r="E836" s="114">
        <v>2300</v>
      </c>
      <c r="F836" s="115">
        <f>E836*C836</f>
        <v>98900</v>
      </c>
    </row>
    <row r="837" spans="1:8" s="116" customFormat="1" x14ac:dyDescent="0.25">
      <c r="A837" s="111"/>
      <c r="B837" s="112"/>
      <c r="C837" s="113"/>
      <c r="D837" s="111"/>
      <c r="E837" s="114"/>
      <c r="F837" s="114"/>
    </row>
    <row r="838" spans="1:8" s="116" customFormat="1" ht="30" x14ac:dyDescent="0.3">
      <c r="A838" s="111" t="s">
        <v>22</v>
      </c>
      <c r="B838" s="112" t="s">
        <v>298</v>
      </c>
      <c r="C838" s="113">
        <v>43</v>
      </c>
      <c r="D838" s="92" t="s">
        <v>288</v>
      </c>
      <c r="E838" s="114">
        <v>45000</v>
      </c>
      <c r="F838" s="115">
        <f>E838*C838</f>
        <v>1935000</v>
      </c>
    </row>
    <row r="839" spans="1:8" s="116" customFormat="1" x14ac:dyDescent="0.25">
      <c r="A839" s="111"/>
      <c r="B839" s="112"/>
      <c r="C839" s="113"/>
      <c r="D839" s="111"/>
      <c r="E839" s="114"/>
      <c r="F839" s="115"/>
    </row>
    <row r="840" spans="1:8" s="116" customFormat="1" x14ac:dyDescent="0.3">
      <c r="A840" s="111" t="s">
        <v>25</v>
      </c>
      <c r="B840" s="112" t="s">
        <v>299</v>
      </c>
      <c r="C840" s="113">
        <v>43</v>
      </c>
      <c r="D840" s="92" t="s">
        <v>288</v>
      </c>
      <c r="E840" s="114">
        <v>35000</v>
      </c>
      <c r="F840" s="115">
        <f>E840*C840</f>
        <v>1505000</v>
      </c>
    </row>
    <row r="841" spans="1:8" s="116" customFormat="1" ht="11.65" customHeight="1" x14ac:dyDescent="0.25">
      <c r="A841" s="111"/>
      <c r="B841" s="112"/>
      <c r="C841" s="113"/>
      <c r="D841" s="111"/>
      <c r="E841" s="114"/>
      <c r="F841" s="114"/>
    </row>
    <row r="842" spans="1:8" s="116" customFormat="1" x14ac:dyDescent="0.3">
      <c r="A842" s="111" t="s">
        <v>26</v>
      </c>
      <c r="B842" s="112" t="s">
        <v>300</v>
      </c>
      <c r="C842" s="113">
        <v>37</v>
      </c>
      <c r="D842" s="92" t="s">
        <v>288</v>
      </c>
      <c r="E842" s="114">
        <v>25000</v>
      </c>
      <c r="F842" s="115">
        <f>E842*C842</f>
        <v>925000</v>
      </c>
    </row>
    <row r="843" spans="1:8" s="95" customFormat="1" ht="30" x14ac:dyDescent="0.3">
      <c r="A843" s="92" t="s">
        <v>138</v>
      </c>
      <c r="B843" s="117" t="s">
        <v>301</v>
      </c>
      <c r="C843" s="74">
        <v>1</v>
      </c>
      <c r="D843" s="92" t="s">
        <v>288</v>
      </c>
      <c r="E843" s="104">
        <v>143000</v>
      </c>
      <c r="F843" s="6">
        <f t="shared" ref="F843" si="12">E843*C843</f>
        <v>143000</v>
      </c>
      <c r="G843" s="13"/>
    </row>
    <row r="844" spans="1:8" s="13" customFormat="1" ht="45" x14ac:dyDescent="0.3">
      <c r="A844" s="4" t="s">
        <v>168</v>
      </c>
      <c r="B844" s="18" t="s">
        <v>302</v>
      </c>
      <c r="C844" s="74"/>
      <c r="D844" s="4" t="s">
        <v>303</v>
      </c>
      <c r="E844" s="118"/>
      <c r="F844" s="54">
        <f>20000*43</f>
        <v>860000</v>
      </c>
      <c r="G844" s="119"/>
      <c r="H844" s="97"/>
    </row>
    <row r="845" spans="1:8" s="13" customFormat="1" x14ac:dyDescent="0.3">
      <c r="A845" s="4" t="s">
        <v>259</v>
      </c>
      <c r="B845" s="18" t="s">
        <v>304</v>
      </c>
      <c r="C845" s="74"/>
      <c r="D845" s="4" t="s">
        <v>125</v>
      </c>
      <c r="E845" s="118"/>
      <c r="F845" s="54">
        <v>875000</v>
      </c>
      <c r="G845" s="119"/>
      <c r="H845" s="97"/>
    </row>
    <row r="846" spans="1:8" s="13" customFormat="1" x14ac:dyDescent="0.3">
      <c r="A846" s="4"/>
      <c r="B846" s="82" t="s">
        <v>305</v>
      </c>
      <c r="C846" s="74"/>
      <c r="D846" s="4"/>
      <c r="E846" s="118"/>
      <c r="F846" s="54"/>
      <c r="G846" s="119"/>
      <c r="H846" s="97"/>
    </row>
    <row r="847" spans="1:8" s="13" customFormat="1" x14ac:dyDescent="0.3">
      <c r="A847" s="4"/>
      <c r="B847" s="18" t="s">
        <v>306</v>
      </c>
      <c r="C847" s="74"/>
      <c r="D847" s="4"/>
      <c r="E847" s="118"/>
      <c r="F847" s="54"/>
      <c r="G847" s="119"/>
      <c r="H847" s="97"/>
    </row>
    <row r="848" spans="1:8" s="13" customFormat="1" x14ac:dyDescent="0.3">
      <c r="A848" s="4" t="s">
        <v>259</v>
      </c>
      <c r="B848" s="18" t="s">
        <v>307</v>
      </c>
      <c r="C848" s="74">
        <f>55*6</f>
        <v>330</v>
      </c>
      <c r="D848" s="4" t="s">
        <v>42</v>
      </c>
      <c r="E848" s="118">
        <v>3125</v>
      </c>
      <c r="F848" s="54">
        <f>C848*E848</f>
        <v>1031250</v>
      </c>
      <c r="G848" s="119"/>
      <c r="H848" s="97"/>
    </row>
    <row r="849" spans="1:6" s="13" customFormat="1" x14ac:dyDescent="0.25">
      <c r="A849" s="4" t="s">
        <v>261</v>
      </c>
      <c r="B849" s="18" t="s">
        <v>308</v>
      </c>
      <c r="C849" s="120"/>
      <c r="D849" s="4"/>
      <c r="E849" s="109"/>
      <c r="F849" s="121"/>
    </row>
    <row r="850" spans="1:6" s="95" customFormat="1" ht="15" x14ac:dyDescent="0.3">
      <c r="A850" s="92"/>
      <c r="C850" s="120"/>
      <c r="D850" s="92"/>
      <c r="E850" s="94"/>
      <c r="F850" s="100"/>
    </row>
    <row r="851" spans="1:6" s="95" customFormat="1" x14ac:dyDescent="0.35">
      <c r="A851" s="92"/>
      <c r="B851" s="21" t="s">
        <v>28</v>
      </c>
      <c r="C851" s="120"/>
      <c r="D851" s="92"/>
      <c r="E851" s="98" t="s">
        <v>26</v>
      </c>
      <c r="F851" s="99">
        <f>SUM(F826:F850)</f>
        <v>45950150</v>
      </c>
    </row>
    <row r="852" spans="1:6" s="95" customFormat="1" x14ac:dyDescent="0.35">
      <c r="A852" s="92"/>
      <c r="B852" s="21"/>
      <c r="C852" s="120"/>
      <c r="D852" s="92"/>
      <c r="E852" s="98"/>
      <c r="F852" s="99"/>
    </row>
    <row r="853" spans="1:6" s="95" customFormat="1" x14ac:dyDescent="0.35">
      <c r="A853" s="92"/>
      <c r="B853" s="21"/>
      <c r="C853" s="120"/>
      <c r="D853" s="92"/>
      <c r="E853" s="98"/>
      <c r="F853" s="99"/>
    </row>
    <row r="854" spans="1:6" s="13" customFormat="1" x14ac:dyDescent="0.25">
      <c r="A854" s="4"/>
      <c r="B854" s="21" t="s">
        <v>285</v>
      </c>
      <c r="C854" s="120"/>
      <c r="D854" s="4"/>
      <c r="E854" s="122"/>
      <c r="F854" s="121"/>
    </row>
    <row r="855" spans="1:6" s="13" customFormat="1" x14ac:dyDescent="0.25">
      <c r="A855" s="4"/>
      <c r="B855" s="21"/>
      <c r="C855" s="120"/>
      <c r="D855" s="4"/>
      <c r="E855" s="122"/>
      <c r="F855" s="121"/>
    </row>
    <row r="856" spans="1:6" s="13" customFormat="1" x14ac:dyDescent="0.25">
      <c r="A856" s="4"/>
      <c r="B856" s="21"/>
      <c r="C856" s="120"/>
      <c r="D856" s="4"/>
      <c r="E856" s="122"/>
      <c r="F856" s="121"/>
    </row>
    <row r="857" spans="1:6" s="13" customFormat="1" x14ac:dyDescent="0.25">
      <c r="A857" s="4"/>
      <c r="B857" s="21"/>
      <c r="C857" s="120"/>
      <c r="D857" s="4"/>
      <c r="E857" s="122"/>
      <c r="F857" s="121"/>
    </row>
    <row r="858" spans="1:6" s="13" customFormat="1" x14ac:dyDescent="0.25">
      <c r="A858" s="4"/>
      <c r="B858" s="21"/>
      <c r="C858" s="120"/>
      <c r="D858" s="4"/>
      <c r="E858" s="122"/>
      <c r="F858" s="121"/>
    </row>
    <row r="859" spans="1:6" s="13" customFormat="1" x14ac:dyDescent="0.25">
      <c r="A859" s="4"/>
      <c r="B859" s="21"/>
      <c r="C859" s="120"/>
      <c r="D859" s="4"/>
      <c r="E859" s="122"/>
      <c r="F859" s="121"/>
    </row>
    <row r="860" spans="1:6" s="13" customFormat="1" x14ac:dyDescent="0.25">
      <c r="A860" s="4"/>
      <c r="B860" s="21"/>
      <c r="C860" s="120"/>
      <c r="D860" s="4"/>
      <c r="E860" s="122"/>
      <c r="F860" s="121"/>
    </row>
    <row r="861" spans="1:6" s="13" customFormat="1" x14ac:dyDescent="0.25">
      <c r="A861" s="4"/>
      <c r="B861" s="21"/>
      <c r="C861" s="120"/>
      <c r="D861" s="4"/>
      <c r="E861" s="122"/>
      <c r="F861" s="121"/>
    </row>
    <row r="862" spans="1:6" s="13" customFormat="1" ht="18.75" customHeight="1" x14ac:dyDescent="0.25">
      <c r="A862" s="4"/>
      <c r="B862" s="9" t="s">
        <v>49</v>
      </c>
      <c r="C862" s="123"/>
      <c r="D862" s="8"/>
      <c r="E862" s="124"/>
      <c r="F862" s="125"/>
    </row>
    <row r="863" spans="1:6" s="13" customFormat="1" ht="18.75" customHeight="1" x14ac:dyDescent="0.25">
      <c r="A863" s="4"/>
      <c r="B863" s="9"/>
      <c r="C863" s="123"/>
      <c r="D863" s="8"/>
      <c r="E863" s="124"/>
      <c r="F863" s="125"/>
    </row>
    <row r="864" spans="1:6" s="13" customFormat="1" ht="17.25" customHeight="1" x14ac:dyDescent="0.25">
      <c r="A864" s="4"/>
      <c r="B864" s="34" t="s">
        <v>309</v>
      </c>
      <c r="C864" s="123"/>
      <c r="D864" s="8"/>
      <c r="E864" s="122">
        <f>F822</f>
        <v>4940620</v>
      </c>
      <c r="F864" s="125"/>
    </row>
    <row r="865" spans="1:8" s="13" customFormat="1" ht="17.25" customHeight="1" x14ac:dyDescent="0.25">
      <c r="A865" s="4"/>
      <c r="B865" s="34" t="s">
        <v>310</v>
      </c>
      <c r="C865" s="123"/>
      <c r="D865" s="8"/>
      <c r="E865" s="122">
        <f>F851</f>
        <v>45950150</v>
      </c>
      <c r="F865" s="125"/>
    </row>
    <row r="866" spans="1:8" s="13" customFormat="1" ht="17.25" customHeight="1" x14ac:dyDescent="0.25">
      <c r="A866" s="4"/>
      <c r="B866" s="34"/>
      <c r="C866" s="123"/>
      <c r="D866" s="8"/>
      <c r="E866" s="122"/>
      <c r="F866" s="125"/>
    </row>
    <row r="867" spans="1:8" s="13" customFormat="1" ht="17.25" customHeight="1" x14ac:dyDescent="0.25">
      <c r="A867" s="4"/>
      <c r="B867" s="34"/>
      <c r="C867" s="123"/>
      <c r="D867" s="8"/>
      <c r="E867" s="122"/>
      <c r="F867" s="125"/>
    </row>
    <row r="868" spans="1:8" s="13" customFormat="1" ht="17.25" customHeight="1" x14ac:dyDescent="0.25">
      <c r="A868" s="4"/>
      <c r="B868" s="34"/>
      <c r="C868" s="123"/>
      <c r="D868" s="8"/>
      <c r="E868" s="122"/>
      <c r="F868" s="125"/>
    </row>
    <row r="869" spans="1:8" s="13" customFormat="1" ht="17.25" customHeight="1" x14ac:dyDescent="0.25">
      <c r="A869" s="4"/>
      <c r="B869" s="34"/>
      <c r="C869" s="123"/>
      <c r="D869" s="8"/>
      <c r="E869" s="122"/>
      <c r="F869" s="125"/>
    </row>
    <row r="870" spans="1:8" s="13" customFormat="1" ht="17.25" customHeight="1" x14ac:dyDescent="0.25">
      <c r="A870" s="4"/>
      <c r="B870" s="9" t="s">
        <v>311</v>
      </c>
      <c r="C870" s="123"/>
      <c r="D870" s="8"/>
      <c r="E870" s="122"/>
      <c r="F870" s="125"/>
    </row>
    <row r="871" spans="1:8" s="13" customFormat="1" ht="17.25" customHeight="1" x14ac:dyDescent="0.25">
      <c r="A871" s="4"/>
      <c r="B871" s="21" t="s">
        <v>211</v>
      </c>
      <c r="C871" s="123"/>
      <c r="D871" s="8"/>
      <c r="E871" s="124" t="s">
        <v>26</v>
      </c>
      <c r="F871" s="125">
        <f>SUM(E864:E865)</f>
        <v>50890770</v>
      </c>
      <c r="H871" s="126"/>
    </row>
    <row r="872" spans="1:8" customFormat="1" ht="18.75" x14ac:dyDescent="0.25">
      <c r="A872" s="55"/>
      <c r="B872" s="87" t="s">
        <v>312</v>
      </c>
      <c r="C872" s="62"/>
      <c r="D872" s="55"/>
      <c r="E872" s="127"/>
      <c r="F872" s="128"/>
    </row>
    <row r="873" spans="1:8" customFormat="1" ht="16.5" customHeight="1" x14ac:dyDescent="0.25">
      <c r="A873" s="55"/>
      <c r="B873" s="62"/>
      <c r="C873" s="62"/>
      <c r="D873" s="55"/>
      <c r="E873" s="127"/>
      <c r="F873" s="128"/>
    </row>
    <row r="874" spans="1:8" customFormat="1" ht="17.25" customHeight="1" x14ac:dyDescent="0.25">
      <c r="A874" s="55"/>
      <c r="B874" s="129" t="s">
        <v>313</v>
      </c>
      <c r="C874" s="62"/>
      <c r="D874" s="55"/>
      <c r="E874" s="127"/>
      <c r="F874" s="128"/>
    </row>
    <row r="875" spans="1:8" s="133" customFormat="1" ht="33" x14ac:dyDescent="0.35">
      <c r="A875" s="130" t="s">
        <v>4</v>
      </c>
      <c r="B875" s="131" t="s">
        <v>314</v>
      </c>
      <c r="C875" s="132"/>
      <c r="D875" s="132"/>
      <c r="E875" s="132"/>
      <c r="F875" s="132"/>
      <c r="G875" s="133">
        <v>4</v>
      </c>
    </row>
    <row r="876" spans="1:8" s="133" customFormat="1" x14ac:dyDescent="0.35">
      <c r="A876" s="130" t="s">
        <v>315</v>
      </c>
      <c r="B876" s="130" t="s">
        <v>316</v>
      </c>
      <c r="C876" s="130" t="s">
        <v>317</v>
      </c>
      <c r="D876" s="130" t="s">
        <v>318</v>
      </c>
      <c r="E876" s="130" t="s">
        <v>319</v>
      </c>
      <c r="F876" s="130" t="s">
        <v>320</v>
      </c>
    </row>
    <row r="877" spans="1:8" s="133" customFormat="1" ht="45" x14ac:dyDescent="0.3">
      <c r="A877" s="134">
        <v>1</v>
      </c>
      <c r="B877" s="135" t="s">
        <v>321</v>
      </c>
      <c r="C877" s="136" t="s">
        <v>322</v>
      </c>
      <c r="D877" s="136">
        <v>40</v>
      </c>
      <c r="E877" s="137">
        <v>26700</v>
      </c>
      <c r="F877" s="137">
        <f>D877*E877</f>
        <v>1068000</v>
      </c>
      <c r="G877" s="133">
        <v>10</v>
      </c>
      <c r="H877" s="133">
        <f>G877*$G$875</f>
        <v>40</v>
      </c>
    </row>
    <row r="878" spans="1:8" s="133" customFormat="1" ht="15.75" x14ac:dyDescent="0.3">
      <c r="A878" s="134">
        <v>2</v>
      </c>
      <c r="B878" s="138" t="s">
        <v>323</v>
      </c>
      <c r="C878" s="136" t="s">
        <v>324</v>
      </c>
      <c r="D878" s="136">
        <v>24</v>
      </c>
      <c r="E878" s="137">
        <v>2800</v>
      </c>
      <c r="F878" s="137">
        <f t="shared" ref="F878:F909" si="13">D878*E878</f>
        <v>67200</v>
      </c>
      <c r="G878" s="133">
        <v>6</v>
      </c>
      <c r="H878" s="133">
        <f t="shared" ref="H878:H941" si="14">G878*$G$875</f>
        <v>24</v>
      </c>
    </row>
    <row r="879" spans="1:8" s="133" customFormat="1" ht="15.75" x14ac:dyDescent="0.3">
      <c r="A879" s="134">
        <v>3</v>
      </c>
      <c r="B879" s="138" t="s">
        <v>325</v>
      </c>
      <c r="C879" s="136" t="s">
        <v>326</v>
      </c>
      <c r="D879" s="136">
        <v>24</v>
      </c>
      <c r="E879" s="137">
        <v>240</v>
      </c>
      <c r="F879" s="137">
        <f t="shared" si="13"/>
        <v>5760</v>
      </c>
      <c r="G879" s="133">
        <v>6</v>
      </c>
      <c r="H879" s="133">
        <f t="shared" si="14"/>
        <v>24</v>
      </c>
    </row>
    <row r="880" spans="1:8" s="133" customFormat="1" ht="15.75" x14ac:dyDescent="0.3">
      <c r="A880" s="134">
        <v>4</v>
      </c>
      <c r="B880" s="138" t="s">
        <v>327</v>
      </c>
      <c r="C880" s="136" t="s">
        <v>326</v>
      </c>
      <c r="D880" s="136">
        <v>120</v>
      </c>
      <c r="E880" s="137">
        <f>E879</f>
        <v>240</v>
      </c>
      <c r="F880" s="137">
        <f t="shared" si="13"/>
        <v>28800</v>
      </c>
      <c r="G880" s="133">
        <v>30</v>
      </c>
      <c r="H880" s="133">
        <f t="shared" si="14"/>
        <v>120</v>
      </c>
    </row>
    <row r="881" spans="1:8" s="133" customFormat="1" ht="15.75" x14ac:dyDescent="0.3">
      <c r="A881" s="134">
        <v>5</v>
      </c>
      <c r="B881" s="138" t="s">
        <v>328</v>
      </c>
      <c r="C881" s="136" t="s">
        <v>324</v>
      </c>
      <c r="D881" s="136">
        <v>20</v>
      </c>
      <c r="E881" s="137">
        <v>3000</v>
      </c>
      <c r="F881" s="137">
        <f t="shared" si="13"/>
        <v>60000</v>
      </c>
      <c r="G881" s="133">
        <v>5</v>
      </c>
      <c r="H881" s="133">
        <f t="shared" si="14"/>
        <v>20</v>
      </c>
    </row>
    <row r="882" spans="1:8" s="133" customFormat="1" ht="15.75" x14ac:dyDescent="0.3">
      <c r="A882" s="134">
        <v>6</v>
      </c>
      <c r="B882" s="138" t="s">
        <v>329</v>
      </c>
      <c r="C882" s="136" t="s">
        <v>324</v>
      </c>
      <c r="D882" s="136">
        <v>20</v>
      </c>
      <c r="E882" s="137">
        <v>2700</v>
      </c>
      <c r="F882" s="137">
        <f t="shared" si="13"/>
        <v>54000</v>
      </c>
      <c r="G882" s="133">
        <v>5</v>
      </c>
      <c r="H882" s="133">
        <f t="shared" si="14"/>
        <v>20</v>
      </c>
    </row>
    <row r="883" spans="1:8" s="133" customFormat="1" ht="45" x14ac:dyDescent="0.3">
      <c r="A883" s="134">
        <v>7</v>
      </c>
      <c r="B883" s="135" t="s">
        <v>330</v>
      </c>
      <c r="C883" s="136" t="s">
        <v>322</v>
      </c>
      <c r="D883" s="136">
        <v>10</v>
      </c>
      <c r="E883" s="137">
        <v>28000</v>
      </c>
      <c r="F883" s="137">
        <f t="shared" si="13"/>
        <v>280000</v>
      </c>
      <c r="G883" s="133">
        <v>2.5</v>
      </c>
      <c r="H883" s="133">
        <f t="shared" si="14"/>
        <v>10</v>
      </c>
    </row>
    <row r="884" spans="1:8" s="133" customFormat="1" ht="15.75" x14ac:dyDescent="0.3">
      <c r="A884" s="134">
        <v>8</v>
      </c>
      <c r="B884" s="138" t="s">
        <v>331</v>
      </c>
      <c r="C884" s="136" t="s">
        <v>324</v>
      </c>
      <c r="D884" s="136">
        <v>4</v>
      </c>
      <c r="E884" s="137">
        <v>3000</v>
      </c>
      <c r="F884" s="137">
        <f t="shared" si="13"/>
        <v>12000</v>
      </c>
      <c r="G884" s="133">
        <v>1</v>
      </c>
      <c r="H884" s="133">
        <f t="shared" si="14"/>
        <v>4</v>
      </c>
    </row>
    <row r="885" spans="1:8" s="133" customFormat="1" ht="15.75" x14ac:dyDescent="0.3">
      <c r="A885" s="134">
        <v>9</v>
      </c>
      <c r="B885" s="138" t="s">
        <v>332</v>
      </c>
      <c r="C885" s="136" t="s">
        <v>324</v>
      </c>
      <c r="D885" s="136">
        <v>4</v>
      </c>
      <c r="E885" s="137">
        <v>2300</v>
      </c>
      <c r="F885" s="137">
        <f t="shared" si="13"/>
        <v>9200</v>
      </c>
      <c r="G885" s="133">
        <v>1</v>
      </c>
      <c r="H885" s="133">
        <f t="shared" si="14"/>
        <v>4</v>
      </c>
    </row>
    <row r="886" spans="1:8" s="133" customFormat="1" ht="15.75" x14ac:dyDescent="0.3">
      <c r="A886" s="134">
        <v>10</v>
      </c>
      <c r="B886" s="138" t="s">
        <v>333</v>
      </c>
      <c r="C886" s="136" t="s">
        <v>324</v>
      </c>
      <c r="D886" s="136">
        <v>96</v>
      </c>
      <c r="E886" s="137">
        <v>1800</v>
      </c>
      <c r="F886" s="137">
        <f t="shared" si="13"/>
        <v>172800</v>
      </c>
      <c r="G886" s="133">
        <v>24</v>
      </c>
      <c r="H886" s="133">
        <f t="shared" si="14"/>
        <v>96</v>
      </c>
    </row>
    <row r="887" spans="1:8" s="133" customFormat="1" ht="15.75" x14ac:dyDescent="0.3">
      <c r="A887" s="134">
        <v>11</v>
      </c>
      <c r="B887" s="138" t="s">
        <v>334</v>
      </c>
      <c r="C887" s="136" t="s">
        <v>326</v>
      </c>
      <c r="D887" s="136">
        <v>96</v>
      </c>
      <c r="E887" s="137">
        <v>2900</v>
      </c>
      <c r="F887" s="137">
        <f t="shared" si="13"/>
        <v>278400</v>
      </c>
      <c r="G887" s="133">
        <v>24</v>
      </c>
      <c r="H887" s="133">
        <f t="shared" si="14"/>
        <v>96</v>
      </c>
    </row>
    <row r="888" spans="1:8" s="133" customFormat="1" ht="30" x14ac:dyDescent="0.3">
      <c r="A888" s="134">
        <v>12</v>
      </c>
      <c r="B888" s="138" t="s">
        <v>335</v>
      </c>
      <c r="C888" s="136" t="s">
        <v>326</v>
      </c>
      <c r="D888" s="136">
        <v>80</v>
      </c>
      <c r="E888" s="137">
        <v>450</v>
      </c>
      <c r="F888" s="137">
        <f t="shared" si="13"/>
        <v>36000</v>
      </c>
      <c r="G888" s="133">
        <v>20</v>
      </c>
      <c r="H888" s="133">
        <f t="shared" si="14"/>
        <v>80</v>
      </c>
    </row>
    <row r="889" spans="1:8" s="133" customFormat="1" ht="30" x14ac:dyDescent="0.3">
      <c r="A889" s="134">
        <v>13</v>
      </c>
      <c r="B889" s="138" t="s">
        <v>336</v>
      </c>
      <c r="C889" s="136" t="s">
        <v>326</v>
      </c>
      <c r="D889" s="136">
        <v>12</v>
      </c>
      <c r="E889" s="137">
        <v>3100</v>
      </c>
      <c r="F889" s="137">
        <f t="shared" si="13"/>
        <v>37200</v>
      </c>
      <c r="G889" s="133">
        <v>3</v>
      </c>
      <c r="H889" s="133">
        <f t="shared" si="14"/>
        <v>12</v>
      </c>
    </row>
    <row r="890" spans="1:8" s="133" customFormat="1" ht="30" x14ac:dyDescent="0.3">
      <c r="A890" s="134">
        <v>14</v>
      </c>
      <c r="B890" s="138" t="s">
        <v>337</v>
      </c>
      <c r="C890" s="136" t="s">
        <v>326</v>
      </c>
      <c r="D890" s="136">
        <v>8</v>
      </c>
      <c r="E890" s="137">
        <f>E889</f>
        <v>3100</v>
      </c>
      <c r="F890" s="137">
        <f t="shared" si="13"/>
        <v>24800</v>
      </c>
      <c r="G890" s="133">
        <v>2</v>
      </c>
      <c r="H890" s="133">
        <f t="shared" si="14"/>
        <v>8</v>
      </c>
    </row>
    <row r="891" spans="1:8" s="133" customFormat="1" ht="30" x14ac:dyDescent="0.3">
      <c r="A891" s="136">
        <v>15</v>
      </c>
      <c r="B891" s="138" t="s">
        <v>338</v>
      </c>
      <c r="C891" s="136" t="s">
        <v>326</v>
      </c>
      <c r="D891" s="136">
        <v>8</v>
      </c>
      <c r="E891" s="137">
        <v>2100</v>
      </c>
      <c r="F891" s="137">
        <f t="shared" si="13"/>
        <v>16800</v>
      </c>
      <c r="G891" s="133">
        <v>2</v>
      </c>
      <c r="H891" s="133">
        <f t="shared" si="14"/>
        <v>8</v>
      </c>
    </row>
    <row r="892" spans="1:8" s="133" customFormat="1" ht="30" x14ac:dyDescent="0.3">
      <c r="A892" s="136">
        <v>16</v>
      </c>
      <c r="B892" s="138" t="s">
        <v>339</v>
      </c>
      <c r="C892" s="136" t="s">
        <v>326</v>
      </c>
      <c r="D892" s="136">
        <v>8</v>
      </c>
      <c r="E892" s="137">
        <v>4700</v>
      </c>
      <c r="F892" s="137">
        <f t="shared" si="13"/>
        <v>37600</v>
      </c>
      <c r="G892" s="133">
        <v>2</v>
      </c>
      <c r="H892" s="133">
        <f t="shared" si="14"/>
        <v>8</v>
      </c>
    </row>
    <row r="893" spans="1:8" s="133" customFormat="1" ht="30" x14ac:dyDescent="0.3">
      <c r="A893" s="136">
        <v>17</v>
      </c>
      <c r="B893" s="138" t="s">
        <v>340</v>
      </c>
      <c r="C893" s="136" t="s">
        <v>341</v>
      </c>
      <c r="D893" s="136">
        <v>56</v>
      </c>
      <c r="E893" s="137">
        <v>3000</v>
      </c>
      <c r="F893" s="137">
        <f t="shared" si="13"/>
        <v>168000</v>
      </c>
      <c r="G893" s="133">
        <v>14</v>
      </c>
      <c r="H893" s="133">
        <f t="shared" si="14"/>
        <v>56</v>
      </c>
    </row>
    <row r="894" spans="1:8" s="133" customFormat="1" ht="45" x14ac:dyDescent="0.3">
      <c r="A894" s="136">
        <v>18</v>
      </c>
      <c r="B894" s="138" t="s">
        <v>342</v>
      </c>
      <c r="C894" s="136" t="s">
        <v>343</v>
      </c>
      <c r="D894" s="136">
        <v>4</v>
      </c>
      <c r="E894" s="137">
        <v>27900</v>
      </c>
      <c r="F894" s="137">
        <f t="shared" si="13"/>
        <v>111600</v>
      </c>
      <c r="G894" s="133">
        <v>1</v>
      </c>
      <c r="H894" s="133">
        <f t="shared" si="14"/>
        <v>4</v>
      </c>
    </row>
    <row r="895" spans="1:8" s="133" customFormat="1" ht="15.75" x14ac:dyDescent="0.3">
      <c r="A895" s="136">
        <v>19</v>
      </c>
      <c r="B895" s="138" t="s">
        <v>344</v>
      </c>
      <c r="C895" s="136" t="s">
        <v>324</v>
      </c>
      <c r="D895" s="136">
        <v>4</v>
      </c>
      <c r="E895" s="137">
        <v>3000</v>
      </c>
      <c r="F895" s="137">
        <f t="shared" si="13"/>
        <v>12000</v>
      </c>
      <c r="G895" s="133">
        <v>1</v>
      </c>
      <c r="H895" s="133">
        <f t="shared" si="14"/>
        <v>4</v>
      </c>
    </row>
    <row r="896" spans="1:8" s="133" customFormat="1" ht="15.75" x14ac:dyDescent="0.3">
      <c r="A896" s="136">
        <v>20</v>
      </c>
      <c r="B896" s="138" t="s">
        <v>345</v>
      </c>
      <c r="C896" s="136" t="s">
        <v>324</v>
      </c>
      <c r="D896" s="136">
        <v>4</v>
      </c>
      <c r="E896" s="137">
        <f>E895</f>
        <v>3000</v>
      </c>
      <c r="F896" s="137">
        <f t="shared" si="13"/>
        <v>12000</v>
      </c>
      <c r="G896" s="133">
        <v>1</v>
      </c>
      <c r="H896" s="133">
        <f t="shared" si="14"/>
        <v>4</v>
      </c>
    </row>
    <row r="897" spans="1:8" s="133" customFormat="1" ht="30" x14ac:dyDescent="0.3">
      <c r="A897" s="136">
        <v>21</v>
      </c>
      <c r="B897" s="138" t="s">
        <v>346</v>
      </c>
      <c r="C897" s="136" t="s">
        <v>347</v>
      </c>
      <c r="D897" s="136">
        <v>12</v>
      </c>
      <c r="E897" s="137">
        <v>6200</v>
      </c>
      <c r="F897" s="137">
        <f t="shared" si="13"/>
        <v>74400</v>
      </c>
      <c r="G897" s="133">
        <v>3</v>
      </c>
      <c r="H897" s="133">
        <f t="shared" si="14"/>
        <v>12</v>
      </c>
    </row>
    <row r="898" spans="1:8" s="133" customFormat="1" ht="30" x14ac:dyDescent="0.3">
      <c r="A898" s="136">
        <v>22</v>
      </c>
      <c r="B898" s="138" t="s">
        <v>348</v>
      </c>
      <c r="C898" s="136" t="s">
        <v>347</v>
      </c>
      <c r="D898" s="136">
        <v>24</v>
      </c>
      <c r="E898" s="137">
        <v>2400</v>
      </c>
      <c r="F898" s="137">
        <f t="shared" si="13"/>
        <v>57600</v>
      </c>
      <c r="G898" s="133">
        <v>6</v>
      </c>
      <c r="H898" s="133">
        <f t="shared" si="14"/>
        <v>24</v>
      </c>
    </row>
    <row r="899" spans="1:8" s="133" customFormat="1" ht="15.75" x14ac:dyDescent="0.3">
      <c r="A899" s="139">
        <v>23</v>
      </c>
      <c r="B899" s="138" t="s">
        <v>349</v>
      </c>
      <c r="C899" s="136" t="s">
        <v>350</v>
      </c>
      <c r="D899" s="136">
        <v>12</v>
      </c>
      <c r="E899" s="137">
        <v>5500</v>
      </c>
      <c r="F899" s="137">
        <f t="shared" si="13"/>
        <v>66000</v>
      </c>
      <c r="G899" s="133">
        <v>3</v>
      </c>
      <c r="H899" s="133">
        <f t="shared" si="14"/>
        <v>12</v>
      </c>
    </row>
    <row r="900" spans="1:8" s="133" customFormat="1" ht="15.75" x14ac:dyDescent="0.3">
      <c r="A900" s="136">
        <v>24</v>
      </c>
      <c r="B900" s="138" t="s">
        <v>351</v>
      </c>
      <c r="C900" s="136"/>
      <c r="D900" s="136"/>
      <c r="E900" s="137"/>
      <c r="F900" s="137">
        <v>480000</v>
      </c>
      <c r="H900" s="133">
        <f t="shared" si="14"/>
        <v>0</v>
      </c>
    </row>
    <row r="901" spans="1:8" s="133" customFormat="1" x14ac:dyDescent="0.35">
      <c r="A901" s="136"/>
      <c r="B901" s="140" t="s">
        <v>28</v>
      </c>
      <c r="C901" s="136"/>
      <c r="D901" s="136"/>
      <c r="E901" s="137"/>
      <c r="F901" s="141">
        <f>SUM(F877:F900)</f>
        <v>3170160</v>
      </c>
      <c r="H901" s="133">
        <f t="shared" si="14"/>
        <v>0</v>
      </c>
    </row>
    <row r="902" spans="1:8" s="133" customFormat="1" x14ac:dyDescent="0.35">
      <c r="A902" s="136"/>
      <c r="B902" s="142"/>
      <c r="C902" s="136"/>
      <c r="D902" s="136"/>
      <c r="E902" s="137"/>
      <c r="F902" s="143"/>
      <c r="H902" s="133">
        <f t="shared" si="14"/>
        <v>0</v>
      </c>
    </row>
    <row r="903" spans="1:8" s="133" customFormat="1" x14ac:dyDescent="0.35">
      <c r="A903" s="144" t="s">
        <v>6</v>
      </c>
      <c r="B903" s="131" t="s">
        <v>352</v>
      </c>
      <c r="C903" s="130" t="s">
        <v>317</v>
      </c>
      <c r="D903" s="130" t="s">
        <v>318</v>
      </c>
      <c r="E903" s="130" t="s">
        <v>319</v>
      </c>
      <c r="F903" s="130" t="s">
        <v>320</v>
      </c>
      <c r="G903" s="133" t="s">
        <v>353</v>
      </c>
      <c r="H903" s="133" t="e">
        <f t="shared" si="14"/>
        <v>#VALUE!</v>
      </c>
    </row>
    <row r="904" spans="1:8" s="133" customFormat="1" ht="45" x14ac:dyDescent="0.3">
      <c r="A904" s="136">
        <v>1</v>
      </c>
      <c r="B904" s="138" t="s">
        <v>354</v>
      </c>
      <c r="C904" s="136" t="s">
        <v>355</v>
      </c>
      <c r="D904" s="136">
        <v>12</v>
      </c>
      <c r="E904" s="137">
        <v>52000</v>
      </c>
      <c r="F904" s="137">
        <f t="shared" si="13"/>
        <v>624000</v>
      </c>
      <c r="G904" s="133">
        <v>3</v>
      </c>
      <c r="H904" s="133">
        <f t="shared" si="14"/>
        <v>12</v>
      </c>
    </row>
    <row r="905" spans="1:8" s="133" customFormat="1" ht="15.75" x14ac:dyDescent="0.3">
      <c r="A905" s="136">
        <v>2</v>
      </c>
      <c r="B905" s="138" t="s">
        <v>356</v>
      </c>
      <c r="C905" s="136" t="s">
        <v>357</v>
      </c>
      <c r="D905" s="136">
        <v>120</v>
      </c>
      <c r="E905" s="137">
        <v>2000</v>
      </c>
      <c r="F905" s="137">
        <f t="shared" si="13"/>
        <v>240000</v>
      </c>
      <c r="G905" s="133">
        <v>30</v>
      </c>
      <c r="H905" s="133">
        <f t="shared" si="14"/>
        <v>120</v>
      </c>
    </row>
    <row r="906" spans="1:8" s="133" customFormat="1" ht="15.75" x14ac:dyDescent="0.3">
      <c r="A906" s="136">
        <v>3</v>
      </c>
      <c r="B906" s="138" t="s">
        <v>358</v>
      </c>
      <c r="C906" s="136" t="s">
        <v>326</v>
      </c>
      <c r="D906" s="136">
        <v>120</v>
      </c>
      <c r="E906" s="137">
        <v>300</v>
      </c>
      <c r="F906" s="137">
        <f t="shared" si="13"/>
        <v>36000</v>
      </c>
      <c r="G906" s="133">
        <v>30</v>
      </c>
      <c r="H906" s="133">
        <f t="shared" si="14"/>
        <v>120</v>
      </c>
    </row>
    <row r="907" spans="1:8" s="133" customFormat="1" ht="15.75" x14ac:dyDescent="0.3">
      <c r="A907" s="136">
        <v>4</v>
      </c>
      <c r="B907" s="138" t="s">
        <v>359</v>
      </c>
      <c r="C907" s="136" t="s">
        <v>326</v>
      </c>
      <c r="D907" s="136">
        <v>60</v>
      </c>
      <c r="E907" s="137">
        <v>300</v>
      </c>
      <c r="F907" s="137">
        <f t="shared" si="13"/>
        <v>18000</v>
      </c>
      <c r="G907" s="133">
        <v>15</v>
      </c>
      <c r="H907" s="133">
        <f t="shared" si="14"/>
        <v>60</v>
      </c>
    </row>
    <row r="908" spans="1:8" s="133" customFormat="1" ht="30" x14ac:dyDescent="0.3">
      <c r="A908" s="136">
        <v>5</v>
      </c>
      <c r="B908" s="138" t="s">
        <v>340</v>
      </c>
      <c r="C908" s="136" t="s">
        <v>341</v>
      </c>
      <c r="D908" s="136">
        <v>8</v>
      </c>
      <c r="E908" s="137">
        <v>2500</v>
      </c>
      <c r="F908" s="137">
        <f t="shared" si="13"/>
        <v>20000</v>
      </c>
      <c r="G908" s="133">
        <v>2</v>
      </c>
      <c r="H908" s="133">
        <f t="shared" si="14"/>
        <v>8</v>
      </c>
    </row>
    <row r="909" spans="1:8" s="133" customFormat="1" ht="15.75" x14ac:dyDescent="0.3">
      <c r="A909" s="136">
        <v>6</v>
      </c>
      <c r="B909" s="138" t="s">
        <v>360</v>
      </c>
      <c r="C909" s="136" t="s">
        <v>350</v>
      </c>
      <c r="D909" s="136">
        <v>4</v>
      </c>
      <c r="E909" s="137">
        <v>5500</v>
      </c>
      <c r="F909" s="137">
        <f t="shared" si="13"/>
        <v>22000</v>
      </c>
      <c r="G909" s="133">
        <v>1</v>
      </c>
      <c r="H909" s="133">
        <f t="shared" si="14"/>
        <v>4</v>
      </c>
    </row>
    <row r="910" spans="1:8" s="133" customFormat="1" ht="15.75" x14ac:dyDescent="0.3">
      <c r="A910" s="136"/>
      <c r="B910" s="138" t="s">
        <v>351</v>
      </c>
      <c r="C910" s="136"/>
      <c r="D910" s="136"/>
      <c r="E910" s="137"/>
      <c r="F910" s="137">
        <v>180000</v>
      </c>
      <c r="H910" s="133">
        <f t="shared" si="14"/>
        <v>0</v>
      </c>
    </row>
    <row r="911" spans="1:8" s="133" customFormat="1" x14ac:dyDescent="0.35">
      <c r="A911" s="136"/>
      <c r="B911" s="140" t="s">
        <v>28</v>
      </c>
      <c r="C911" s="136"/>
      <c r="D911" s="136"/>
      <c r="E911" s="137"/>
      <c r="F911" s="141">
        <f>SUM(F904:F910)</f>
        <v>1140000</v>
      </c>
      <c r="H911" s="133">
        <f t="shared" si="14"/>
        <v>0</v>
      </c>
    </row>
    <row r="912" spans="1:8" s="133" customFormat="1" x14ac:dyDescent="0.35">
      <c r="A912" s="136"/>
      <c r="B912" s="142"/>
      <c r="C912" s="136"/>
      <c r="D912" s="136"/>
      <c r="E912" s="137"/>
      <c r="F912" s="143"/>
      <c r="H912" s="133">
        <f t="shared" si="14"/>
        <v>0</v>
      </c>
    </row>
    <row r="913" spans="1:8" s="133" customFormat="1" x14ac:dyDescent="0.35">
      <c r="A913" s="136"/>
      <c r="B913" s="145"/>
      <c r="C913" s="136"/>
      <c r="D913" s="136"/>
      <c r="E913" s="137"/>
      <c r="F913" s="143"/>
      <c r="H913" s="133">
        <f t="shared" si="14"/>
        <v>0</v>
      </c>
    </row>
    <row r="914" spans="1:8" s="133" customFormat="1" ht="99" x14ac:dyDescent="0.35">
      <c r="A914" s="144" t="s">
        <v>8</v>
      </c>
      <c r="B914" s="131" t="s">
        <v>361</v>
      </c>
      <c r="C914" s="136"/>
      <c r="D914" s="136"/>
      <c r="E914" s="137"/>
      <c r="F914" s="137"/>
      <c r="H914" s="133">
        <f t="shared" si="14"/>
        <v>0</v>
      </c>
    </row>
    <row r="915" spans="1:8" s="133" customFormat="1" ht="45" x14ac:dyDescent="0.3">
      <c r="A915" s="136">
        <v>1</v>
      </c>
      <c r="B915" s="135" t="s">
        <v>362</v>
      </c>
      <c r="C915" s="136" t="s">
        <v>322</v>
      </c>
      <c r="D915" s="136">
        <v>19</v>
      </c>
      <c r="E915" s="137">
        <f>E877</f>
        <v>26700</v>
      </c>
      <c r="F915" s="137">
        <f>D915*E915</f>
        <v>507300</v>
      </c>
      <c r="G915" s="133">
        <v>3</v>
      </c>
      <c r="H915" s="133">
        <f t="shared" si="14"/>
        <v>12</v>
      </c>
    </row>
    <row r="916" spans="1:8" s="133" customFormat="1" ht="15.75" x14ac:dyDescent="0.3">
      <c r="A916" s="136">
        <v>2</v>
      </c>
      <c r="B916" s="138" t="s">
        <v>323</v>
      </c>
      <c r="C916" s="136" t="s">
        <v>324</v>
      </c>
      <c r="D916" s="136">
        <v>6</v>
      </c>
      <c r="E916" s="137">
        <f>E878</f>
        <v>2800</v>
      </c>
      <c r="F916" s="137">
        <f t="shared" ref="F916:F928" si="15">D916*E916</f>
        <v>16800</v>
      </c>
      <c r="G916" s="133">
        <v>1</v>
      </c>
      <c r="H916" s="133">
        <f t="shared" si="14"/>
        <v>4</v>
      </c>
    </row>
    <row r="917" spans="1:8" s="133" customFormat="1" ht="15.75" x14ac:dyDescent="0.3">
      <c r="A917" s="136">
        <v>3</v>
      </c>
      <c r="B917" s="138" t="s">
        <v>328</v>
      </c>
      <c r="C917" s="136" t="s">
        <v>324</v>
      </c>
      <c r="D917" s="136">
        <v>2</v>
      </c>
      <c r="E917" s="137">
        <f>E881</f>
        <v>3000</v>
      </c>
      <c r="F917" s="137">
        <f t="shared" si="15"/>
        <v>6000</v>
      </c>
      <c r="G917" s="133">
        <v>0.25</v>
      </c>
      <c r="H917" s="133">
        <f t="shared" si="14"/>
        <v>1</v>
      </c>
    </row>
    <row r="918" spans="1:8" s="133" customFormat="1" ht="45" x14ac:dyDescent="0.3">
      <c r="A918" s="136">
        <v>4</v>
      </c>
      <c r="B918" s="135" t="s">
        <v>330</v>
      </c>
      <c r="C918" s="136" t="s">
        <v>322</v>
      </c>
      <c r="D918" s="136">
        <v>5</v>
      </c>
      <c r="E918" s="137">
        <f>E883</f>
        <v>28000</v>
      </c>
      <c r="F918" s="137">
        <f t="shared" si="15"/>
        <v>140000</v>
      </c>
      <c r="G918" s="133">
        <v>1</v>
      </c>
      <c r="H918" s="133">
        <f t="shared" si="14"/>
        <v>4</v>
      </c>
    </row>
    <row r="919" spans="1:8" s="133" customFormat="1" ht="15.75" x14ac:dyDescent="0.3">
      <c r="A919" s="136">
        <v>5</v>
      </c>
      <c r="B919" s="138" t="s">
        <v>331</v>
      </c>
      <c r="C919" s="136" t="s">
        <v>324</v>
      </c>
      <c r="D919" s="136">
        <v>1</v>
      </c>
      <c r="E919" s="137">
        <f>E884</f>
        <v>3000</v>
      </c>
      <c r="F919" s="137">
        <f t="shared" si="15"/>
        <v>3000</v>
      </c>
      <c r="G919" s="133">
        <v>0.25</v>
      </c>
      <c r="H919" s="133">
        <f t="shared" si="14"/>
        <v>1</v>
      </c>
    </row>
    <row r="920" spans="1:8" s="133" customFormat="1" ht="30" x14ac:dyDescent="0.3">
      <c r="A920" s="139">
        <v>6</v>
      </c>
      <c r="B920" s="138" t="s">
        <v>335</v>
      </c>
      <c r="C920" s="136" t="s">
        <v>326</v>
      </c>
      <c r="D920" s="136">
        <v>80</v>
      </c>
      <c r="E920" s="137">
        <f>E888</f>
        <v>450</v>
      </c>
      <c r="F920" s="137">
        <f t="shared" si="15"/>
        <v>36000</v>
      </c>
      <c r="G920" s="133">
        <v>20</v>
      </c>
      <c r="H920" s="133">
        <f t="shared" si="14"/>
        <v>80</v>
      </c>
    </row>
    <row r="921" spans="1:8" s="133" customFormat="1" ht="15.75" x14ac:dyDescent="0.3">
      <c r="A921" s="139">
        <v>7</v>
      </c>
      <c r="B921" s="138" t="s">
        <v>333</v>
      </c>
      <c r="C921" s="136" t="s">
        <v>324</v>
      </c>
      <c r="D921" s="136">
        <v>8</v>
      </c>
      <c r="E921" s="137">
        <f>E886</f>
        <v>1800</v>
      </c>
      <c r="F921" s="137">
        <f t="shared" si="15"/>
        <v>14400</v>
      </c>
      <c r="G921" s="133">
        <v>2</v>
      </c>
      <c r="H921" s="133">
        <f t="shared" si="14"/>
        <v>8</v>
      </c>
    </row>
    <row r="922" spans="1:8" s="133" customFormat="1" ht="30" x14ac:dyDescent="0.3">
      <c r="A922" s="139">
        <v>8</v>
      </c>
      <c r="B922" s="138" t="s">
        <v>363</v>
      </c>
      <c r="C922" s="136" t="s">
        <v>326</v>
      </c>
      <c r="D922" s="136">
        <v>80</v>
      </c>
      <c r="E922" s="137">
        <v>580</v>
      </c>
      <c r="F922" s="137">
        <f t="shared" si="15"/>
        <v>46400</v>
      </c>
      <c r="G922" s="133">
        <v>20</v>
      </c>
      <c r="H922" s="133">
        <f t="shared" si="14"/>
        <v>80</v>
      </c>
    </row>
    <row r="923" spans="1:8" s="133" customFormat="1" ht="30" x14ac:dyDescent="0.3">
      <c r="A923" s="139">
        <v>9</v>
      </c>
      <c r="B923" s="138" t="s">
        <v>337</v>
      </c>
      <c r="C923" s="136" t="s">
        <v>326</v>
      </c>
      <c r="D923" s="136">
        <v>24</v>
      </c>
      <c r="E923" s="137">
        <f>E890</f>
        <v>3100</v>
      </c>
      <c r="F923" s="137">
        <f t="shared" si="15"/>
        <v>74400</v>
      </c>
      <c r="G923" s="133">
        <v>6</v>
      </c>
      <c r="H923" s="133">
        <f t="shared" si="14"/>
        <v>24</v>
      </c>
    </row>
    <row r="924" spans="1:8" s="133" customFormat="1" ht="30" x14ac:dyDescent="0.3">
      <c r="A924" s="139"/>
      <c r="B924" s="138" t="s">
        <v>364</v>
      </c>
      <c r="C924" s="136" t="s">
        <v>326</v>
      </c>
      <c r="D924" s="136">
        <v>8</v>
      </c>
      <c r="E924" s="137">
        <f>E891</f>
        <v>2100</v>
      </c>
      <c r="F924" s="137">
        <f t="shared" si="15"/>
        <v>16800</v>
      </c>
      <c r="G924" s="133">
        <v>2</v>
      </c>
      <c r="H924" s="133">
        <f t="shared" si="14"/>
        <v>8</v>
      </c>
    </row>
    <row r="925" spans="1:8" s="133" customFormat="1" ht="30" x14ac:dyDescent="0.3">
      <c r="A925" s="139">
        <v>10</v>
      </c>
      <c r="B925" s="138" t="s">
        <v>340</v>
      </c>
      <c r="C925" s="136" t="s">
        <v>341</v>
      </c>
      <c r="D925" s="136">
        <v>12</v>
      </c>
      <c r="E925" s="137">
        <f>E908</f>
        <v>2500</v>
      </c>
      <c r="F925" s="137">
        <f t="shared" si="15"/>
        <v>30000</v>
      </c>
      <c r="G925" s="133">
        <v>3</v>
      </c>
      <c r="H925" s="133">
        <f t="shared" si="14"/>
        <v>12</v>
      </c>
    </row>
    <row r="926" spans="1:8" s="133" customFormat="1" ht="15.75" x14ac:dyDescent="0.3">
      <c r="A926" s="139"/>
      <c r="B926" s="138" t="s">
        <v>344</v>
      </c>
      <c r="C926" s="136" t="s">
        <v>324</v>
      </c>
      <c r="D926" s="136">
        <v>4</v>
      </c>
      <c r="E926" s="137">
        <f>E895</f>
        <v>3000</v>
      </c>
      <c r="F926" s="137">
        <f t="shared" si="15"/>
        <v>12000</v>
      </c>
      <c r="G926" s="133">
        <v>1</v>
      </c>
      <c r="H926" s="133">
        <f t="shared" si="14"/>
        <v>4</v>
      </c>
    </row>
    <row r="927" spans="1:8" s="133" customFormat="1" ht="15.75" x14ac:dyDescent="0.3">
      <c r="A927" s="139">
        <v>11</v>
      </c>
      <c r="B927" s="138" t="s">
        <v>345</v>
      </c>
      <c r="C927" s="136" t="s">
        <v>324</v>
      </c>
      <c r="D927" s="136">
        <v>4</v>
      </c>
      <c r="E927" s="137">
        <f>E926</f>
        <v>3000</v>
      </c>
      <c r="F927" s="137">
        <f t="shared" si="15"/>
        <v>12000</v>
      </c>
      <c r="G927" s="133">
        <v>1</v>
      </c>
      <c r="H927" s="133">
        <f t="shared" si="14"/>
        <v>4</v>
      </c>
    </row>
    <row r="928" spans="1:8" s="133" customFormat="1" ht="45" x14ac:dyDescent="0.3">
      <c r="A928" s="139">
        <v>12</v>
      </c>
      <c r="B928" s="138" t="s">
        <v>342</v>
      </c>
      <c r="C928" s="136" t="s">
        <v>343</v>
      </c>
      <c r="D928" s="136">
        <v>4</v>
      </c>
      <c r="E928" s="137">
        <f>E894</f>
        <v>27900</v>
      </c>
      <c r="F928" s="137">
        <f t="shared" si="15"/>
        <v>111600</v>
      </c>
      <c r="G928" s="133">
        <v>1</v>
      </c>
      <c r="H928" s="133">
        <f t="shared" si="14"/>
        <v>4</v>
      </c>
    </row>
    <row r="929" spans="1:8" s="133" customFormat="1" x14ac:dyDescent="0.35">
      <c r="A929" s="139"/>
      <c r="B929" s="138" t="s">
        <v>351</v>
      </c>
      <c r="C929" s="136"/>
      <c r="D929" s="136"/>
      <c r="E929" s="137"/>
      <c r="F929" s="146">
        <v>200000</v>
      </c>
      <c r="H929" s="133">
        <f t="shared" si="14"/>
        <v>0</v>
      </c>
    </row>
    <row r="930" spans="1:8" s="133" customFormat="1" x14ac:dyDescent="0.35">
      <c r="A930" s="139"/>
      <c r="B930" s="140" t="s">
        <v>28</v>
      </c>
      <c r="C930" s="136"/>
      <c r="D930" s="136"/>
      <c r="E930" s="137"/>
      <c r="F930" s="141">
        <f>SUM(F915:F929)</f>
        <v>1226700</v>
      </c>
      <c r="H930" s="133">
        <f t="shared" si="14"/>
        <v>0</v>
      </c>
    </row>
    <row r="931" spans="1:8" s="133" customFormat="1" x14ac:dyDescent="0.35">
      <c r="A931" s="139"/>
      <c r="B931" s="138"/>
      <c r="C931" s="136"/>
      <c r="D931" s="136"/>
      <c r="E931" s="137"/>
      <c r="F931" s="146"/>
      <c r="H931" s="133">
        <f t="shared" si="14"/>
        <v>0</v>
      </c>
    </row>
    <row r="932" spans="1:8" s="133" customFormat="1" x14ac:dyDescent="0.35">
      <c r="A932" s="144" t="s">
        <v>9</v>
      </c>
      <c r="B932" s="131" t="s">
        <v>365</v>
      </c>
      <c r="C932" s="144" t="s">
        <v>317</v>
      </c>
      <c r="D932" s="144" t="s">
        <v>318</v>
      </c>
      <c r="E932" s="141" t="s">
        <v>319</v>
      </c>
      <c r="F932" s="141" t="s">
        <v>320</v>
      </c>
      <c r="G932" s="133" t="s">
        <v>353</v>
      </c>
      <c r="H932" s="133" t="e">
        <f t="shared" si="14"/>
        <v>#VALUE!</v>
      </c>
    </row>
    <row r="933" spans="1:8" s="133" customFormat="1" x14ac:dyDescent="0.35">
      <c r="A933" s="136"/>
      <c r="B933" s="131" t="s">
        <v>366</v>
      </c>
      <c r="C933" s="136"/>
      <c r="D933" s="144"/>
      <c r="E933" s="137"/>
      <c r="F933" s="141"/>
      <c r="H933" s="133">
        <f t="shared" si="14"/>
        <v>0</v>
      </c>
    </row>
    <row r="934" spans="1:8" s="133" customFormat="1" ht="15.75" x14ac:dyDescent="0.3">
      <c r="A934" s="136">
        <v>1</v>
      </c>
      <c r="B934" s="138" t="s">
        <v>367</v>
      </c>
      <c r="C934" s="136" t="s">
        <v>343</v>
      </c>
      <c r="D934" s="136">
        <v>52</v>
      </c>
      <c r="E934" s="137">
        <v>21500</v>
      </c>
      <c r="F934" s="137">
        <f>D934*E934</f>
        <v>1118000</v>
      </c>
      <c r="G934" s="133">
        <v>13</v>
      </c>
      <c r="H934" s="133">
        <f t="shared" si="14"/>
        <v>52</v>
      </c>
    </row>
    <row r="935" spans="1:8" s="133" customFormat="1" ht="15.75" x14ac:dyDescent="0.3">
      <c r="A935" s="136">
        <v>2</v>
      </c>
      <c r="B935" s="138" t="s">
        <v>368</v>
      </c>
      <c r="C935" s="136" t="s">
        <v>343</v>
      </c>
      <c r="D935" s="136">
        <v>52</v>
      </c>
      <c r="E935" s="137">
        <f>E934</f>
        <v>21500</v>
      </c>
      <c r="F935" s="137">
        <f t="shared" ref="F935:F950" si="16">D935*E935</f>
        <v>1118000</v>
      </c>
      <c r="G935" s="133">
        <v>10</v>
      </c>
      <c r="H935" s="133">
        <f t="shared" si="14"/>
        <v>40</v>
      </c>
    </row>
    <row r="936" spans="1:8" s="133" customFormat="1" ht="15.75" x14ac:dyDescent="0.3">
      <c r="A936" s="136">
        <v>3</v>
      </c>
      <c r="B936" s="138" t="s">
        <v>369</v>
      </c>
      <c r="C936" s="136" t="s">
        <v>343</v>
      </c>
      <c r="D936" s="136">
        <v>52</v>
      </c>
      <c r="E936" s="137">
        <f>E935</f>
        <v>21500</v>
      </c>
      <c r="F936" s="137">
        <f t="shared" si="16"/>
        <v>1118000</v>
      </c>
      <c r="G936" s="133">
        <v>8.5</v>
      </c>
      <c r="H936" s="133">
        <f t="shared" si="14"/>
        <v>34</v>
      </c>
    </row>
    <row r="937" spans="1:8" s="133" customFormat="1" ht="15.75" x14ac:dyDescent="0.3">
      <c r="A937" s="136">
        <v>4</v>
      </c>
      <c r="B937" s="138" t="s">
        <v>370</v>
      </c>
      <c r="C937" s="136" t="s">
        <v>343</v>
      </c>
      <c r="D937" s="136">
        <v>28</v>
      </c>
      <c r="E937" s="137">
        <v>35700</v>
      </c>
      <c r="F937" s="137">
        <f t="shared" si="16"/>
        <v>999600</v>
      </c>
      <c r="G937" s="133">
        <v>7</v>
      </c>
      <c r="H937" s="133">
        <f t="shared" si="14"/>
        <v>28</v>
      </c>
    </row>
    <row r="938" spans="1:8" s="133" customFormat="1" ht="15.75" x14ac:dyDescent="0.3">
      <c r="A938" s="136">
        <v>5</v>
      </c>
      <c r="B938" s="138" t="s">
        <v>371</v>
      </c>
      <c r="C938" s="136" t="s">
        <v>343</v>
      </c>
      <c r="D938" s="136">
        <v>28</v>
      </c>
      <c r="E938" s="137">
        <f>E937</f>
        <v>35700</v>
      </c>
      <c r="F938" s="137">
        <f t="shared" si="16"/>
        <v>999600</v>
      </c>
      <c r="G938" s="133">
        <v>7</v>
      </c>
      <c r="H938" s="133">
        <f t="shared" si="14"/>
        <v>28</v>
      </c>
    </row>
    <row r="939" spans="1:8" s="133" customFormat="1" ht="15.75" x14ac:dyDescent="0.3">
      <c r="A939" s="136">
        <v>6</v>
      </c>
      <c r="B939" s="138" t="s">
        <v>372</v>
      </c>
      <c r="C939" s="136" t="s">
        <v>343</v>
      </c>
      <c r="D939" s="136">
        <v>2</v>
      </c>
      <c r="E939" s="137">
        <f>E938</f>
        <v>35700</v>
      </c>
      <c r="F939" s="137">
        <f t="shared" si="16"/>
        <v>71400</v>
      </c>
      <c r="G939" s="133">
        <v>0.5</v>
      </c>
      <c r="H939" s="133">
        <f t="shared" si="14"/>
        <v>2</v>
      </c>
    </row>
    <row r="940" spans="1:8" s="133" customFormat="1" ht="15.75" x14ac:dyDescent="0.3">
      <c r="A940" s="136">
        <v>7</v>
      </c>
      <c r="B940" s="138" t="s">
        <v>373</v>
      </c>
      <c r="C940" s="136" t="s">
        <v>343</v>
      </c>
      <c r="D940" s="136">
        <v>12</v>
      </c>
      <c r="E940" s="137">
        <v>60000</v>
      </c>
      <c r="F940" s="137">
        <f t="shared" si="16"/>
        <v>720000</v>
      </c>
      <c r="G940" s="133">
        <v>1.5</v>
      </c>
      <c r="H940" s="133">
        <f t="shared" si="14"/>
        <v>6</v>
      </c>
    </row>
    <row r="941" spans="1:8" s="133" customFormat="1" ht="15.75" x14ac:dyDescent="0.3">
      <c r="A941" s="136">
        <v>8</v>
      </c>
      <c r="B941" s="138" t="s">
        <v>374</v>
      </c>
      <c r="C941" s="136" t="s">
        <v>343</v>
      </c>
      <c r="D941" s="136">
        <v>12</v>
      </c>
      <c r="E941" s="137">
        <f>E940</f>
        <v>60000</v>
      </c>
      <c r="F941" s="137">
        <f t="shared" si="16"/>
        <v>720000</v>
      </c>
      <c r="G941" s="133">
        <v>1.5</v>
      </c>
      <c r="H941" s="133">
        <f t="shared" si="14"/>
        <v>6</v>
      </c>
    </row>
    <row r="942" spans="1:8" s="133" customFormat="1" ht="15.75" x14ac:dyDescent="0.3">
      <c r="A942" s="136">
        <v>9</v>
      </c>
      <c r="B942" s="138" t="s">
        <v>375</v>
      </c>
      <c r="C942" s="136" t="s">
        <v>343</v>
      </c>
      <c r="D942" s="136">
        <v>5</v>
      </c>
      <c r="E942" s="137">
        <v>156000</v>
      </c>
      <c r="F942" s="137">
        <f t="shared" si="16"/>
        <v>780000</v>
      </c>
      <c r="G942" s="133">
        <v>1</v>
      </c>
      <c r="H942" s="133">
        <f t="shared" ref="H942:H1005" si="17">G942*$G$875</f>
        <v>4</v>
      </c>
    </row>
    <row r="943" spans="1:8" s="133" customFormat="1" ht="15.75" x14ac:dyDescent="0.3">
      <c r="A943" s="136">
        <v>10</v>
      </c>
      <c r="B943" s="145" t="s">
        <v>376</v>
      </c>
      <c r="C943" s="136" t="s">
        <v>343</v>
      </c>
      <c r="D943" s="136">
        <v>5</v>
      </c>
      <c r="E943" s="137">
        <f>E942</f>
        <v>156000</v>
      </c>
      <c r="F943" s="137">
        <f t="shared" si="16"/>
        <v>780000</v>
      </c>
      <c r="G943" s="133">
        <v>1</v>
      </c>
      <c r="H943" s="133">
        <f t="shared" si="17"/>
        <v>4</v>
      </c>
    </row>
    <row r="944" spans="1:8" s="133" customFormat="1" ht="15.75" x14ac:dyDescent="0.3">
      <c r="A944" s="136">
        <v>11</v>
      </c>
      <c r="B944" s="138" t="s">
        <v>377</v>
      </c>
      <c r="C944" s="136" t="s">
        <v>343</v>
      </c>
      <c r="D944" s="136">
        <v>5</v>
      </c>
      <c r="E944" s="137">
        <f>E943</f>
        <v>156000</v>
      </c>
      <c r="F944" s="137">
        <f t="shared" si="16"/>
        <v>780000</v>
      </c>
      <c r="G944" s="133">
        <v>1</v>
      </c>
      <c r="H944" s="133">
        <f t="shared" si="17"/>
        <v>4</v>
      </c>
    </row>
    <row r="945" spans="1:8" s="133" customFormat="1" ht="15.75" x14ac:dyDescent="0.3">
      <c r="A945" s="136">
        <v>12</v>
      </c>
      <c r="B945" s="138" t="s">
        <v>378</v>
      </c>
      <c r="C945" s="136" t="s">
        <v>343</v>
      </c>
      <c r="D945" s="136">
        <v>5</v>
      </c>
      <c r="E945" s="137">
        <f>E944</f>
        <v>156000</v>
      </c>
      <c r="F945" s="137">
        <f t="shared" si="16"/>
        <v>780000</v>
      </c>
      <c r="G945" s="133">
        <v>1</v>
      </c>
      <c r="H945" s="133">
        <f t="shared" si="17"/>
        <v>4</v>
      </c>
    </row>
    <row r="946" spans="1:8" s="133" customFormat="1" ht="60" x14ac:dyDescent="0.3">
      <c r="A946" s="136">
        <v>13</v>
      </c>
      <c r="B946" s="138" t="s">
        <v>379</v>
      </c>
      <c r="C946" s="136" t="s">
        <v>380</v>
      </c>
      <c r="D946" s="136">
        <v>8</v>
      </c>
      <c r="E946" s="137">
        <v>35000</v>
      </c>
      <c r="F946" s="137">
        <f t="shared" si="16"/>
        <v>280000</v>
      </c>
      <c r="G946" s="133">
        <v>2</v>
      </c>
      <c r="H946" s="133">
        <f t="shared" si="17"/>
        <v>8</v>
      </c>
    </row>
    <row r="947" spans="1:8" s="133" customFormat="1" ht="45" x14ac:dyDescent="0.3">
      <c r="A947" s="136">
        <v>14</v>
      </c>
      <c r="B947" s="138" t="s">
        <v>381</v>
      </c>
      <c r="C947" s="136" t="s">
        <v>380</v>
      </c>
      <c r="D947" s="136">
        <v>4</v>
      </c>
      <c r="E947" s="137">
        <v>54000</v>
      </c>
      <c r="F947" s="137">
        <f t="shared" si="16"/>
        <v>216000</v>
      </c>
      <c r="G947" s="133">
        <v>1</v>
      </c>
      <c r="H947" s="133">
        <f t="shared" si="17"/>
        <v>4</v>
      </c>
    </row>
    <row r="948" spans="1:8" s="133" customFormat="1" ht="45" x14ac:dyDescent="0.3">
      <c r="A948" s="136">
        <v>15</v>
      </c>
      <c r="B948" s="138" t="s">
        <v>382</v>
      </c>
      <c r="C948" s="136" t="s">
        <v>380</v>
      </c>
      <c r="D948" s="136">
        <v>4</v>
      </c>
      <c r="E948" s="137">
        <v>51000</v>
      </c>
      <c r="F948" s="137">
        <f t="shared" si="16"/>
        <v>204000</v>
      </c>
      <c r="G948" s="133">
        <v>1</v>
      </c>
      <c r="H948" s="133">
        <f t="shared" si="17"/>
        <v>4</v>
      </c>
    </row>
    <row r="949" spans="1:8" s="133" customFormat="1" ht="30" x14ac:dyDescent="0.3">
      <c r="A949" s="136">
        <v>16</v>
      </c>
      <c r="B949" s="138" t="s">
        <v>383</v>
      </c>
      <c r="C949" s="136" t="s">
        <v>380</v>
      </c>
      <c r="D949" s="136">
        <v>8</v>
      </c>
      <c r="E949" s="137">
        <v>24000</v>
      </c>
      <c r="F949" s="137">
        <f t="shared" si="16"/>
        <v>192000</v>
      </c>
      <c r="G949" s="133">
        <v>2</v>
      </c>
      <c r="H949" s="133">
        <f t="shared" si="17"/>
        <v>8</v>
      </c>
    </row>
    <row r="950" spans="1:8" s="133" customFormat="1" ht="45" x14ac:dyDescent="0.3">
      <c r="A950" s="136">
        <v>17</v>
      </c>
      <c r="B950" s="138" t="s">
        <v>342</v>
      </c>
      <c r="C950" s="136" t="s">
        <v>343</v>
      </c>
      <c r="D950" s="136">
        <v>4</v>
      </c>
      <c r="E950" s="137">
        <f>E949</f>
        <v>24000</v>
      </c>
      <c r="F950" s="137">
        <f t="shared" si="16"/>
        <v>96000</v>
      </c>
      <c r="G950" s="133">
        <v>1</v>
      </c>
      <c r="H950" s="133">
        <f t="shared" si="17"/>
        <v>4</v>
      </c>
    </row>
    <row r="951" spans="1:8" s="133" customFormat="1" ht="15.75" x14ac:dyDescent="0.3">
      <c r="A951" s="136"/>
      <c r="B951" s="138" t="s">
        <v>351</v>
      </c>
      <c r="C951" s="136"/>
      <c r="D951" s="136"/>
      <c r="E951" s="137"/>
      <c r="F951" s="137">
        <v>400000</v>
      </c>
      <c r="H951" s="133">
        <f t="shared" si="17"/>
        <v>0</v>
      </c>
    </row>
    <row r="952" spans="1:8" s="133" customFormat="1" x14ac:dyDescent="0.35">
      <c r="A952" s="136"/>
      <c r="B952" s="140" t="s">
        <v>28</v>
      </c>
      <c r="C952" s="136"/>
      <c r="D952" s="136"/>
      <c r="E952" s="137"/>
      <c r="F952" s="141">
        <f>SUM(F934:F951)</f>
        <v>11372600</v>
      </c>
      <c r="H952" s="133">
        <f t="shared" si="17"/>
        <v>0</v>
      </c>
    </row>
    <row r="953" spans="1:8" s="133" customFormat="1" x14ac:dyDescent="0.35">
      <c r="A953" s="136"/>
      <c r="B953" s="142"/>
      <c r="C953" s="136"/>
      <c r="D953" s="136"/>
      <c r="E953" s="137"/>
      <c r="F953" s="137"/>
      <c r="H953" s="133">
        <f t="shared" si="17"/>
        <v>0</v>
      </c>
    </row>
    <row r="954" spans="1:8" s="133" customFormat="1" ht="99" x14ac:dyDescent="0.35">
      <c r="A954" s="144" t="s">
        <v>10</v>
      </c>
      <c r="B954" s="131" t="s">
        <v>384</v>
      </c>
      <c r="C954" s="136"/>
      <c r="D954" s="136"/>
      <c r="E954" s="137"/>
      <c r="F954" s="137"/>
      <c r="H954" s="133">
        <f t="shared" si="17"/>
        <v>0</v>
      </c>
    </row>
    <row r="955" spans="1:8" s="133" customFormat="1" x14ac:dyDescent="0.35">
      <c r="A955" s="144"/>
      <c r="B955" s="130" t="s">
        <v>316</v>
      </c>
      <c r="C955" s="136" t="s">
        <v>317</v>
      </c>
      <c r="D955" s="136" t="s">
        <v>318</v>
      </c>
      <c r="E955" s="137" t="s">
        <v>319</v>
      </c>
      <c r="F955" s="137" t="s">
        <v>320</v>
      </c>
      <c r="G955" s="133" t="s">
        <v>318</v>
      </c>
      <c r="H955" s="133" t="e">
        <f t="shared" si="17"/>
        <v>#VALUE!</v>
      </c>
    </row>
    <row r="956" spans="1:8" s="133" customFormat="1" ht="60" x14ac:dyDescent="0.3">
      <c r="A956" s="136">
        <v>1</v>
      </c>
      <c r="B956" s="138" t="s">
        <v>385</v>
      </c>
      <c r="C956" s="136" t="s">
        <v>386</v>
      </c>
      <c r="D956" s="136">
        <v>4</v>
      </c>
      <c r="E956" s="137">
        <v>48000</v>
      </c>
      <c r="F956" s="137">
        <f>D956*E956</f>
        <v>192000</v>
      </c>
      <c r="G956" s="133">
        <v>1</v>
      </c>
      <c r="H956" s="133">
        <f t="shared" si="17"/>
        <v>4</v>
      </c>
    </row>
    <row r="957" spans="1:8" s="133" customFormat="1" ht="30" x14ac:dyDescent="0.3">
      <c r="A957" s="136">
        <v>2</v>
      </c>
      <c r="B957" s="138" t="s">
        <v>387</v>
      </c>
      <c r="C957" s="136" t="s">
        <v>386</v>
      </c>
      <c r="D957" s="136">
        <v>4</v>
      </c>
      <c r="E957" s="137">
        <v>42000</v>
      </c>
      <c r="F957" s="137">
        <f t="shared" ref="F957:F967" si="18">D957*E957</f>
        <v>168000</v>
      </c>
      <c r="G957" s="133">
        <v>1</v>
      </c>
      <c r="H957" s="133">
        <f t="shared" si="17"/>
        <v>4</v>
      </c>
    </row>
    <row r="958" spans="1:8" s="133" customFormat="1" ht="45" x14ac:dyDescent="0.3">
      <c r="A958" s="136">
        <v>3</v>
      </c>
      <c r="B958" s="138" t="s">
        <v>388</v>
      </c>
      <c r="C958" s="136" t="s">
        <v>386</v>
      </c>
      <c r="D958" s="136">
        <v>2</v>
      </c>
      <c r="E958" s="137">
        <f>E957</f>
        <v>42000</v>
      </c>
      <c r="F958" s="137">
        <f t="shared" si="18"/>
        <v>84000</v>
      </c>
      <c r="G958" s="133">
        <v>0.5</v>
      </c>
      <c r="H958" s="133">
        <f t="shared" si="17"/>
        <v>2</v>
      </c>
    </row>
    <row r="959" spans="1:8" s="133" customFormat="1" ht="30" x14ac:dyDescent="0.3">
      <c r="A959" s="136">
        <v>4</v>
      </c>
      <c r="B959" s="138" t="s">
        <v>389</v>
      </c>
      <c r="C959" s="136" t="s">
        <v>386</v>
      </c>
      <c r="D959" s="136">
        <v>4</v>
      </c>
      <c r="E959" s="137">
        <v>78000</v>
      </c>
      <c r="F959" s="137">
        <f t="shared" si="18"/>
        <v>312000</v>
      </c>
      <c r="G959" s="133">
        <v>1</v>
      </c>
      <c r="H959" s="133">
        <f t="shared" si="17"/>
        <v>4</v>
      </c>
    </row>
    <row r="960" spans="1:8" s="133" customFormat="1" ht="30" x14ac:dyDescent="0.3">
      <c r="A960" s="136">
        <v>5</v>
      </c>
      <c r="B960" s="138" t="s">
        <v>390</v>
      </c>
      <c r="C960" s="136" t="s">
        <v>386</v>
      </c>
      <c r="D960" s="136">
        <v>4</v>
      </c>
      <c r="E960" s="137">
        <f>E959</f>
        <v>78000</v>
      </c>
      <c r="F960" s="137">
        <f t="shared" si="18"/>
        <v>312000</v>
      </c>
      <c r="G960" s="133">
        <v>1</v>
      </c>
      <c r="H960" s="133">
        <f t="shared" si="17"/>
        <v>4</v>
      </c>
    </row>
    <row r="961" spans="1:8" s="133" customFormat="1" ht="30" x14ac:dyDescent="0.3">
      <c r="A961" s="136">
        <v>6</v>
      </c>
      <c r="B961" s="138" t="s">
        <v>391</v>
      </c>
      <c r="C961" s="136" t="s">
        <v>343</v>
      </c>
      <c r="D961" s="136">
        <v>8</v>
      </c>
      <c r="E961" s="137">
        <v>45000</v>
      </c>
      <c r="F961" s="137">
        <f t="shared" si="18"/>
        <v>360000</v>
      </c>
      <c r="G961" s="133">
        <v>2</v>
      </c>
      <c r="H961" s="133">
        <f t="shared" si="17"/>
        <v>8</v>
      </c>
    </row>
    <row r="962" spans="1:8" s="133" customFormat="1" ht="15.75" x14ac:dyDescent="0.3">
      <c r="A962" s="136">
        <v>7</v>
      </c>
      <c r="B962" s="138" t="s">
        <v>392</v>
      </c>
      <c r="C962" s="136" t="s">
        <v>343</v>
      </c>
      <c r="D962" s="136">
        <v>6</v>
      </c>
      <c r="E962" s="137">
        <f>E961</f>
        <v>45000</v>
      </c>
      <c r="F962" s="137">
        <f t="shared" si="18"/>
        <v>270000</v>
      </c>
      <c r="G962" s="133">
        <v>1.5</v>
      </c>
      <c r="H962" s="133">
        <f t="shared" si="17"/>
        <v>6</v>
      </c>
    </row>
    <row r="963" spans="1:8" s="133" customFormat="1" ht="45" x14ac:dyDescent="0.3">
      <c r="A963" s="136">
        <v>8</v>
      </c>
      <c r="B963" s="138" t="s">
        <v>393</v>
      </c>
      <c r="C963" s="136" t="s">
        <v>326</v>
      </c>
      <c r="D963" s="136">
        <v>28</v>
      </c>
      <c r="E963" s="137">
        <v>25000</v>
      </c>
      <c r="F963" s="137">
        <f t="shared" si="18"/>
        <v>700000</v>
      </c>
      <c r="G963" s="133">
        <v>7</v>
      </c>
      <c r="H963" s="133">
        <f t="shared" si="17"/>
        <v>28</v>
      </c>
    </row>
    <row r="964" spans="1:8" s="133" customFormat="1" ht="30" x14ac:dyDescent="0.3">
      <c r="A964" s="136">
        <v>9</v>
      </c>
      <c r="B964" s="138" t="s">
        <v>394</v>
      </c>
      <c r="C964" s="136" t="s">
        <v>326</v>
      </c>
      <c r="D964" s="136">
        <v>4</v>
      </c>
      <c r="E964" s="137">
        <v>43000</v>
      </c>
      <c r="F964" s="137">
        <f t="shared" si="18"/>
        <v>172000</v>
      </c>
      <c r="G964" s="133">
        <v>1</v>
      </c>
      <c r="H964" s="133">
        <f t="shared" si="17"/>
        <v>4</v>
      </c>
    </row>
    <row r="965" spans="1:8" s="133" customFormat="1" ht="30" x14ac:dyDescent="0.3">
      <c r="A965" s="136">
        <v>10</v>
      </c>
      <c r="B965" s="138" t="s">
        <v>395</v>
      </c>
      <c r="C965" s="136" t="s">
        <v>326</v>
      </c>
      <c r="D965" s="136">
        <v>8</v>
      </c>
      <c r="E965" s="137">
        <v>25000</v>
      </c>
      <c r="F965" s="137">
        <f t="shared" si="18"/>
        <v>200000</v>
      </c>
      <c r="G965" s="133">
        <v>2</v>
      </c>
      <c r="H965" s="133">
        <f t="shared" si="17"/>
        <v>8</v>
      </c>
    </row>
    <row r="966" spans="1:8" s="133" customFormat="1" ht="45" x14ac:dyDescent="0.3">
      <c r="A966" s="136">
        <v>11</v>
      </c>
      <c r="B966" s="138" t="s">
        <v>396</v>
      </c>
      <c r="C966" s="136" t="s">
        <v>326</v>
      </c>
      <c r="D966" s="136">
        <v>8</v>
      </c>
      <c r="E966" s="137">
        <v>12000</v>
      </c>
      <c r="F966" s="137">
        <f t="shared" si="18"/>
        <v>96000</v>
      </c>
      <c r="G966" s="133">
        <v>2</v>
      </c>
      <c r="H966" s="133">
        <f t="shared" si="17"/>
        <v>8</v>
      </c>
    </row>
    <row r="967" spans="1:8" s="133" customFormat="1" ht="45" x14ac:dyDescent="0.3">
      <c r="A967" s="136">
        <v>12</v>
      </c>
      <c r="B967" s="138" t="s">
        <v>397</v>
      </c>
      <c r="C967" s="136" t="s">
        <v>326</v>
      </c>
      <c r="D967" s="136">
        <v>4</v>
      </c>
      <c r="E967" s="137">
        <v>280000</v>
      </c>
      <c r="F967" s="137">
        <f t="shared" si="18"/>
        <v>1120000</v>
      </c>
      <c r="G967" s="133">
        <v>1</v>
      </c>
      <c r="H967" s="133">
        <f t="shared" si="17"/>
        <v>4</v>
      </c>
    </row>
    <row r="968" spans="1:8" s="133" customFormat="1" ht="15.75" x14ac:dyDescent="0.3">
      <c r="A968" s="139"/>
      <c r="B968" s="145"/>
      <c r="C968" s="136"/>
      <c r="D968" s="136"/>
      <c r="E968" s="137"/>
      <c r="F968" s="137"/>
      <c r="H968" s="133">
        <f t="shared" si="17"/>
        <v>0</v>
      </c>
    </row>
    <row r="969" spans="1:8" s="133" customFormat="1" ht="15.75" x14ac:dyDescent="0.3">
      <c r="A969" s="136"/>
      <c r="B969" s="138" t="s">
        <v>351</v>
      </c>
      <c r="C969" s="136"/>
      <c r="D969" s="136"/>
      <c r="E969" s="137"/>
      <c r="F969" s="137">
        <v>300000</v>
      </c>
      <c r="H969" s="133">
        <f t="shared" si="17"/>
        <v>0</v>
      </c>
    </row>
    <row r="970" spans="1:8" s="133" customFormat="1" x14ac:dyDescent="0.35">
      <c r="A970" s="136"/>
      <c r="B970" s="140" t="s">
        <v>28</v>
      </c>
      <c r="C970" s="136"/>
      <c r="D970" s="136"/>
      <c r="E970" s="137"/>
      <c r="F970" s="141">
        <f>SUM(F956:F969)</f>
        <v>4286000</v>
      </c>
      <c r="H970" s="133">
        <f t="shared" si="17"/>
        <v>0</v>
      </c>
    </row>
    <row r="971" spans="1:8" s="133" customFormat="1" x14ac:dyDescent="0.35">
      <c r="A971" s="136"/>
      <c r="B971" s="131"/>
      <c r="C971" s="136"/>
      <c r="D971" s="136"/>
      <c r="E971" s="137"/>
      <c r="F971" s="146"/>
      <c r="H971" s="133">
        <f t="shared" si="17"/>
        <v>0</v>
      </c>
    </row>
    <row r="972" spans="1:8" s="133" customFormat="1" ht="33" x14ac:dyDescent="0.35">
      <c r="A972" s="144" t="s">
        <v>11</v>
      </c>
      <c r="B972" s="131" t="s">
        <v>398</v>
      </c>
      <c r="C972" s="144" t="s">
        <v>317</v>
      </c>
      <c r="D972" s="144" t="s">
        <v>318</v>
      </c>
      <c r="E972" s="141" t="s">
        <v>319</v>
      </c>
      <c r="F972" s="141" t="s">
        <v>320</v>
      </c>
      <c r="G972" s="133" t="s">
        <v>353</v>
      </c>
      <c r="H972" s="133" t="e">
        <f t="shared" si="17"/>
        <v>#VALUE!</v>
      </c>
    </row>
    <row r="973" spans="1:8" s="133" customFormat="1" ht="45" x14ac:dyDescent="0.3">
      <c r="A973" s="136">
        <v>1</v>
      </c>
      <c r="B973" s="147" t="s">
        <v>399</v>
      </c>
      <c r="C973" s="92" t="s">
        <v>326</v>
      </c>
      <c r="D973" s="136">
        <v>88</v>
      </c>
      <c r="E973" s="148">
        <v>3450</v>
      </c>
      <c r="F973" s="137">
        <f>D973*E973</f>
        <v>303600</v>
      </c>
      <c r="G973" s="133">
        <v>22</v>
      </c>
      <c r="H973" s="133">
        <f t="shared" si="17"/>
        <v>88</v>
      </c>
    </row>
    <row r="974" spans="1:8" s="133" customFormat="1" ht="45" x14ac:dyDescent="0.3">
      <c r="A974" s="136">
        <v>2</v>
      </c>
      <c r="B974" s="147" t="s">
        <v>400</v>
      </c>
      <c r="C974" s="92" t="s">
        <v>326</v>
      </c>
      <c r="D974" s="136">
        <v>88</v>
      </c>
      <c r="E974" s="148">
        <v>5150</v>
      </c>
      <c r="F974" s="137">
        <f t="shared" ref="F974:F1005" si="19">D974*E974</f>
        <v>453200</v>
      </c>
      <c r="G974" s="133">
        <v>22</v>
      </c>
      <c r="H974" s="133">
        <f t="shared" si="17"/>
        <v>88</v>
      </c>
    </row>
    <row r="975" spans="1:8" s="133" customFormat="1" ht="45" x14ac:dyDescent="0.3">
      <c r="A975" s="136">
        <v>3</v>
      </c>
      <c r="B975" s="147" t="s">
        <v>401</v>
      </c>
      <c r="C975" s="92" t="s">
        <v>326</v>
      </c>
      <c r="D975" s="136">
        <v>88</v>
      </c>
      <c r="E975" s="148">
        <v>6700</v>
      </c>
      <c r="F975" s="137">
        <f t="shared" si="19"/>
        <v>589600</v>
      </c>
      <c r="G975" s="133">
        <v>22</v>
      </c>
      <c r="H975" s="133">
        <f t="shared" si="17"/>
        <v>88</v>
      </c>
    </row>
    <row r="976" spans="1:8" s="133" customFormat="1" ht="45" x14ac:dyDescent="0.3">
      <c r="A976" s="136">
        <v>5</v>
      </c>
      <c r="B976" s="147" t="s">
        <v>402</v>
      </c>
      <c r="C976" s="92" t="s">
        <v>326</v>
      </c>
      <c r="D976" s="136">
        <v>28</v>
      </c>
      <c r="E976" s="148">
        <v>11950</v>
      </c>
      <c r="F976" s="137">
        <f t="shared" si="19"/>
        <v>334600</v>
      </c>
      <c r="G976" s="133">
        <v>7</v>
      </c>
      <c r="H976" s="133">
        <f t="shared" si="17"/>
        <v>28</v>
      </c>
    </row>
    <row r="977" spans="1:8" s="133" customFormat="1" ht="30" x14ac:dyDescent="0.3">
      <c r="A977" s="136">
        <v>6</v>
      </c>
      <c r="B977" s="149" t="s">
        <v>403</v>
      </c>
      <c r="C977" s="92" t="s">
        <v>326</v>
      </c>
      <c r="D977" s="136">
        <v>40</v>
      </c>
      <c r="E977" s="148">
        <v>4000</v>
      </c>
      <c r="F977" s="137">
        <f t="shared" si="19"/>
        <v>160000</v>
      </c>
      <c r="G977" s="133">
        <v>10</v>
      </c>
      <c r="H977" s="133">
        <f t="shared" si="17"/>
        <v>40</v>
      </c>
    </row>
    <row r="978" spans="1:8" s="133" customFormat="1" ht="30" x14ac:dyDescent="0.3">
      <c r="A978" s="136">
        <v>8</v>
      </c>
      <c r="B978" s="149" t="s">
        <v>404</v>
      </c>
      <c r="C978" s="92" t="s">
        <v>326</v>
      </c>
      <c r="D978" s="136">
        <v>12</v>
      </c>
      <c r="E978" s="148">
        <v>3400</v>
      </c>
      <c r="F978" s="137">
        <f t="shared" si="19"/>
        <v>40800</v>
      </c>
      <c r="G978" s="133">
        <v>3</v>
      </c>
      <c r="H978" s="133">
        <f t="shared" si="17"/>
        <v>12</v>
      </c>
    </row>
    <row r="979" spans="1:8" s="133" customFormat="1" ht="45" x14ac:dyDescent="0.3">
      <c r="A979" s="136">
        <v>9</v>
      </c>
      <c r="B979" s="149" t="s">
        <v>405</v>
      </c>
      <c r="C979" s="92" t="s">
        <v>326</v>
      </c>
      <c r="D979" s="136">
        <v>152</v>
      </c>
      <c r="E979" s="148">
        <v>8031</v>
      </c>
      <c r="F979" s="137">
        <f>D979*E979</f>
        <v>1220712</v>
      </c>
      <c r="G979" s="133">
        <v>38</v>
      </c>
      <c r="H979" s="133">
        <f t="shared" si="17"/>
        <v>152</v>
      </c>
    </row>
    <row r="980" spans="1:8" s="133" customFormat="1" ht="30" x14ac:dyDescent="0.3">
      <c r="A980" s="136">
        <v>10</v>
      </c>
      <c r="B980" s="149" t="s">
        <v>406</v>
      </c>
      <c r="C980" s="92" t="s">
        <v>326</v>
      </c>
      <c r="D980" s="136">
        <v>4</v>
      </c>
      <c r="E980" s="148">
        <v>6500</v>
      </c>
      <c r="F980" s="137">
        <f t="shared" si="19"/>
        <v>26000</v>
      </c>
      <c r="G980" s="133">
        <v>1</v>
      </c>
      <c r="H980" s="133">
        <f t="shared" si="17"/>
        <v>4</v>
      </c>
    </row>
    <row r="981" spans="1:8" s="133" customFormat="1" ht="105" x14ac:dyDescent="0.3">
      <c r="A981" s="136">
        <v>11</v>
      </c>
      <c r="B981" s="149" t="s">
        <v>407</v>
      </c>
      <c r="C981" s="92" t="s">
        <v>326</v>
      </c>
      <c r="D981" s="136">
        <v>72</v>
      </c>
      <c r="E981" s="148">
        <v>6500</v>
      </c>
      <c r="F981" s="137">
        <f t="shared" si="19"/>
        <v>468000</v>
      </c>
      <c r="G981" s="133">
        <v>18</v>
      </c>
      <c r="H981" s="133">
        <f t="shared" si="17"/>
        <v>72</v>
      </c>
    </row>
    <row r="982" spans="1:8" s="133" customFormat="1" ht="105" x14ac:dyDescent="0.3">
      <c r="A982" s="136">
        <v>12</v>
      </c>
      <c r="B982" s="149" t="s">
        <v>408</v>
      </c>
      <c r="C982" s="92" t="s">
        <v>326</v>
      </c>
      <c r="D982" s="136">
        <v>4</v>
      </c>
      <c r="E982" s="148">
        <v>7800</v>
      </c>
      <c r="F982" s="137">
        <f t="shared" si="19"/>
        <v>31200</v>
      </c>
      <c r="G982" s="133">
        <v>1</v>
      </c>
      <c r="H982" s="133">
        <f t="shared" si="17"/>
        <v>4</v>
      </c>
    </row>
    <row r="983" spans="1:8" s="133" customFormat="1" ht="75" x14ac:dyDescent="0.3">
      <c r="A983" s="136">
        <v>13</v>
      </c>
      <c r="B983" s="149" t="s">
        <v>409</v>
      </c>
      <c r="C983" s="92" t="s">
        <v>326</v>
      </c>
      <c r="D983" s="136">
        <v>40</v>
      </c>
      <c r="E983" s="148">
        <v>18000</v>
      </c>
      <c r="F983" s="137">
        <f t="shared" si="19"/>
        <v>720000</v>
      </c>
      <c r="G983" s="133">
        <v>10</v>
      </c>
      <c r="H983" s="133">
        <f t="shared" si="17"/>
        <v>40</v>
      </c>
    </row>
    <row r="984" spans="1:8" s="133" customFormat="1" ht="75" x14ac:dyDescent="0.3">
      <c r="A984" s="136">
        <v>14</v>
      </c>
      <c r="B984" s="149" t="s">
        <v>410</v>
      </c>
      <c r="C984" s="92" t="s">
        <v>326</v>
      </c>
      <c r="D984" s="136">
        <v>28</v>
      </c>
      <c r="E984" s="148">
        <v>186000</v>
      </c>
      <c r="F984" s="137">
        <f t="shared" si="19"/>
        <v>5208000</v>
      </c>
      <c r="G984" s="133">
        <v>7</v>
      </c>
      <c r="H984" s="133">
        <f t="shared" si="17"/>
        <v>28</v>
      </c>
    </row>
    <row r="985" spans="1:8" s="133" customFormat="1" ht="45" x14ac:dyDescent="0.3">
      <c r="A985" s="136">
        <v>15</v>
      </c>
      <c r="B985" s="149" t="s">
        <v>411</v>
      </c>
      <c r="C985" s="92" t="s">
        <v>326</v>
      </c>
      <c r="D985" s="136">
        <v>72</v>
      </c>
      <c r="E985" s="148">
        <v>98000</v>
      </c>
      <c r="F985" s="137">
        <f t="shared" si="19"/>
        <v>7056000</v>
      </c>
      <c r="G985" s="133">
        <v>18</v>
      </c>
      <c r="H985" s="133">
        <f t="shared" si="17"/>
        <v>72</v>
      </c>
    </row>
    <row r="986" spans="1:8" s="133" customFormat="1" ht="90" x14ac:dyDescent="0.3">
      <c r="A986" s="136">
        <v>16</v>
      </c>
      <c r="B986" s="149" t="s">
        <v>412</v>
      </c>
      <c r="C986" s="92" t="s">
        <v>413</v>
      </c>
      <c r="D986" s="136">
        <v>152</v>
      </c>
      <c r="E986" s="148">
        <v>85000</v>
      </c>
      <c r="F986" s="137">
        <f t="shared" si="19"/>
        <v>12920000</v>
      </c>
      <c r="G986" s="133">
        <v>38</v>
      </c>
      <c r="H986" s="133">
        <f t="shared" si="17"/>
        <v>152</v>
      </c>
    </row>
    <row r="987" spans="1:8" s="133" customFormat="1" ht="30" x14ac:dyDescent="0.3">
      <c r="A987" s="136">
        <v>17</v>
      </c>
      <c r="B987" s="149" t="s">
        <v>414</v>
      </c>
      <c r="C987" s="92" t="s">
        <v>326</v>
      </c>
      <c r="D987" s="136">
        <v>56</v>
      </c>
      <c r="E987" s="148">
        <v>4200</v>
      </c>
      <c r="F987" s="137">
        <f t="shared" si="19"/>
        <v>235200</v>
      </c>
      <c r="G987" s="133">
        <v>14</v>
      </c>
      <c r="H987" s="133">
        <f t="shared" si="17"/>
        <v>56</v>
      </c>
    </row>
    <row r="988" spans="1:8" s="133" customFormat="1" ht="15.75" x14ac:dyDescent="0.3">
      <c r="A988" s="136">
        <v>18</v>
      </c>
      <c r="B988" s="149" t="s">
        <v>415</v>
      </c>
      <c r="C988" s="92" t="s">
        <v>326</v>
      </c>
      <c r="D988" s="136">
        <v>16</v>
      </c>
      <c r="E988" s="148">
        <v>2200</v>
      </c>
      <c r="F988" s="137">
        <f t="shared" si="19"/>
        <v>35200</v>
      </c>
      <c r="G988" s="133">
        <v>4</v>
      </c>
      <c r="H988" s="133">
        <f t="shared" si="17"/>
        <v>16</v>
      </c>
    </row>
    <row r="989" spans="1:8" s="133" customFormat="1" ht="30" x14ac:dyDescent="0.3">
      <c r="A989" s="136">
        <v>19</v>
      </c>
      <c r="B989" s="149" t="s">
        <v>416</v>
      </c>
      <c r="C989" s="92" t="s">
        <v>324</v>
      </c>
      <c r="D989" s="136">
        <v>16</v>
      </c>
      <c r="E989" s="148">
        <v>7500</v>
      </c>
      <c r="F989" s="137">
        <f t="shared" si="19"/>
        <v>120000</v>
      </c>
      <c r="G989" s="133">
        <v>4</v>
      </c>
      <c r="H989" s="133">
        <f t="shared" si="17"/>
        <v>16</v>
      </c>
    </row>
    <row r="990" spans="1:8" s="133" customFormat="1" ht="30" x14ac:dyDescent="0.3">
      <c r="A990" s="136">
        <v>20</v>
      </c>
      <c r="B990" s="149" t="s">
        <v>417</v>
      </c>
      <c r="C990" s="92" t="s">
        <v>324</v>
      </c>
      <c r="D990" s="136">
        <v>8</v>
      </c>
      <c r="E990" s="148">
        <v>1500</v>
      </c>
      <c r="F990" s="137">
        <f t="shared" si="19"/>
        <v>12000</v>
      </c>
      <c r="G990" s="133">
        <v>2</v>
      </c>
      <c r="H990" s="133">
        <f t="shared" si="17"/>
        <v>8</v>
      </c>
    </row>
    <row r="991" spans="1:8" s="133" customFormat="1" ht="15.75" x14ac:dyDescent="0.3">
      <c r="A991" s="136">
        <v>21</v>
      </c>
      <c r="B991" s="149" t="s">
        <v>418</v>
      </c>
      <c r="C991" s="92" t="s">
        <v>326</v>
      </c>
      <c r="D991" s="136">
        <v>56</v>
      </c>
      <c r="E991" s="148">
        <v>200</v>
      </c>
      <c r="F991" s="137">
        <f t="shared" si="19"/>
        <v>11200</v>
      </c>
      <c r="G991" s="133">
        <v>14</v>
      </c>
      <c r="H991" s="133">
        <f t="shared" si="17"/>
        <v>56</v>
      </c>
    </row>
    <row r="992" spans="1:8" s="133" customFormat="1" ht="15.75" x14ac:dyDescent="0.3">
      <c r="A992" s="136">
        <v>22</v>
      </c>
      <c r="B992" s="149" t="s">
        <v>419</v>
      </c>
      <c r="C992" s="92" t="s">
        <v>326</v>
      </c>
      <c r="D992" s="136">
        <v>8</v>
      </c>
      <c r="E992" s="148">
        <v>400</v>
      </c>
      <c r="F992" s="137">
        <f t="shared" si="19"/>
        <v>3200</v>
      </c>
      <c r="G992" s="133">
        <v>2</v>
      </c>
      <c r="H992" s="133">
        <f t="shared" si="17"/>
        <v>8</v>
      </c>
    </row>
    <row r="993" spans="1:8" s="133" customFormat="1" ht="15.75" x14ac:dyDescent="0.3">
      <c r="A993" s="136">
        <v>23</v>
      </c>
      <c r="B993" s="149" t="s">
        <v>420</v>
      </c>
      <c r="C993" s="92" t="s">
        <v>326</v>
      </c>
      <c r="D993" s="136">
        <v>8</v>
      </c>
      <c r="E993" s="148">
        <v>200</v>
      </c>
      <c r="F993" s="137">
        <f t="shared" si="19"/>
        <v>1600</v>
      </c>
      <c r="G993" s="133">
        <v>2</v>
      </c>
      <c r="H993" s="133">
        <f t="shared" si="17"/>
        <v>8</v>
      </c>
    </row>
    <row r="994" spans="1:8" s="133" customFormat="1" ht="15.75" x14ac:dyDescent="0.3">
      <c r="A994" s="136">
        <v>24</v>
      </c>
      <c r="B994" s="149" t="s">
        <v>421</v>
      </c>
      <c r="C994" s="92" t="s">
        <v>326</v>
      </c>
      <c r="D994" s="136">
        <v>4</v>
      </c>
      <c r="E994" s="148">
        <v>800</v>
      </c>
      <c r="F994" s="137">
        <f t="shared" si="19"/>
        <v>3200</v>
      </c>
      <c r="G994" s="133">
        <v>1</v>
      </c>
      <c r="H994" s="133">
        <f t="shared" si="17"/>
        <v>4</v>
      </c>
    </row>
    <row r="995" spans="1:8" s="133" customFormat="1" ht="30" x14ac:dyDescent="0.3">
      <c r="A995" s="136">
        <v>25</v>
      </c>
      <c r="B995" s="149" t="s">
        <v>422</v>
      </c>
      <c r="C995" s="92" t="s">
        <v>326</v>
      </c>
      <c r="D995" s="136">
        <v>32</v>
      </c>
      <c r="E995" s="148">
        <v>300</v>
      </c>
      <c r="F995" s="137">
        <f t="shared" si="19"/>
        <v>9600</v>
      </c>
      <c r="G995" s="133">
        <v>8</v>
      </c>
      <c r="H995" s="133">
        <f t="shared" si="17"/>
        <v>32</v>
      </c>
    </row>
    <row r="996" spans="1:8" s="133" customFormat="1" ht="30" x14ac:dyDescent="0.3">
      <c r="A996" s="136">
        <v>26</v>
      </c>
      <c r="B996" s="149" t="s">
        <v>423</v>
      </c>
      <c r="C996" s="92" t="s">
        <v>326</v>
      </c>
      <c r="D996" s="136">
        <v>8</v>
      </c>
      <c r="E996" s="148">
        <v>22000</v>
      </c>
      <c r="F996" s="137">
        <f t="shared" si="19"/>
        <v>176000</v>
      </c>
      <c r="G996" s="133">
        <v>2</v>
      </c>
      <c r="H996" s="133">
        <f t="shared" si="17"/>
        <v>8</v>
      </c>
    </row>
    <row r="997" spans="1:8" s="133" customFormat="1" ht="45" x14ac:dyDescent="0.3">
      <c r="A997" s="136">
        <v>27</v>
      </c>
      <c r="B997" s="149" t="s">
        <v>424</v>
      </c>
      <c r="C997" s="92" t="s">
        <v>326</v>
      </c>
      <c r="D997" s="136">
        <v>24</v>
      </c>
      <c r="E997" s="148">
        <f>E996</f>
        <v>22000</v>
      </c>
      <c r="F997" s="137">
        <f t="shared" si="19"/>
        <v>528000</v>
      </c>
      <c r="G997" s="133">
        <v>6</v>
      </c>
      <c r="H997" s="133">
        <f t="shared" si="17"/>
        <v>24</v>
      </c>
    </row>
    <row r="998" spans="1:8" s="133" customFormat="1" ht="45" x14ac:dyDescent="0.3">
      <c r="A998" s="136">
        <v>28</v>
      </c>
      <c r="B998" s="149" t="s">
        <v>425</v>
      </c>
      <c r="C998" s="92" t="s">
        <v>326</v>
      </c>
      <c r="D998" s="136">
        <v>32</v>
      </c>
      <c r="E998" s="148">
        <f>E997</f>
        <v>22000</v>
      </c>
      <c r="F998" s="137">
        <f t="shared" si="19"/>
        <v>704000</v>
      </c>
      <c r="G998" s="133">
        <v>8</v>
      </c>
      <c r="H998" s="133">
        <f t="shared" si="17"/>
        <v>32</v>
      </c>
    </row>
    <row r="999" spans="1:8" s="133" customFormat="1" ht="45" x14ac:dyDescent="0.3">
      <c r="A999" s="136">
        <v>29</v>
      </c>
      <c r="B999" s="149" t="s">
        <v>426</v>
      </c>
      <c r="C999" s="92" t="s">
        <v>326</v>
      </c>
      <c r="D999" s="136">
        <v>8</v>
      </c>
      <c r="E999" s="148">
        <v>10000</v>
      </c>
      <c r="F999" s="137">
        <f t="shared" si="19"/>
        <v>80000</v>
      </c>
      <c r="G999" s="133">
        <v>2</v>
      </c>
      <c r="H999" s="133">
        <f t="shared" si="17"/>
        <v>8</v>
      </c>
    </row>
    <row r="1000" spans="1:8" s="133" customFormat="1" ht="45" x14ac:dyDescent="0.3">
      <c r="A1000" s="136">
        <v>30</v>
      </c>
      <c r="B1000" s="149" t="s">
        <v>427</v>
      </c>
      <c r="C1000" s="92" t="s">
        <v>326</v>
      </c>
      <c r="D1000" s="136">
        <v>8</v>
      </c>
      <c r="E1000" s="148">
        <v>11950</v>
      </c>
      <c r="F1000" s="137">
        <f t="shared" si="19"/>
        <v>95600</v>
      </c>
      <c r="G1000" s="133">
        <v>2</v>
      </c>
      <c r="H1000" s="133">
        <f t="shared" si="17"/>
        <v>8</v>
      </c>
    </row>
    <row r="1001" spans="1:8" s="133" customFormat="1" ht="135" x14ac:dyDescent="0.3">
      <c r="A1001" s="136">
        <v>31</v>
      </c>
      <c r="B1001" s="149" t="s">
        <v>428</v>
      </c>
      <c r="C1001" s="92" t="s">
        <v>326</v>
      </c>
      <c r="D1001" s="136">
        <v>40</v>
      </c>
      <c r="E1001" s="148">
        <v>7800</v>
      </c>
      <c r="F1001" s="137">
        <f t="shared" si="19"/>
        <v>312000</v>
      </c>
      <c r="G1001" s="133">
        <v>10</v>
      </c>
      <c r="H1001" s="133">
        <f t="shared" si="17"/>
        <v>40</v>
      </c>
    </row>
    <row r="1002" spans="1:8" s="133" customFormat="1" ht="151.5" x14ac:dyDescent="0.3">
      <c r="A1002" s="136">
        <v>32</v>
      </c>
      <c r="B1002" s="149" t="s">
        <v>429</v>
      </c>
      <c r="C1002" s="92" t="s">
        <v>326</v>
      </c>
      <c r="D1002" s="136">
        <v>24</v>
      </c>
      <c r="E1002" s="148">
        <v>12000</v>
      </c>
      <c r="F1002" s="137">
        <f t="shared" si="19"/>
        <v>288000</v>
      </c>
      <c r="G1002" s="133">
        <v>6</v>
      </c>
      <c r="H1002" s="133">
        <f t="shared" si="17"/>
        <v>24</v>
      </c>
    </row>
    <row r="1003" spans="1:8" s="133" customFormat="1" ht="136.5" x14ac:dyDescent="0.3">
      <c r="A1003" s="136">
        <v>33</v>
      </c>
      <c r="B1003" s="149" t="s">
        <v>430</v>
      </c>
      <c r="C1003" s="92" t="s">
        <v>326</v>
      </c>
      <c r="D1003" s="136">
        <v>40</v>
      </c>
      <c r="E1003" s="148">
        <v>16500</v>
      </c>
      <c r="F1003" s="137">
        <f t="shared" si="19"/>
        <v>660000</v>
      </c>
      <c r="G1003" s="133">
        <v>10</v>
      </c>
      <c r="H1003" s="133">
        <f t="shared" si="17"/>
        <v>40</v>
      </c>
    </row>
    <row r="1004" spans="1:8" s="133" customFormat="1" ht="105" x14ac:dyDescent="0.3">
      <c r="A1004" s="136">
        <v>34</v>
      </c>
      <c r="B1004" s="149" t="s">
        <v>431</v>
      </c>
      <c r="C1004" s="92" t="s">
        <v>326</v>
      </c>
      <c r="D1004" s="136">
        <v>32</v>
      </c>
      <c r="E1004" s="148">
        <v>18000</v>
      </c>
      <c r="F1004" s="137">
        <f t="shared" si="19"/>
        <v>576000</v>
      </c>
      <c r="G1004" s="133">
        <v>8</v>
      </c>
      <c r="H1004" s="133">
        <f t="shared" si="17"/>
        <v>32</v>
      </c>
    </row>
    <row r="1005" spans="1:8" s="133" customFormat="1" ht="45" x14ac:dyDescent="0.3">
      <c r="A1005" s="136">
        <v>35</v>
      </c>
      <c r="B1005" s="149" t="s">
        <v>432</v>
      </c>
      <c r="C1005" s="92" t="s">
        <v>326</v>
      </c>
      <c r="D1005" s="136">
        <v>24</v>
      </c>
      <c r="E1005" s="148">
        <v>29500</v>
      </c>
      <c r="F1005" s="137">
        <f t="shared" si="19"/>
        <v>708000</v>
      </c>
      <c r="G1005" s="133">
        <v>6</v>
      </c>
      <c r="H1005" s="133">
        <f t="shared" si="17"/>
        <v>24</v>
      </c>
    </row>
    <row r="1006" spans="1:8" s="133" customFormat="1" ht="15.75" x14ac:dyDescent="0.3">
      <c r="A1006" s="150"/>
      <c r="B1006" s="138" t="s">
        <v>351</v>
      </c>
      <c r="C1006" s="151"/>
      <c r="D1006" s="151"/>
      <c r="E1006" s="152"/>
      <c r="F1006" s="153">
        <v>540000</v>
      </c>
    </row>
    <row r="1007" spans="1:8" s="133" customFormat="1" x14ac:dyDescent="0.35">
      <c r="A1007" s="150"/>
      <c r="B1007" s="140" t="s">
        <v>28</v>
      </c>
      <c r="C1007" s="151"/>
      <c r="D1007" s="151"/>
      <c r="E1007" s="152"/>
      <c r="F1007" s="153">
        <f>SUM(F973:F1006)</f>
        <v>34630512</v>
      </c>
    </row>
    <row r="1008" spans="1:8" s="133" customFormat="1" ht="15" x14ac:dyDescent="0.25">
      <c r="A1008" s="150"/>
      <c r="B1008" s="154"/>
      <c r="C1008" s="151"/>
      <c r="D1008" s="151"/>
      <c r="E1008" s="152"/>
      <c r="F1008" s="155"/>
    </row>
    <row r="1009" spans="1:7" s="133" customFormat="1" x14ac:dyDescent="0.35">
      <c r="A1009" s="150" t="s">
        <v>4</v>
      </c>
      <c r="B1009" s="144" t="s">
        <v>433</v>
      </c>
      <c r="C1009" s="151"/>
      <c r="D1009" s="151"/>
      <c r="E1009" s="152"/>
      <c r="F1009" s="156"/>
    </row>
    <row r="1010" spans="1:7" s="133" customFormat="1" ht="30" x14ac:dyDescent="0.3">
      <c r="A1010" s="150"/>
      <c r="B1010" s="138" t="s">
        <v>314</v>
      </c>
      <c r="C1010" s="151"/>
      <c r="D1010" s="151"/>
      <c r="E1010" s="152"/>
      <c r="F1010" s="153">
        <f>F901</f>
        <v>3170160</v>
      </c>
    </row>
    <row r="1011" spans="1:7" s="133" customFormat="1" ht="15.75" x14ac:dyDescent="0.3">
      <c r="A1011" s="150"/>
      <c r="B1011" s="138" t="s">
        <v>352</v>
      </c>
      <c r="C1011" s="151"/>
      <c r="D1011" s="151"/>
      <c r="E1011" s="152"/>
      <c r="F1011" s="153">
        <f>F911</f>
        <v>1140000</v>
      </c>
    </row>
    <row r="1012" spans="1:7" s="133" customFormat="1" ht="90" x14ac:dyDescent="0.3">
      <c r="A1012" s="150"/>
      <c r="B1012" s="138" t="s">
        <v>361</v>
      </c>
      <c r="C1012" s="151"/>
      <c r="D1012" s="151"/>
      <c r="E1012" s="152"/>
      <c r="F1012" s="153">
        <f>F930</f>
        <v>1226700</v>
      </c>
    </row>
    <row r="1013" spans="1:7" s="133" customFormat="1" ht="15.75" x14ac:dyDescent="0.3">
      <c r="A1013" s="150"/>
      <c r="B1013" s="138" t="s">
        <v>365</v>
      </c>
      <c r="C1013" s="151"/>
      <c r="D1013" s="151"/>
      <c r="E1013" s="152"/>
      <c r="F1013" s="153">
        <f>F952</f>
        <v>11372600</v>
      </c>
    </row>
    <row r="1014" spans="1:7" s="133" customFormat="1" ht="75" x14ac:dyDescent="0.3">
      <c r="A1014" s="150"/>
      <c r="B1014" s="138" t="s">
        <v>434</v>
      </c>
      <c r="C1014" s="151"/>
      <c r="D1014" s="151"/>
      <c r="E1014" s="152"/>
      <c r="F1014" s="153">
        <f>F970</f>
        <v>4286000</v>
      </c>
    </row>
    <row r="1015" spans="1:7" s="133" customFormat="1" ht="23.45" customHeight="1" x14ac:dyDescent="0.3">
      <c r="A1015" s="150"/>
      <c r="B1015" s="138" t="s">
        <v>398</v>
      </c>
      <c r="C1015" s="151"/>
      <c r="D1015" s="151"/>
      <c r="E1015" s="152"/>
      <c r="F1015" s="153">
        <f>F1007</f>
        <v>34630512</v>
      </c>
    </row>
    <row r="1016" spans="1:7" customFormat="1" ht="18.75" x14ac:dyDescent="0.25">
      <c r="A1016" s="55"/>
      <c r="B1016" s="129" t="s">
        <v>313</v>
      </c>
      <c r="C1016" s="62"/>
      <c r="D1016" s="55"/>
      <c r="E1016" s="127"/>
      <c r="F1016" s="128"/>
    </row>
    <row r="1017" spans="1:7" customFormat="1" ht="18" x14ac:dyDescent="0.35">
      <c r="A1017" s="157"/>
      <c r="B1017" s="88" t="s">
        <v>28</v>
      </c>
      <c r="C1017" s="158"/>
      <c r="D1017" s="157"/>
      <c r="E1017" s="159" t="s">
        <v>26</v>
      </c>
      <c r="F1017" s="160">
        <f>SUM(F1010:F1016)</f>
        <v>55825972</v>
      </c>
    </row>
    <row r="1018" spans="1:7" x14ac:dyDescent="0.25">
      <c r="B1018" s="10"/>
    </row>
    <row r="1019" spans="1:7" x14ac:dyDescent="0.25">
      <c r="B1019" s="10"/>
    </row>
    <row r="1020" spans="1:7" ht="19.5" customHeight="1" x14ac:dyDescent="0.25">
      <c r="B1020" s="10" t="s">
        <v>435</v>
      </c>
    </row>
    <row r="1021" spans="1:7" x14ac:dyDescent="0.25">
      <c r="F1021" s="161"/>
      <c r="G1021" s="161"/>
    </row>
    <row r="1022" spans="1:7" ht="15.75" customHeight="1" x14ac:dyDescent="0.25">
      <c r="B1022" s="18" t="s">
        <v>53</v>
      </c>
      <c r="E1022" s="5">
        <f>F100</f>
        <v>7560870</v>
      </c>
      <c r="F1022" s="162"/>
      <c r="G1022" s="162"/>
    </row>
    <row r="1023" spans="1:7" x14ac:dyDescent="0.25">
      <c r="F1023" s="162"/>
      <c r="G1023" s="162"/>
    </row>
    <row r="1024" spans="1:7" x14ac:dyDescent="0.25">
      <c r="B1024" s="13" t="s">
        <v>56</v>
      </c>
      <c r="E1024" s="5">
        <f>F146</f>
        <v>10407110</v>
      </c>
      <c r="F1024" s="162"/>
      <c r="G1024" s="162"/>
    </row>
    <row r="1025" spans="2:7" x14ac:dyDescent="0.25">
      <c r="F1025" s="162"/>
      <c r="G1025" s="162"/>
    </row>
    <row r="1026" spans="2:7" x14ac:dyDescent="0.25">
      <c r="B1026" s="13" t="s">
        <v>75</v>
      </c>
      <c r="E1026" s="5">
        <f>F190</f>
        <v>13911100</v>
      </c>
      <c r="F1026" s="162"/>
      <c r="G1026" s="162"/>
    </row>
    <row r="1027" spans="2:7" x14ac:dyDescent="0.25">
      <c r="C1027" s="163"/>
      <c r="D1027" s="164"/>
      <c r="F1027" s="162"/>
      <c r="G1027" s="162"/>
    </row>
    <row r="1028" spans="2:7" x14ac:dyDescent="0.25">
      <c r="B1028" s="13" t="s">
        <v>112</v>
      </c>
      <c r="E1028" s="5">
        <f>F235</f>
        <v>2383850</v>
      </c>
      <c r="F1028" s="162"/>
      <c r="G1028" s="162"/>
    </row>
    <row r="1029" spans="2:7" ht="18" customHeight="1" x14ac:dyDescent="0.25">
      <c r="C1029" s="163"/>
      <c r="D1029" s="164"/>
      <c r="F1029" s="162"/>
      <c r="G1029" s="162"/>
    </row>
    <row r="1030" spans="2:7" x14ac:dyDescent="0.25">
      <c r="B1030" s="13" t="s">
        <v>114</v>
      </c>
      <c r="E1030" s="5">
        <f>F370</f>
        <v>5573170</v>
      </c>
      <c r="F1030" s="162"/>
      <c r="G1030" s="162"/>
    </row>
    <row r="1031" spans="2:7" x14ac:dyDescent="0.25">
      <c r="C1031" s="163"/>
      <c r="D1031" s="164"/>
      <c r="F1031" s="162"/>
      <c r="G1031" s="162"/>
    </row>
    <row r="1032" spans="2:7" x14ac:dyDescent="0.25">
      <c r="B1032" s="13" t="s">
        <v>155</v>
      </c>
      <c r="E1032" s="5">
        <f>F509</f>
        <v>6031860</v>
      </c>
      <c r="F1032" s="162"/>
      <c r="G1032" s="162"/>
    </row>
    <row r="1033" spans="2:7" x14ac:dyDescent="0.25">
      <c r="F1033" s="162"/>
      <c r="G1033" s="162"/>
    </row>
    <row r="1034" spans="2:7" x14ac:dyDescent="0.25">
      <c r="B1034" s="13" t="s">
        <v>164</v>
      </c>
      <c r="E1034" s="5">
        <f>F558</f>
        <v>23986080</v>
      </c>
      <c r="F1034" s="162"/>
      <c r="G1034" s="162"/>
    </row>
    <row r="1035" spans="2:7" x14ac:dyDescent="0.25">
      <c r="F1035" s="162"/>
      <c r="G1035" s="162"/>
    </row>
    <row r="1036" spans="2:7" x14ac:dyDescent="0.25">
      <c r="B1036" s="13" t="s">
        <v>171</v>
      </c>
      <c r="E1036" s="5">
        <f>F605</f>
        <v>4177070</v>
      </c>
      <c r="F1036" s="162"/>
      <c r="G1036" s="162"/>
    </row>
    <row r="1037" spans="2:7" x14ac:dyDescent="0.25">
      <c r="F1037" s="162"/>
      <c r="G1037" s="162"/>
    </row>
    <row r="1038" spans="2:7" x14ac:dyDescent="0.25">
      <c r="B1038" s="13" t="s">
        <v>175</v>
      </c>
      <c r="E1038" s="5">
        <f>F629</f>
        <v>8936000</v>
      </c>
      <c r="F1038" s="162"/>
      <c r="G1038" s="162"/>
    </row>
    <row r="1039" spans="2:7" x14ac:dyDescent="0.25">
      <c r="C1039" s="163"/>
      <c r="D1039" s="164"/>
      <c r="F1039" s="162"/>
      <c r="G1039" s="162"/>
    </row>
    <row r="1040" spans="2:7" x14ac:dyDescent="0.25">
      <c r="B1040" s="13" t="s">
        <v>177</v>
      </c>
      <c r="E1040" s="5">
        <f>F666</f>
        <v>10673290</v>
      </c>
      <c r="F1040" s="162"/>
      <c r="G1040" s="162"/>
    </row>
    <row r="1041" spans="2:9" x14ac:dyDescent="0.25">
      <c r="F1041" s="162"/>
      <c r="G1041" s="162"/>
    </row>
    <row r="1042" spans="2:9" x14ac:dyDescent="0.25">
      <c r="B1042" s="13" t="s">
        <v>436</v>
      </c>
      <c r="E1042" s="5">
        <f>F746</f>
        <v>8186810.25</v>
      </c>
      <c r="F1042" s="162"/>
      <c r="G1042" s="162"/>
    </row>
    <row r="1043" spans="2:9" x14ac:dyDescent="0.25">
      <c r="F1043" s="162"/>
      <c r="G1043" s="162"/>
    </row>
    <row r="1044" spans="2:9" x14ac:dyDescent="0.25">
      <c r="B1044" s="13" t="s">
        <v>437</v>
      </c>
      <c r="E1044" s="5">
        <f>F784</f>
        <v>6152610</v>
      </c>
      <c r="F1044" s="162"/>
      <c r="G1044" s="162"/>
    </row>
    <row r="1045" spans="2:9" x14ac:dyDescent="0.25">
      <c r="F1045" s="162"/>
      <c r="G1045" s="162"/>
    </row>
    <row r="1046" spans="2:9" x14ac:dyDescent="0.25">
      <c r="B1046" s="13" t="s">
        <v>311</v>
      </c>
      <c r="E1046" s="5">
        <f>F871</f>
        <v>50890770</v>
      </c>
      <c r="F1046" s="162"/>
      <c r="G1046" s="162"/>
    </row>
    <row r="1047" spans="2:9" x14ac:dyDescent="0.25">
      <c r="C1047" s="163"/>
      <c r="D1047" s="164"/>
      <c r="F1047" s="162"/>
      <c r="G1047" s="162"/>
    </row>
    <row r="1048" spans="2:9" x14ac:dyDescent="0.25">
      <c r="B1048" s="13" t="s">
        <v>313</v>
      </c>
      <c r="C1048" s="165"/>
      <c r="E1048" s="5">
        <f>F1017</f>
        <v>55825972</v>
      </c>
      <c r="F1048" s="162"/>
      <c r="G1048" s="162"/>
    </row>
    <row r="1049" spans="2:9" x14ac:dyDescent="0.25">
      <c r="C1049" s="165"/>
      <c r="F1049" s="162"/>
      <c r="G1049" s="162"/>
    </row>
    <row r="1050" spans="2:9" x14ac:dyDescent="0.25">
      <c r="B1050" s="166" t="s">
        <v>494</v>
      </c>
      <c r="C1050" s="167"/>
      <c r="D1050" s="168"/>
      <c r="E1050" s="169"/>
      <c r="F1050" s="162"/>
      <c r="G1050" s="162"/>
    </row>
    <row r="1051" spans="2:9" ht="17.25" customHeight="1" x14ac:dyDescent="0.25">
      <c r="B1051" s="21" t="s">
        <v>438</v>
      </c>
      <c r="D1051" s="164" t="s">
        <v>78</v>
      </c>
      <c r="E1051" s="170"/>
      <c r="F1051" s="25">
        <f>SUM(E1022:E1050)</f>
        <v>214696562.25</v>
      </c>
      <c r="G1051" s="25"/>
    </row>
    <row r="1052" spans="2:9" ht="19.5" customHeight="1" x14ac:dyDescent="0.25">
      <c r="B1052" s="21" t="s">
        <v>439</v>
      </c>
      <c r="F1052" s="171">
        <f>F1051*5%</f>
        <v>10734828.112500001</v>
      </c>
      <c r="G1052" s="25"/>
    </row>
    <row r="1053" spans="2:9" ht="19.5" customHeight="1" x14ac:dyDescent="0.25">
      <c r="B1053" s="21" t="s">
        <v>440</v>
      </c>
      <c r="F1053" s="25">
        <f>SUM(F1051:F1052)</f>
        <v>225431390.36250001</v>
      </c>
      <c r="G1053" s="25"/>
    </row>
    <row r="1054" spans="2:9" ht="19.5" customHeight="1" x14ac:dyDescent="0.25">
      <c r="B1054" s="21" t="s">
        <v>441</v>
      </c>
      <c r="F1054" s="25">
        <f>F1053*5%</f>
        <v>11271569.518125001</v>
      </c>
      <c r="G1054" s="25"/>
    </row>
    <row r="1055" spans="2:9" ht="19.5" customHeight="1" x14ac:dyDescent="0.25">
      <c r="B1055" s="21"/>
      <c r="F1055" s="172">
        <f>SUM(F1053:F1054)</f>
        <v>236702959.88062501</v>
      </c>
      <c r="G1055" s="25"/>
    </row>
    <row r="1056" spans="2:9" x14ac:dyDescent="0.25">
      <c r="B1056" s="21" t="s">
        <v>442</v>
      </c>
      <c r="F1056" s="171">
        <f>F1055*7.5%</f>
        <v>17752721.991046876</v>
      </c>
      <c r="G1056" s="25"/>
      <c r="I1056" s="173"/>
    </row>
    <row r="1057" spans="2:7" ht="17.25" customHeight="1" thickBot="1" x14ac:dyDescent="0.3">
      <c r="B1057" s="9" t="s">
        <v>443</v>
      </c>
      <c r="E1057" s="23" t="s">
        <v>26</v>
      </c>
      <c r="F1057" s="174">
        <f>SUM(F1055:F1056)</f>
        <v>254455681.87167189</v>
      </c>
      <c r="G1057" s="25"/>
    </row>
    <row r="1058" spans="2:7" ht="17.25" customHeight="1" thickTop="1" x14ac:dyDescent="0.25">
      <c r="B1058" s="21" t="s">
        <v>444</v>
      </c>
    </row>
    <row r="1059" spans="2:7" ht="17.25" customHeight="1" x14ac:dyDescent="0.25">
      <c r="B1059" s="21"/>
    </row>
    <row r="1060" spans="2:7" ht="17.25" customHeight="1" x14ac:dyDescent="0.25">
      <c r="B1060" s="21" t="s">
        <v>445</v>
      </c>
      <c r="C1060" s="22">
        <v>622</v>
      </c>
      <c r="D1060" s="8" t="s">
        <v>446</v>
      </c>
    </row>
    <row r="1061" spans="2:7" ht="20.45" customHeight="1" x14ac:dyDescent="0.25">
      <c r="B1061" s="21" t="s">
        <v>447</v>
      </c>
      <c r="E1061" s="23">
        <f>F1057/C1060</f>
        <v>409092.73612808983</v>
      </c>
    </row>
    <row r="1062" spans="2:7" ht="17.25" customHeight="1" x14ac:dyDescent="0.25">
      <c r="B1062" s="21" t="s">
        <v>448</v>
      </c>
      <c r="E1062" s="23">
        <f>F1057/4</f>
        <v>63613920.467917971</v>
      </c>
    </row>
    <row r="1063" spans="2:7" ht="17.25" customHeight="1" x14ac:dyDescent="0.25">
      <c r="B1063" s="18"/>
    </row>
    <row r="1064" spans="2:7" ht="17.25" customHeight="1" x14ac:dyDescent="0.25"/>
    <row r="1065" spans="2:7" ht="17.25" customHeight="1" x14ac:dyDescent="0.25"/>
    <row r="1066" spans="2:7" ht="17.25" customHeight="1" x14ac:dyDescent="0.25"/>
    <row r="1067" spans="2:7" ht="17.25" customHeight="1" x14ac:dyDescent="0.25"/>
    <row r="1078" spans="1:7" x14ac:dyDescent="0.25">
      <c r="B1078" s="13" t="s">
        <v>449</v>
      </c>
    </row>
    <row r="1081" spans="1:7" s="26" customFormat="1" x14ac:dyDescent="0.25">
      <c r="A1081" s="4"/>
      <c r="B1081" s="13"/>
      <c r="C1081" s="3"/>
      <c r="D1081" s="4"/>
      <c r="E1081" s="5"/>
      <c r="F1081" s="6"/>
      <c r="G1081" s="6"/>
    </row>
    <row r="1082" spans="1:7" s="26" customFormat="1" x14ac:dyDescent="0.25">
      <c r="A1082" s="4"/>
      <c r="B1082" s="13"/>
      <c r="C1082" s="3"/>
      <c r="D1082" s="4"/>
      <c r="E1082" s="5"/>
      <c r="F1082" s="6"/>
      <c r="G1082" s="6"/>
    </row>
    <row r="1083" spans="1:7" s="26" customFormat="1" x14ac:dyDescent="0.25">
      <c r="A1083" s="4"/>
      <c r="B1083" s="13"/>
      <c r="C1083" s="3"/>
      <c r="D1083" s="4"/>
      <c r="E1083" s="5"/>
      <c r="F1083" s="6"/>
      <c r="G1083" s="6"/>
    </row>
    <row r="1084" spans="1:7" s="26" customFormat="1" x14ac:dyDescent="0.25">
      <c r="A1084" s="4"/>
      <c r="B1084" s="13"/>
      <c r="C1084" s="3"/>
      <c r="D1084" s="4"/>
      <c r="E1084" s="5"/>
      <c r="F1084" s="6"/>
      <c r="G1084" s="6"/>
    </row>
    <row r="1085" spans="1:7" s="26" customFormat="1" x14ac:dyDescent="0.25">
      <c r="A1085" s="4"/>
      <c r="B1085" s="13"/>
      <c r="C1085" s="3"/>
      <c r="D1085" s="4"/>
      <c r="E1085" s="5"/>
      <c r="F1085" s="6"/>
      <c r="G1085" s="6"/>
    </row>
    <row r="1086" spans="1:7" s="26" customFormat="1" x14ac:dyDescent="0.25">
      <c r="A1086" s="4"/>
      <c r="B1086" s="13"/>
      <c r="C1086" s="3"/>
      <c r="D1086" s="4"/>
      <c r="E1086" s="5"/>
      <c r="F1086" s="6"/>
      <c r="G1086" s="6"/>
    </row>
    <row r="1110" spans="1:7" s="26" customFormat="1" x14ac:dyDescent="0.25">
      <c r="A1110" s="4"/>
      <c r="B1110" s="13"/>
      <c r="C1110" s="3"/>
      <c r="D1110" s="4"/>
      <c r="E1110" s="5"/>
      <c r="F1110" s="6"/>
      <c r="G1110" s="6"/>
    </row>
    <row r="1111" spans="1:7" ht="21" customHeight="1" x14ac:dyDescent="0.25"/>
    <row r="1148" spans="1:7" s="26" customFormat="1" x14ac:dyDescent="0.25">
      <c r="A1148" s="4"/>
      <c r="B1148" s="13"/>
      <c r="C1148" s="3"/>
      <c r="D1148" s="4"/>
      <c r="E1148" s="5"/>
      <c r="F1148" s="6"/>
      <c r="G1148" s="6"/>
    </row>
    <row r="1149" spans="1:7" s="26" customFormat="1" x14ac:dyDescent="0.25">
      <c r="A1149" s="4"/>
      <c r="B1149" s="13"/>
      <c r="C1149" s="3"/>
      <c r="D1149" s="4"/>
      <c r="E1149" s="5"/>
      <c r="F1149" s="6"/>
      <c r="G1149" s="6"/>
    </row>
    <row r="1180" spans="1:7" s="26" customFormat="1" x14ac:dyDescent="0.25">
      <c r="A1180" s="4"/>
      <c r="B1180" s="13"/>
      <c r="C1180" s="3"/>
      <c r="D1180" s="4"/>
      <c r="E1180" s="5"/>
      <c r="F1180" s="6"/>
      <c r="G1180" s="6"/>
    </row>
    <row r="1181" spans="1:7" s="26" customFormat="1" x14ac:dyDescent="0.25">
      <c r="A1181" s="4"/>
      <c r="B1181" s="13"/>
      <c r="C1181" s="3"/>
      <c r="D1181" s="4"/>
      <c r="E1181" s="5"/>
      <c r="F1181" s="6"/>
      <c r="G1181" s="6"/>
    </row>
  </sheetData>
  <printOptions gridLines="1"/>
  <pageMargins left="0.75" right="0.75" top="1" bottom="1" header="0.5" footer="0.5"/>
  <pageSetup paperSize="9" scale="58" orientation="portrait" horizontalDpi="300" verticalDpi="300" r:id="rId1"/>
  <headerFooter alignWithMargins="0">
    <oddHeader>&amp;LTYPE A, 5BEDROOM SEMI DETATCH ,OPIC ESTATE ,ISHERI NORTH, OGUN STATE.</oddHeader>
    <oddFooter>&amp;R&amp;"Comic Sans MS,Bold Italic"Page /&amp;P</oddFooter>
  </headerFooter>
  <rowBreaks count="29" manualBreakCount="29">
    <brk id="32" max="16383" man="1"/>
    <brk id="57" max="16383" man="1"/>
    <brk id="100" max="16383" man="1"/>
    <brk id="146" max="16383" man="1"/>
    <brk id="190" max="16383" man="1"/>
    <brk id="235" max="16383" man="1"/>
    <brk id="281" max="16383" man="1"/>
    <brk id="327" max="16383" man="1"/>
    <brk id="370" max="16383" man="1"/>
    <brk id="419" max="5" man="1"/>
    <brk id="464" max="16383" man="1"/>
    <brk id="509" max="16383" man="1"/>
    <brk id="558" max="16383" man="1"/>
    <brk id="605" max="16383" man="1"/>
    <brk id="629" max="16383" man="1"/>
    <brk id="666" max="16383" man="1"/>
    <brk id="709" max="16383" man="1"/>
    <brk id="746" max="16383" man="1"/>
    <brk id="784" max="16383" man="1"/>
    <brk id="823" max="5" man="1"/>
    <brk id="851" max="5" man="1"/>
    <brk id="871" max="16383" man="1"/>
    <brk id="901" max="5" man="1"/>
    <brk id="911" max="5" man="1"/>
    <brk id="930" max="16383" man="1"/>
    <brk id="952" max="16383" man="1"/>
    <brk id="970" max="16383" man="1"/>
    <brk id="1007" max="16383" man="1"/>
    <brk id="101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FF6EDC1-C249-4D09-9D8A-9C8BBAF7E61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type 1</vt:lpstr>
      <vt:lpstr>'type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 ADEIZA</dc:creator>
  <cp:lastModifiedBy>UrFavQ$</cp:lastModifiedBy>
  <cp:lastPrinted>2023-11-17T13:11:43Z</cp:lastPrinted>
  <dcterms:created xsi:type="dcterms:W3CDTF">2023-11-15T04:58:37Z</dcterms:created>
  <dcterms:modified xsi:type="dcterms:W3CDTF">2023-12-15T05:44:09Z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lagos</vt:lpwstr>
  </property>
  <property fmtid="{D5CDD505-2E9C-101B-9397-08002B2CF9AE}" pid="3" name="PlanSwiftJobGuid">
    <vt:lpwstr>\Storages\Local\Jobs\lagos</vt:lpwstr>
  </property>
  <property fmtid="{D5CDD505-2E9C-101B-9397-08002B2CF9AE}" pid="4" name="LinkedDataId">
    <vt:lpwstr>{AFF6EDC1-C249-4D09-9D8A-9C8BBAF7E611}</vt:lpwstr>
  </property>
  <property fmtid="{D5CDD505-2E9C-101B-9397-08002B2CF9AE}" pid="5" name="JobUniqueID">
    <vt:lpwstr>{DC96136C-7D09-4E47-ABEE-21834ED4B50E}</vt:lpwstr>
  </property>
</Properties>
</file>