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LRAZERQ\Desktop\BOQ\qs yunus\mr promise\"/>
    </mc:Choice>
  </mc:AlternateContent>
  <xr:revisionPtr revIDLastSave="0" documentId="13_ncr:1_{C0CF76E3-B8D7-4FA0-B7CF-7F426C808CE8}" xr6:coauthVersionLast="47" xr6:coauthVersionMax="47" xr10:uidLastSave="{00000000-0000-0000-0000-000000000000}"/>
  <bookViews>
    <workbookView xWindow="60" yWindow="0" windowWidth="11940" windowHeight="11400" xr2:uid="{22661D62-76D4-4D50-AD57-1D863AAA6C0F}"/>
  </bookViews>
  <sheets>
    <sheet name="hot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0">#REF!</definedName>
    <definedName name="\a">#REF!</definedName>
    <definedName name="\b">#REF!</definedName>
    <definedName name="\c">#REF!</definedName>
    <definedName name="\d">#REF!</definedName>
    <definedName name="\h">#REF!</definedName>
    <definedName name="\i">#REF!</definedName>
    <definedName name="\k">#REF!</definedName>
    <definedName name="\m">#REF!</definedName>
    <definedName name="\n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y">#REF!</definedName>
    <definedName name="\z">#REF!</definedName>
    <definedName name="______cbd1">'[1]MAIN BLD TAKE OFF'!#REF!</definedName>
    <definedName name="______cbd2">'[1]MAIN BLD TAKE OFF'!#REF!</definedName>
    <definedName name="______cbd3">'[1]MAIN BLD TAKE OFF'!#REF!</definedName>
    <definedName name="______td2">'[1]MAIN BLD TAKE OFF'!#REF!</definedName>
    <definedName name="______tl1">'[1]MAIN BLD TAKE OFF'!#REF!</definedName>
    <definedName name="______tl2">'[1]MAIN BLD TAKE OFF'!#REF!</definedName>
    <definedName name="______tw2">'[1]MAIN BLD TAKE OFF'!#REF!</definedName>
    <definedName name="_____cbd1">'[1]MAIN BLD TAKE OFF'!#REF!</definedName>
    <definedName name="_____cbd2">'[1]MAIN BLD TAKE OFF'!#REF!</definedName>
    <definedName name="_____cbd3">'[1]MAIN BLD TAKE OFF'!#REF!</definedName>
    <definedName name="_____td2">'[1]MAIN BLD TAKE OFF'!#REF!</definedName>
    <definedName name="_____tl1">'[1]MAIN BLD TAKE OFF'!#REF!</definedName>
    <definedName name="_____tl2">'[1]MAIN BLD TAKE OFF'!#REF!</definedName>
    <definedName name="_____tw1">'[2]MAIN BLD TAKE OFF'!$I$34</definedName>
    <definedName name="_____tw2">'[1]MAIN BLD TAKE OFF'!#REF!</definedName>
    <definedName name="____cbd1">'[1]MAIN BLD TAKE OFF'!#REF!</definedName>
    <definedName name="____cbd2">'[1]MAIN BLD TAKE OFF'!#REF!</definedName>
    <definedName name="____cbd3">'[1]MAIN BLD TAKE OFF'!#REF!</definedName>
    <definedName name="____td2">'[1]MAIN BLD TAKE OFF'!#REF!</definedName>
    <definedName name="____tl1">'[1]MAIN BLD TAKE OFF'!#REF!</definedName>
    <definedName name="____tl2">'[1]MAIN BLD TAKE OFF'!#REF!</definedName>
    <definedName name="____tw1">'[3]MAIN BLD TAKE OFF'!$I$34</definedName>
    <definedName name="____tw2">'[1]MAIN BLD TAKE OFF'!#REF!</definedName>
    <definedName name="___cbd1">'[1]MAIN BLD TAKE OFF'!#REF!</definedName>
    <definedName name="___cbd2">'[1]MAIN BLD TAKE OFF'!#REF!</definedName>
    <definedName name="___cbd3">'[1]MAIN BLD TAKE OFF'!#REF!</definedName>
    <definedName name="___td2">'[1]MAIN BLD TAKE OFF'!#REF!</definedName>
    <definedName name="___tl1">'[1]MAIN BLD TAKE OFF'!#REF!</definedName>
    <definedName name="___tl2">'[1]MAIN BLD TAKE OFF'!#REF!</definedName>
    <definedName name="___tw1">'[2]MAIN BLD TAKE OFF'!$I$34</definedName>
    <definedName name="___tw2">'[1]MAIN BLD TAKE OFF'!#REF!</definedName>
    <definedName name="__cbd1" localSheetId="0">'[4]MAIN BLD TAKE OFF'!#REF!</definedName>
    <definedName name="__cbd1">'[4]MAIN BLD TAKE OFF'!#REF!</definedName>
    <definedName name="__cbd2" localSheetId="0">'[4]MAIN BLD TAKE OFF'!#REF!</definedName>
    <definedName name="__cbd2">'[4]MAIN BLD TAKE OFF'!#REF!</definedName>
    <definedName name="__cbd3" localSheetId="0">'[4]MAIN BLD TAKE OFF'!#REF!</definedName>
    <definedName name="__cbd3">'[4]MAIN BLD TAKE OFF'!#REF!</definedName>
    <definedName name="__td2" localSheetId="0">'[4]MAIN BLD TAKE OFF'!#REF!</definedName>
    <definedName name="__td2">'[4]MAIN BLD TAKE OFF'!#REF!</definedName>
    <definedName name="__tl1" localSheetId="0">'[4]MAIN BLD TAKE OFF'!#REF!</definedName>
    <definedName name="__tl1">'[4]MAIN BLD TAKE OFF'!#REF!</definedName>
    <definedName name="__tl2" localSheetId="0">'[4]MAIN BLD TAKE OFF'!#REF!</definedName>
    <definedName name="__tl2">'[4]MAIN BLD TAKE OFF'!#REF!</definedName>
    <definedName name="__tw1">'[2]MAIN BLD TAKE OFF'!$I$34</definedName>
    <definedName name="__tw2" localSheetId="0">'[4]MAIN BLD TAKE OFF'!#REF!</definedName>
    <definedName name="__tw2">'[4]MAIN BLD TAKE OFF'!#REF!</definedName>
    <definedName name="_1_allcaz">[5]_1_allcaz!$A$1:$BN$1974</definedName>
    <definedName name="_3_BEDROOM_SEMI___DETACHED_DUPLEX__134_M2">"5BRM DUPLEX '5BRM DUPLEX (134m2)+'5BRM DUPLEX (134m2)"</definedName>
    <definedName name="_cbd1" localSheetId="0">'[4]MAIN BLD TAKE OFF'!#REF!</definedName>
    <definedName name="_cbd1">'[4]MAIN BLD TAKE OFF'!#REF!</definedName>
    <definedName name="_cbd2" localSheetId="0">'[4]MAIN BLD TAKE OFF'!#REF!</definedName>
    <definedName name="_cbd2">'[4]MAIN BLD TAKE OFF'!#REF!</definedName>
    <definedName name="_cbd3" localSheetId="0">'[4]MAIN BLD TAKE OFF'!#REF!</definedName>
    <definedName name="_cbd3">'[4]MAIN BLD TAKE OFF'!#REF!</definedName>
    <definedName name="_Fill" hidden="1">#REF!</definedName>
    <definedName name="_Order1" hidden="1">255</definedName>
    <definedName name="_Order2" hidden="1">255</definedName>
    <definedName name="_SK1">#REF!</definedName>
    <definedName name="_td2" localSheetId="0">'[4]MAIN BLD TAKE OFF'!#REF!</definedName>
    <definedName name="_td2">'[4]MAIN BLD TAKE OFF'!#REF!</definedName>
    <definedName name="_tl1" localSheetId="0">'[4]MAIN BLD TAKE OFF'!#REF!</definedName>
    <definedName name="_tl1">'[4]MAIN BLD TAKE OFF'!#REF!</definedName>
    <definedName name="_tl2" localSheetId="0">'[4]MAIN BLD TAKE OFF'!#REF!</definedName>
    <definedName name="_tl2">'[4]MAIN BLD TAKE OFF'!#REF!</definedName>
    <definedName name="_tw1">'[2]MAIN BLD TAKE OFF'!$I$34</definedName>
    <definedName name="_tw2" localSheetId="0">'[4]MAIN BLD TAKE OFF'!#REF!</definedName>
    <definedName name="_tw2">'[4]MAIN BLD TAKE OFF'!#REF!</definedName>
    <definedName name="A" localSheetId="0">#REF!</definedName>
    <definedName name="A">#REF!</definedName>
    <definedName name="a1a1a">{#N/A,#N/A,FALSE,"Cashflow"}</definedName>
    <definedName name="a1a1a1a1">{#N/A,#N/A,FALSE,"Capacity"}</definedName>
    <definedName name="aa" hidden="1">{#N/A,#N/A,FALSE,"II-2 POP.HH";#N/A,#N/A,FALSE,"II-3 AGE.DIST";#N/A,#N/A,FALSE,"II-4 HH.DIST";#N/A,#N/A,FALSE,"II-5 EMP.INDUS"}</definedName>
    <definedName name="AAA" hidden="1">{#N/A,#N/A,FALSE,"AFR-ELC"}</definedName>
    <definedName name="aaaa" localSheetId="0">'[6]MAIN BLD TAKE OFF'!#REF!</definedName>
    <definedName name="aaaa">'[6]MAIN BLD TAKE OFF'!#REF!</definedName>
    <definedName name="aaaaa">{#N/A,#N/A,FALSE,"Variables";#N/A,#N/A,FALSE,"NPV Cashflows NZ$";#N/A,#N/A,FALSE,"Cashflows NZ$"}</definedName>
    <definedName name="aaaaaaa">{#N/A,#N/A,FALSE,"Cashflow"}</definedName>
    <definedName name="aaaaaaaaaa">{#N/A,#N/A,FALSE,"Cashflow"}</definedName>
    <definedName name="ABU" localSheetId="0">'[6]MAIN BLD TAKE OFF'!#REF!</definedName>
    <definedName name="ABU">'[6]MAIN BLD TAKE OFF'!#REF!</definedName>
    <definedName name="AccessDatabase" hidden="1">"H:\MDEVLIN\mdevlin general\Blank BCIS Tender Master.mdb"</definedName>
    <definedName name="ad">{0,0,0,0;0,0,0,0;0,0,0,0}</definedName>
    <definedName name="all" localSheetId="0">'[7]Materials on site'!#REF!</definedName>
    <definedName name="all">'[7]Materials on site'!#REF!</definedName>
    <definedName name="ALTV">'[8]Base case - condos'!$H$6</definedName>
    <definedName name="anscount" hidden="1">1</definedName>
    <definedName name="aq">#REF!</definedName>
    <definedName name="Area">'[9]Exhibit VI-8'!$A$1:$IV$11</definedName>
    <definedName name="AS2DocOpenMode" hidden="1">"AS2DocumentEdit"</definedName>
    <definedName name="asdfasfasd">{0,0,0,0;0,0,0,0;0,0,0,0}</definedName>
    <definedName name="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">#REF!</definedName>
    <definedName name="B1T">#REF!</definedName>
    <definedName name="B2T">#REF!</definedName>
    <definedName name="B3T">#REF!</definedName>
    <definedName name="B4T">#REF!</definedName>
    <definedName name="BACK" hidden="1">{#N/A,#N/A,FALSE,"AFR-ELC"}</definedName>
    <definedName name="BALL">{#N/A,#N/A,FALSE,"AFR-ELC"}</definedName>
    <definedName name="bank">{#N/A,#N/A,FALSE,"AFR-ELC"}</definedName>
    <definedName name="Barracks" hidden="1">{#N/A,#N/A,FALSE,"AFR-ELC"}</definedName>
    <definedName name="Beg_Bal">#REF!</definedName>
    <definedName name="BILL1">#REF!</definedName>
    <definedName name="BOQ">#REF!</definedName>
    <definedName name="builder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uilding" localSheetId="0">'[10]Materials on site'!#REF!</definedName>
    <definedName name="building">'[10]Materials on site'!#REF!</definedName>
    <definedName name="C_">#REF!</definedName>
    <definedName name="CA">#REF!</definedName>
    <definedName name="CA0">#REF!</definedName>
    <definedName name="cf">{#N/A,#N/A,FALSE,"AFR-ELC"}</definedName>
    <definedName name="CI">#REF!</definedName>
    <definedName name="CI0">#REF!</definedName>
    <definedName name="CLIENT">#REF!</definedName>
    <definedName name="CLTV">'[8]Base case - condos'!$H$7</definedName>
    <definedName name="cogtaz_Query_from_wizard">#REF!</definedName>
    <definedName name="CON">#REF!</definedName>
    <definedName name="conv">[11]Assumptions!$C$9</definedName>
    <definedName name="Cover" hidden="1">{#N/A,#N/A,FALSE,"Aging Summary";#N/A,#N/A,FALSE,"Ratio Analysis";#N/A,#N/A,FALSE,"Test 120 Day Accts";#N/A,#N/A,FALSE,"Tickmarks"}</definedName>
    <definedName name="Cum_Int">#REF!</definedName>
    <definedName name="CUSTOMER">#REF!</definedName>
    <definedName name="D">#REF!</definedName>
    <definedName name="Data">#REF!</definedName>
    <definedName name="_xlnm.Database">#REF!</definedName>
    <definedName name="DATE">#REF!</definedName>
    <definedName name="dfr" localSheetId="0">'[6]MAIN BLD TAKE OFF'!#REF!</definedName>
    <definedName name="dfr">'[6]MAIN BLD TAKE OFF'!#REF!</definedName>
    <definedName name="Division">#REF!</definedName>
    <definedName name="don">{#N/A,#N/A,FALSE,"AFR-ELC"}</definedName>
    <definedName name="dsa" hidden="1">{#N/A,#N/A,FALSE,"AFR-ELC"}</definedName>
    <definedName name="E">#REF!</definedName>
    <definedName name="EFFIONG" hidden="1">{#N/A,#N/A,FALSE,"AFR-ELC"}</definedName>
    <definedName name="End_Bal">#REF!</definedName>
    <definedName name="ENGINEER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HIBIT">#REF!</definedName>
    <definedName name="EXIT">#REF!</definedName>
    <definedName name="Extra_Pay">#REF!</definedName>
    <definedName name="F">#REF!</definedName>
    <definedName name="fac">#REF!</definedName>
    <definedName name="fenchuc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Fill" hidden="1">#REF!</definedName>
    <definedName name="Fixed_Costs">[12]BEP!$C$8</definedName>
    <definedName name="fl">{#N/A,#N/A,FALSE,"Variables";#N/A,#N/A,FALSE,"NPV Cashflows NZ$";#N/A,#N/A,FALSE,"Cashflows NZ$"}</definedName>
    <definedName name="FOIL">{#N/A,#N/A,FALSE,"AFR-ELC"}</definedName>
    <definedName name="Full_Print">#REF!</definedName>
    <definedName name="G">#REF!</definedName>
    <definedName name="GAME">{#N/A,#N/A,FALSE,"AFR-ELC"}</definedName>
    <definedName name="gas">{#N/A,#N/A,FALSE,"AFR-ELC"}</definedName>
    <definedName name="globref">INDIRECT("rc",FALSE)</definedName>
    <definedName name="GRANDTOTAL">#REF!</definedName>
    <definedName name="Gross_Margin">[12]BEP!$C$11</definedName>
    <definedName name="H">#REF!</definedName>
    <definedName name="HC">#REF!</definedName>
    <definedName name="HC0">#REF!</definedName>
    <definedName name="HC1_">#REF!</definedName>
    <definedName name="Header_Row">ROW(#REF!)</definedName>
    <definedName name="HS">#REF!</definedName>
    <definedName name="HS0">#REF!</definedName>
    <definedName name="HTML_CodePage" hidden="1">1252</definedName>
    <definedName name="HTML_Control" hidden="1">{"'Final Summary'!$A$1:$G$86"}</definedName>
    <definedName name="HTML_Description" hidden="1">""</definedName>
    <definedName name="HTML_Email" hidden="1">""</definedName>
    <definedName name="HTML_Header" hidden="1">"Final Summary"</definedName>
    <definedName name="HTML_LastUpdate" hidden="1">"31/05/01"</definedName>
    <definedName name="HTML_LineAfter" hidden="1">FALSE</definedName>
    <definedName name="HTML_LineBefore" hidden="1">FALSE</definedName>
    <definedName name="HTML_Name" hidden="1">"Jarvis IT"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Documents\HTMLTemp.htm"</definedName>
    <definedName name="HTML_Title" hidden="1">"Draft Cost Auth"</definedName>
    <definedName name="huh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I">#REF!</definedName>
    <definedName name="IN">#REF!</definedName>
    <definedName name="IN0">#REF!</definedName>
    <definedName name="Inflation">[13]Summary!$C$31</definedName>
    <definedName name="Int">#REF!</definedName>
    <definedName name="Interest_Rate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"c373"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STDDEV_EST" hidden="1">"c422"</definedName>
    <definedName name="IQ_FH">100000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"10/27/2016 13:42:33"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Z_SCORE" hidden="1">"c1339"</definedName>
    <definedName name="jamb" hidden="1">{#N/A,#N/A,FALSE,"AFR-ELC"}</definedName>
    <definedName name="K">#REF!</definedName>
    <definedName name="L">#REF!</definedName>
    <definedName name="Land_Residual">#REF!</definedName>
    <definedName name="Last_Row">IF(Values_Entered,Header_Row+Number_of_Payments,Header_Row)</definedName>
    <definedName name="lastcell" localSheetId="0">'[14]Oct-99'!#REF!</definedName>
    <definedName name="lastcell">'[14]Oct-99'!#REF!</definedName>
    <definedName name="LO">#REF!</definedName>
    <definedName name="LO0">#REF!</definedName>
    <definedName name="Loan_Amount">#REF!</definedName>
    <definedName name="Loan_Start">#REF!</definedName>
    <definedName name="Loan_Years">#REF!</definedName>
    <definedName name="LS">#REF!</definedName>
    <definedName name="LS0">#REF!</definedName>
    <definedName name="LU">#REF!</definedName>
    <definedName name="LU0">#REF!</definedName>
    <definedName name="M">#REF!</definedName>
    <definedName name="mix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N">#REF!</definedName>
    <definedName name="NAME">#REF!</definedName>
    <definedName name="Name1">[11]Assumptions!$B$15</definedName>
    <definedName name="name2">[11]Assumptions!$B$17</definedName>
    <definedName name="Name3">[11]Assumptions!$B$20</definedName>
    <definedName name="ngfng" hidden="1">{#N/A,#N/A,FALSE,"Aging Summary";#N/A,#N/A,FALSE,"Ratio Analysis";#N/A,#N/A,FALSE,"Test 120 Day Accts";#N/A,#N/A,FALSE,"Tickmarks"}</definedName>
    <definedName name="nnnnnnn" hidden="1">{#N/A,#N/A,FALSE,"AFR-ELC"}</definedName>
    <definedName name="NONE">'[15]#REF'!#REF!</definedName>
    <definedName name="NOTE">#REF!</definedName>
    <definedName name="NSF">'[8]Condo Pricing'!$F$15</definedName>
    <definedName name="NUM">#REF!</definedName>
    <definedName name="Num_Pmt_Per_Year">#REF!</definedName>
    <definedName name="Number_of_Payments">MATCH(0.01,End_Bal,-1)+1</definedName>
    <definedName name="NWC" hidden="1">{#N/A,#N/A,FALSE,"AFR-ELC"}</definedName>
    <definedName name="OFFICE">#REF!</definedName>
    <definedName name="OLTV">'[8]Base case - condos'!$H$8</definedName>
    <definedName name="OOOOO">#REF!</definedName>
    <definedName name="OT">#REF!</definedName>
    <definedName name="OT0">#REF!</definedName>
    <definedName name="pay" localSheetId="0">'[7]Materials on site'!#REF!</definedName>
    <definedName name="pay">'[7]Materials on site'!#REF!</definedName>
    <definedName name="Pay_Date">#REF!</definedName>
    <definedName name="Pay_Num">#REF!</definedName>
    <definedName name="Payment_Date">DATE(YEAR(Loan_Start),MONTH(Loan_Start)+Payment_Number,DAY(Loan_Start))</definedName>
    <definedName name="PF">#REF!</definedName>
    <definedName name="PF0">#REF!</definedName>
    <definedName name="PLS">#REF!</definedName>
    <definedName name="Price_per_Unit">[12]BEP!$C$4</definedName>
    <definedName name="Princ">#REF!</definedName>
    <definedName name="Print">'[9]Exhibit VI-8'!$A$12:$G$21</definedName>
    <definedName name="_xlnm.Print_Area" localSheetId="0">hotel!$A$1:$F$575</definedName>
    <definedName name="_xlnm.Print_Area">#REF!</definedName>
    <definedName name="PRINT_AREA_MI">#REF!</definedName>
    <definedName name="Print_Area_Reset">OFFSET(Full_Print,0,0,Last_Row)</definedName>
    <definedName name="_xlnm.Print_Titles">[16]Model!#REF!</definedName>
    <definedName name="PRINTER">#REF!</definedName>
    <definedName name="ProjectName">{"Client Name or Project Name"}</definedName>
    <definedName name="ProjectName2">{"Client Name or Project Name"}</definedName>
    <definedName name="ProjectName3">{"Client Name or Project Name"}</definedName>
    <definedName name="q">#REF!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SheetsBoth" hidden="1">TRUE</definedName>
    <definedName name="RAT" hidden="1">{#N/A,#N/A,FALSE,"AFR-ELC"}</definedName>
    <definedName name="RATE" hidden="1">{#N/A,#N/A,FALSE,"AFR-ELC"}</definedName>
    <definedName name="RCLCo_Products">'[17]TCG PRODUCT MENU'!$A$48:$R$67</definedName>
    <definedName name="row" hidden="1">{#N/A,#N/A,FALSE,"AFR-ELC"}</definedName>
    <definedName name="rr">#REF!</definedName>
    <definedName name="rrrr">'[15]#REF'!#REF!</definedName>
    <definedName name="s1s1s">{#N/A,#N/A,FALSE,"Capacity"}</definedName>
    <definedName name="sa">{#N/A,#N/A,FALSE,"AFR-ELC"}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 hidden="1">{#N/A,#N/A,FALSE,"AFR-ELC"}</definedName>
    <definedName name="SDER" hidden="1">{#N/A,#N/A,FALSE,"AFR-ELC"}</definedName>
    <definedName name="sencount" hidden="1">2</definedName>
    <definedName name="S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sss">#REF!</definedName>
    <definedName name="ssss2">{#N/A,#N/A,FALSE,"Revenue (Annual)";"Revenue _ First 5 years Quarterly",#N/A,FALSE,"Revenue (Qtr)"}</definedName>
    <definedName name="STATISTICS">#REF!</definedName>
    <definedName name="TABLE">#REF!</definedName>
    <definedName name="TBL">#REF!</definedName>
    <definedName name="test" hidden="1">{#N/A,#N/A,FALSE,"Aging Summary";#N/A,#N/A,FALSE,"Ratio Analysis";#N/A,#N/A,FALSE,"Test 120 Day Accts";#N/A,#N/A,FALSE,"Tickmarks"}</definedName>
    <definedName name="TITLE">#REF!</definedName>
    <definedName name="Total_Interest">#REF!</definedName>
    <definedName name="Total_Pay">#REF!</definedName>
    <definedName name="Total_Payment">Scheduled_Payment+Extra_Payment</definedName>
    <definedName name="TOTALCOST">#REF!</definedName>
    <definedName name="TOTALMARGIN">#REF!</definedName>
    <definedName name="TOTALPRICE">#REF!</definedName>
    <definedName name="totalsf">'[18]Unit Mix'!$K$26</definedName>
    <definedName name="TOTALSTOCK">#REF!</definedName>
    <definedName name="totalunits">'[18]Unit Mix'!$G$26</definedName>
    <definedName name="TOTSTOCKCOST">#REF!</definedName>
    <definedName name="TR">#REF!</definedName>
    <definedName name="TR0">#REF!</definedName>
    <definedName name="tsadu">#REF!</definedName>
    <definedName name="tsadu1">#REF!</definedName>
    <definedName name="TTLE">{#N/A,#N/A,FALSE,"AFR-ELC"}</definedName>
    <definedName name="TTLET" hidden="1">{#N/A,#N/A,FALSE,"AFR-ELC"}</definedName>
    <definedName name="un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Unit_Margin">[12]BEP!$C$10</definedName>
    <definedName name="Units">'[8]Construction Details'!$H$4</definedName>
    <definedName name="Units_Sold">[12]BEP!$C$5</definedName>
    <definedName name="Values_Entered">IF(Loan_Amount*Interest_Rate*Loan_Years*Loan_Start&gt;0,1,0)</definedName>
    <definedName name="Varcosts">#REF!</definedName>
    <definedName name="Variable_Costs">[12]BEP!$C$7</definedName>
    <definedName name="VAT">{#N/A,#N/A,FALSE,"AFR-ELC"}</definedName>
    <definedName name="Vibrated_Reinforced_Concrete__1_2_4___19mm__aggregate__in">"5 BRM DUPLEX "</definedName>
    <definedName name="vvvvv" hidden="1">{#N/A,#N/A,FALSE,"AFR-ELC"}</definedName>
    <definedName name="wacko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as">{#N/A,#N/A,FALSE,"AFR-ELC"}</definedName>
    <definedName name="WHAT" hidden="1">{#N/A,#N/A,FALSE,"II-2 POP.HH";#N/A,#N/A,FALSE,"II-3 AGE.DIST";#N/A,#N/A,FALSE,"II-4 HH.DIST";#N/A,#N/A,FALSE,"II-5 EMP.INDUS"}</definedName>
    <definedName name="what2" hidden="1">{#N/A,#N/A,FALSE,"II-2 POP.HH";#N/A,#N/A,FALSE,"II-3 AGE.DIST";#N/A,#N/A,FALSE,"II-4 HH.DIST";#N/A,#N/A,FALSE,"II-5 EMP.INDUS"}</definedName>
    <definedName name="width1">'[2]MAIN BLD TAKE OFF'!$I$18</definedName>
    <definedName name="win" localSheetId="0">#REF!</definedName>
    <definedName name="win">#REF!</definedName>
    <definedName name="wrn.96126.00._.ValCo.Segmentation.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rn.ABUBAKAR._.RIMI._.KAD." hidden="1">{#N/A,#N/A,FALSE,"AFR-ELC"}</definedName>
    <definedName name="wrn.AFRIBANK._.ELECTRICAL._.BILL._.by._.Effiong._.A.._.Uko.">{#N/A,#N/A,FALSE,"AFR-ELC"}</definedName>
    <definedName name="wrn.Aging._.and._.Trend._.Analysis." hidden="1">{#N/A,#N/A,FALSE,"Aging Summary";#N/A,#N/A,FALSE,"Ratio Analysis";#N/A,#N/A,FALSE,"Test 120 Day Accts";#N/A,#N/A,FALSE,"Tickmarks"}</definedName>
    <definedName name="wrn.AJDSuite." hidden="1">{"AJD",#N/A,TRUE,"Summary";"AJD",#N/A,TRUE,"CFCONC-outputs";"AJD",#N/A,TRUE,"P&amp;LCONC-outputs";"AJD",#N/A,TRUE,"BSCONC-outputs";"AJD",#N/A,TRUE,"FSCONC-outputs"}</definedName>
    <definedName name="wrn.All._.Sheets.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Construction._.Costs." hidden="1">{"Const Costs Dev",#N/A,FALSE,"Construction Cost Inputs";"Const Costs orig ccy",#N/A,FALSE,"Construction Cost Inputs";"Const Costs USD",#N/A,FALSE,"Construction Cost Inputs"}</definedName>
    <definedName name="wrn.demand." hidden="1">{#N/A,#N/A,FALSE,"III-1 Sum.Dem";#N/A,#N/A,FALSE,"III-2 RER.Dem.Pop";#N/A,#N/A,FALSE,"III-3 RER.Cap.Pop";#N/A,#N/A,FALSE,"III-4 RER.Dem.TCSS";#N/A,#N/A,FALSE,"III-5 RER.Cap.TCSS";#N/A,#N/A,FALSE,"III-6 Pow.Center.Dem";#N/A,#N/A,FALSE,"III-7 Off.Demand";#N/A,#N/A,FALSE,"III-8 Htl.Dem"}</definedName>
    <definedName name="wrn.demographics." hidden="1">{#N/A,#N/A,FALSE,"pop.hh";#N/A,#N/A,FALSE,"age.dist";#N/A,#N/A,FALSE,"hh.income";#N/A,#N/A,FALSE,"hh.chars"}</definedName>
    <definedName name="wrn.Demos." hidden="1">{#N/A,#N/A,FALSE,"II-2 POP.HH";#N/A,#N/A,FALSE,"II-3 AGE.DIST";#N/A,#N/A,FALSE,"II-4 HH.DIST";#N/A,#N/A,FALSE,"II-5 EMP.INDUS"}</definedName>
    <definedName name="wrn.Financing._.Inputs." hidden="1">{"BuildIn 2 Funding Assump",#N/A,FALSE,"Building Inputs";"BuildIn Capex plus Extras",#N/A,FALSE,"Building Inputs"}</definedName>
    <definedName name="wrn.Inputs._.outputs." hidden="1">{"key inputs",#N/A,FALSE,"Key Inputs";"key outputs",#N/A,FALSE,"Outputs";"Other inputs",#N/A,FALSE,"Other Inputs";"cashflow",#N/A,FALSE,"Statemnts"}</definedName>
    <definedName name="wrn.OpCostIn.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Print.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Short._.Print." hidden="1">{#N/A,#N/A,FALSE,"Cover";#N/A,#N/A,FALSE,"Stack";#N/A,#N/A,FALSE,"Cost S";#N/A,#N/A,FALSE," CF";#N/A,#N/A,FALSE,"Investor"}</definedName>
    <definedName name="wrn.Summary._.results." hidden="1">{"key inputs",#N/A,TRUE,"Key Inputs";"key outputs",#N/A,TRUE,"Outputs";"Other inputs",#N/A,TRUE,"Other Inputs";"Revenue",#N/A,TRUE,"Rev"}</definedName>
    <definedName name="WS">#REF!</definedName>
    <definedName name="WS0">#REF!</definedName>
    <definedName name="xxx">#REF!</definedName>
    <definedName name="YUOR">{#N/A,#N/A,FALSE,"AFR-ELC"}</definedName>
    <definedName name="ZX">"Best Answer Data - v1.5"</definedName>
    <definedName name="ZXA000">#REF!</definedName>
    <definedName name="ZXA001">#REF!</definedName>
    <definedName name="ZXC000">#REF!</definedName>
    <definedName name="ZXC001">#REF!</definedName>
    <definedName name="ZXC002">#REF!</definedName>
    <definedName name="ZXC003">#REF!</definedName>
    <definedName name="ZXC004">#REF!</definedName>
    <definedName name="ZXC005">#REF!</definedName>
    <definedName name="ZXC006">#REF!</definedName>
    <definedName name="ZXC007">#REF!</definedName>
    <definedName name="ZXC008">#REF!</definedName>
    <definedName name="ZXJ000">#REF!</definedName>
    <definedName name="ZXJ00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0" i="1" l="1"/>
  <c r="C126" i="1"/>
  <c r="C124" i="1"/>
  <c r="F509" i="1"/>
  <c r="E560" i="1" s="1"/>
  <c r="F535" i="1"/>
  <c r="E562" i="1" s="1"/>
  <c r="C459" i="1" l="1"/>
  <c r="F442" i="1"/>
  <c r="F440" i="1"/>
  <c r="F438" i="1"/>
  <c r="F428" i="1"/>
  <c r="E368" i="1"/>
  <c r="E364" i="1"/>
  <c r="E362" i="1"/>
  <c r="E358" i="1"/>
  <c r="E356" i="1"/>
  <c r="E354" i="1"/>
  <c r="E348" i="1"/>
  <c r="E346" i="1"/>
  <c r="E344" i="1"/>
  <c r="E342" i="1"/>
  <c r="E352" i="1"/>
  <c r="F364" i="1"/>
  <c r="F368" i="1"/>
  <c r="F358" i="1"/>
  <c r="F348" i="1"/>
  <c r="C262" i="1"/>
  <c r="C173" i="1"/>
  <c r="E122" i="1"/>
  <c r="E128" i="1" s="1"/>
  <c r="F128" i="1" s="1"/>
  <c r="E171" i="1"/>
  <c r="H164" i="1" l="1"/>
  <c r="E40" i="1" l="1"/>
  <c r="F39" i="1"/>
  <c r="E41" i="1" l="1"/>
  <c r="F41" i="1" s="1"/>
  <c r="F40" i="1"/>
  <c r="C480" i="1" l="1"/>
  <c r="C476" i="1"/>
  <c r="C468" i="1"/>
  <c r="E124" i="1"/>
  <c r="E173" i="1" s="1"/>
  <c r="F173" i="1" s="1"/>
  <c r="E484" i="1"/>
  <c r="F484" i="1" s="1"/>
  <c r="E483" i="1"/>
  <c r="F483" i="1" s="1"/>
  <c r="E476" i="1"/>
  <c r="E472" i="1"/>
  <c r="E473" i="1" s="1"/>
  <c r="E469" i="1"/>
  <c r="E465" i="1"/>
  <c r="E464" i="1"/>
  <c r="E460" i="1"/>
  <c r="F430" i="1"/>
  <c r="F362" i="1"/>
  <c r="F356" i="1"/>
  <c r="F354" i="1"/>
  <c r="F352" i="1"/>
  <c r="F346" i="1"/>
  <c r="F344" i="1"/>
  <c r="F342" i="1"/>
  <c r="P319" i="1"/>
  <c r="F319" i="1"/>
  <c r="E296" i="1"/>
  <c r="I294" i="1"/>
  <c r="E294" i="1"/>
  <c r="I254" i="1"/>
  <c r="J254" i="1" s="1"/>
  <c r="I167" i="1"/>
  <c r="H162" i="1"/>
  <c r="I161" i="1"/>
  <c r="E76" i="1"/>
  <c r="F76" i="1" s="1"/>
  <c r="E71" i="1"/>
  <c r="F71" i="1" s="1"/>
  <c r="F65" i="1"/>
  <c r="E52" i="1"/>
  <c r="E48" i="1"/>
  <c r="E49" i="1" s="1"/>
  <c r="E44" i="1"/>
  <c r="F44" i="1" s="1"/>
  <c r="E34" i="1"/>
  <c r="E24" i="1"/>
  <c r="F24" i="1" s="1"/>
  <c r="F23" i="1"/>
  <c r="E21" i="1"/>
  <c r="F21" i="1" s="1"/>
  <c r="E18" i="1"/>
  <c r="F18" i="1" s="1"/>
  <c r="F17" i="1"/>
  <c r="E16" i="1"/>
  <c r="F16" i="1"/>
  <c r="E15" i="1"/>
  <c r="E14" i="1"/>
  <c r="E13" i="1"/>
  <c r="F13" i="1" s="1"/>
  <c r="E12" i="1"/>
  <c r="F12" i="1" s="1"/>
  <c r="E11" i="1"/>
  <c r="F11" i="1" s="1"/>
  <c r="E10" i="1"/>
  <c r="F10" i="1" s="1"/>
  <c r="E9" i="1"/>
  <c r="F9" i="1" s="1"/>
  <c r="F14" i="1" l="1"/>
  <c r="F15" i="1"/>
  <c r="E54" i="1"/>
  <c r="F54" i="1" s="1"/>
  <c r="F52" i="1"/>
  <c r="F81" i="1"/>
  <c r="E91" i="1" s="1"/>
  <c r="E381" i="1"/>
  <c r="F381" i="1" s="1"/>
  <c r="F294" i="1"/>
  <c r="F372" i="1"/>
  <c r="E552" i="1" s="1"/>
  <c r="F464" i="1"/>
  <c r="F473" i="1"/>
  <c r="F472" i="1"/>
  <c r="F476" i="1"/>
  <c r="F460" i="1"/>
  <c r="E482" i="1"/>
  <c r="F482" i="1" s="1"/>
  <c r="E35" i="1"/>
  <c r="E136" i="1"/>
  <c r="E223" i="1"/>
  <c r="F34" i="1"/>
  <c r="F48" i="1"/>
  <c r="F465" i="1"/>
  <c r="F30" i="1"/>
  <c r="E87" i="1" s="1"/>
  <c r="F469" i="1"/>
  <c r="E383" i="1"/>
  <c r="F383" i="1" s="1"/>
  <c r="F296" i="1"/>
  <c r="E480" i="1"/>
  <c r="F459" i="1"/>
  <c r="F432" i="1"/>
  <c r="F450" i="1" s="1"/>
  <c r="E556" i="1" s="1"/>
  <c r="F468" i="1" l="1"/>
  <c r="F480" i="1"/>
  <c r="E481" i="1"/>
  <c r="F122" i="1"/>
  <c r="E216" i="1"/>
  <c r="E262" i="1" s="1"/>
  <c r="F223" i="1"/>
  <c r="E225" i="1"/>
  <c r="F49" i="1"/>
  <c r="F136" i="1"/>
  <c r="E138" i="1"/>
  <c r="F138" i="1" s="1"/>
  <c r="E179" i="1"/>
  <c r="E183" i="1" s="1"/>
  <c r="F183" i="1" s="1"/>
  <c r="E114" i="1"/>
  <c r="F35" i="1"/>
  <c r="F171" i="1" l="1"/>
  <c r="E268" i="1"/>
  <c r="F179" i="1"/>
  <c r="E181" i="1"/>
  <c r="F481" i="1"/>
  <c r="F487" i="1" s="1"/>
  <c r="E558" i="1" s="1"/>
  <c r="E210" i="1"/>
  <c r="F210" i="1" s="1"/>
  <c r="E302" i="1"/>
  <c r="F302" i="1" s="1"/>
  <c r="E255" i="1"/>
  <c r="E116" i="1"/>
  <c r="E162" i="1"/>
  <c r="F162" i="1" s="1"/>
  <c r="F114" i="1"/>
  <c r="E229" i="1"/>
  <c r="F229" i="1" s="1"/>
  <c r="E227" i="1"/>
  <c r="F227" i="1" s="1"/>
  <c r="F225" i="1"/>
  <c r="F116" i="1" l="1"/>
  <c r="E164" i="1"/>
  <c r="F164" i="1" s="1"/>
  <c r="F216" i="1"/>
  <c r="E126" i="1"/>
  <c r="F124" i="1"/>
  <c r="E389" i="1"/>
  <c r="F389" i="1" s="1"/>
  <c r="F268" i="1"/>
  <c r="E316" i="1"/>
  <c r="F255" i="1"/>
  <c r="F181" i="1"/>
  <c r="F199" i="1" s="1"/>
  <c r="E544" i="1" s="1"/>
  <c r="E231" i="1"/>
  <c r="F231" i="1" l="1"/>
  <c r="E233" i="1"/>
  <c r="F233" i="1" s="1"/>
  <c r="E403" i="1"/>
  <c r="F403" i="1" s="1"/>
  <c r="F316" i="1"/>
  <c r="F244" i="1"/>
  <c r="E546" i="1" s="1"/>
  <c r="F126" i="1"/>
  <c r="E130" i="1"/>
  <c r="F130" i="1" s="1"/>
  <c r="F60" i="1" l="1"/>
  <c r="E89" i="1" s="1"/>
  <c r="F103" i="1" s="1"/>
  <c r="E540" i="1" s="1"/>
  <c r="F151" i="1"/>
  <c r="E542" i="1" s="1"/>
  <c r="E308" i="1"/>
  <c r="F262" i="1"/>
  <c r="F285" i="1" l="1"/>
  <c r="E310" i="1"/>
  <c r="F310" i="1" s="1"/>
  <c r="F308" i="1"/>
  <c r="F333" i="1" s="1"/>
  <c r="E550" i="1" s="1"/>
  <c r="E395" i="1"/>
  <c r="E548" i="1" l="1"/>
  <c r="F395" i="1"/>
  <c r="E397" i="1"/>
  <c r="F397" i="1" s="1"/>
  <c r="F419" i="1" l="1"/>
  <c r="E554" i="1" s="1"/>
  <c r="F565" i="1" s="1"/>
  <c r="F566" i="1" l="1"/>
  <c r="F567" i="1" s="1"/>
  <c r="F568" i="1" l="1"/>
  <c r="F569" i="1" s="1"/>
  <c r="E574" i="1" l="1"/>
  <c r="E573" i="1"/>
</calcChain>
</file>

<file path=xl/sharedStrings.xml><?xml version="1.0" encoding="utf-8"?>
<sst xmlns="http://schemas.openxmlformats.org/spreadsheetml/2006/main" count="482" uniqueCount="206">
  <si>
    <t>ELEMENT NR. 1</t>
  </si>
  <si>
    <t>SUBSTRUCTURE (All Provisional)</t>
  </si>
  <si>
    <t>D20: EXCAVATING AND FILLING</t>
  </si>
  <si>
    <t>General Site Clearance</t>
  </si>
  <si>
    <t>A</t>
  </si>
  <si>
    <t xml:space="preserve">Excavate oversite to remove vegetable soil average 150mm deep. </t>
  </si>
  <si>
    <r>
      <t>m</t>
    </r>
    <r>
      <rPr>
        <vertAlign val="superscript"/>
        <sz val="10"/>
        <rFont val="Comic Sans MS"/>
        <family val="4"/>
      </rPr>
      <t>2</t>
    </r>
  </si>
  <si>
    <t>B</t>
  </si>
  <si>
    <t xml:space="preserve">Excavate trench to receive foundation starting from stripped level and not exceeding 2.00m deep. </t>
  </si>
  <si>
    <r>
      <t>m</t>
    </r>
    <r>
      <rPr>
        <vertAlign val="superscript"/>
        <sz val="10"/>
        <rFont val="Comic Sans MS"/>
        <family val="4"/>
      </rPr>
      <t>3</t>
    </r>
  </si>
  <si>
    <t>C</t>
  </si>
  <si>
    <t xml:space="preserve">Excavate pit for column bases starting from stripped level and not exceeding 1.50m deep. </t>
  </si>
  <si>
    <t>D</t>
  </si>
  <si>
    <t xml:space="preserve">Excavate for working space including back filling arround retaining walls starting from stripped level and not exceeding 1.50m deep. </t>
  </si>
  <si>
    <t>E</t>
  </si>
  <si>
    <t>Level and compact bottom of excavation to receive concrete in foundation.</t>
  </si>
  <si>
    <t>F</t>
  </si>
  <si>
    <t>Remove surplus excavated material from site.</t>
  </si>
  <si>
    <t>G</t>
  </si>
  <si>
    <t>Return, fill and consolidate selected excavated material around foundation.</t>
  </si>
  <si>
    <t>H</t>
  </si>
  <si>
    <t>Approved laterite earth filling to make up level well rammed and consolidated in layers of 150mm thick.</t>
  </si>
  <si>
    <t>J</t>
  </si>
  <si>
    <t>100mm thick approved rock hardcore filling well rammed and consolidated.</t>
  </si>
  <si>
    <t>K</t>
  </si>
  <si>
    <t>Dieldrex 20" anti-termites to surfaces of excavation</t>
  </si>
  <si>
    <t>E10: In situ concrete</t>
  </si>
  <si>
    <t>Vibrated Concrete Grade 15 in:</t>
  </si>
  <si>
    <t>L</t>
  </si>
  <si>
    <t>50mm blinding under bases</t>
  </si>
  <si>
    <t>Vibrated Concrete grade 20 in</t>
  </si>
  <si>
    <t>M</t>
  </si>
  <si>
    <t>Foundation &amp; steps</t>
  </si>
  <si>
    <t>N</t>
  </si>
  <si>
    <t>150mm horizontal bed</t>
  </si>
  <si>
    <t>Carried to Collection</t>
  </si>
  <si>
    <t>SUBSTRUCTURE CONT'D</t>
  </si>
  <si>
    <t>Reinforced  insitu concrete</t>
  </si>
  <si>
    <t>Vibrated Concrete grade 25 in:</t>
  </si>
  <si>
    <t>Columns</t>
  </si>
  <si>
    <t>E30: Reinforcement for in situ concrete</t>
  </si>
  <si>
    <t xml:space="preserve">High yield deformed bars to BS 4449 in column bases, columns &amp; retaining walls etc </t>
  </si>
  <si>
    <t>kg</t>
  </si>
  <si>
    <t>10mm diameter links and stirrups</t>
  </si>
  <si>
    <t>BRC Fabric mesh reinforcement to BS 4483 ref.No A.142 weighing 2.22kg/sq.m lapped 200mm at all joints in:</t>
  </si>
  <si>
    <t>Bed</t>
  </si>
  <si>
    <t>E20: Formwork for in situ concrete</t>
  </si>
  <si>
    <t>Sawn formwork to:</t>
  </si>
  <si>
    <t>P</t>
  </si>
  <si>
    <t>Expansion Joints</t>
  </si>
  <si>
    <t>Particle board set vertically between raft wall</t>
  </si>
  <si>
    <t>Ditto between concrete bed, 350mm high</t>
  </si>
  <si>
    <t>Carried to collection</t>
  </si>
  <si>
    <t>Edges of ground floor bed 150mm high</t>
  </si>
  <si>
    <t>m</t>
  </si>
  <si>
    <t>F10: Brick/Block walling</t>
  </si>
  <si>
    <t xml:space="preserve">Hollow sandcrete blockwork filled solid with vibrated concrete grade 15 and jointed in cement mortar </t>
  </si>
  <si>
    <t>225mm wall</t>
  </si>
  <si>
    <t>Damp Proofing</t>
  </si>
  <si>
    <t>Damp proof membrane</t>
  </si>
  <si>
    <t>0.26mm polythene damp proof membrane lapped 450mm at all welted joints, laid on hardcore</t>
  </si>
  <si>
    <t>COLLECTION</t>
  </si>
  <si>
    <t>page /1</t>
  </si>
  <si>
    <t>page /2</t>
  </si>
  <si>
    <t>page /3</t>
  </si>
  <si>
    <t xml:space="preserve">SUBSTRUCTURE </t>
  </si>
  <si>
    <t>Carried to Summary</t>
  </si>
  <si>
    <t>Element Nr. 2</t>
  </si>
  <si>
    <t>FRAME</t>
  </si>
  <si>
    <t xml:space="preserve">Reinforced Insitu Concrete </t>
  </si>
  <si>
    <t>Vibrated Concrete Grade 20</t>
  </si>
  <si>
    <t>Beams</t>
  </si>
  <si>
    <t xml:space="preserve">High yield deformed bars to BS 4449 in beams, columns etc </t>
  </si>
  <si>
    <t>25mm diameter bar</t>
  </si>
  <si>
    <t>20mm diameter bar</t>
  </si>
  <si>
    <t>16mm diameter bar</t>
  </si>
  <si>
    <t>Vertical sides of columns</t>
  </si>
  <si>
    <t>sides and soffits of beams</t>
  </si>
  <si>
    <t>carried to Summary</t>
  </si>
  <si>
    <t>Element Nr. 3</t>
  </si>
  <si>
    <t>UPPER FLOOR</t>
  </si>
  <si>
    <t>Suspended floor slabs</t>
  </si>
  <si>
    <t>12mm diameter bars</t>
  </si>
  <si>
    <t>Horizontal soffit of suspended floor slab</t>
  </si>
  <si>
    <t>Edge of slab 150mm wide</t>
  </si>
  <si>
    <t>UPPER FLOORS</t>
  </si>
  <si>
    <t>Element Nr. 4</t>
  </si>
  <si>
    <t xml:space="preserve">STAIRCASES </t>
  </si>
  <si>
    <t xml:space="preserve"> </t>
  </si>
  <si>
    <t>Staircases including landings and beams</t>
  </si>
  <si>
    <t>High yield deformed bars to BS 4449 in beams, staircases and landing</t>
  </si>
  <si>
    <t>12mm diameter bar</t>
  </si>
  <si>
    <t>Sloping soffit of staircases / ramps</t>
  </si>
  <si>
    <t>Soffits of landing</t>
  </si>
  <si>
    <t>Sides and soffits of beam</t>
  </si>
  <si>
    <t>Sides of staircases / ramps including cutting and fitting to risers.</t>
  </si>
  <si>
    <t>Risers of steps 150mm high</t>
  </si>
  <si>
    <t>Sides of Landing</t>
  </si>
  <si>
    <t>M60: Painting/Clear finishing</t>
  </si>
  <si>
    <t>STAIRCASES</t>
  </si>
  <si>
    <t>Element Nr. 5</t>
  </si>
  <si>
    <t>ROOF</t>
  </si>
  <si>
    <t>High yield deformed bars to BS 4449 in beams, facia, slab, &amp; copping.</t>
  </si>
  <si>
    <t>Sides and soffits of roof beams</t>
  </si>
  <si>
    <t>Parapet wall</t>
  </si>
  <si>
    <t>Nr</t>
  </si>
  <si>
    <t>m2</t>
  </si>
  <si>
    <t>Element Nr. 6</t>
  </si>
  <si>
    <t>EXTERNAL WALLS</t>
  </si>
  <si>
    <t>Hollow sandcrete blockwork laid and jointed in cement mortar (1:3) mix:</t>
  </si>
  <si>
    <t xml:space="preserve">230mm wall </t>
  </si>
  <si>
    <t xml:space="preserve">150mm wall </t>
  </si>
  <si>
    <t>Reinforced Vibrated Insitu Concrete  Grade 20</t>
  </si>
  <si>
    <t>Lintels</t>
  </si>
  <si>
    <t>High yield deformed bars to BS 4449 in lintels</t>
  </si>
  <si>
    <t>10mm diameter bars in links and stirrups</t>
  </si>
  <si>
    <t>Sides and soffits of lintels</t>
  </si>
  <si>
    <t>Particle board set vertically between blockwall</t>
  </si>
  <si>
    <t>Element Nr. 7</t>
  </si>
  <si>
    <t xml:space="preserve">WINDOWS AND EXTERNAL DOORS </t>
  </si>
  <si>
    <t>L11: Metal windows/rooflights/screens/louvres</t>
  </si>
  <si>
    <t>L10: Windows/roofing-lights/Screens/ Louvres</t>
  </si>
  <si>
    <t>Single openable pannel aluminium casement window coupled with top and bottom fixed light, super skylum HDC system (mini), flyscreen, powder coated aluminium section and glazed with 5mm thick bronze tinted.</t>
  </si>
  <si>
    <t>Window Subframe</t>
  </si>
  <si>
    <t>WINDOWS AND EXTERNAL DOORS</t>
  </si>
  <si>
    <t>Element Nr. 8</t>
  </si>
  <si>
    <t>INTERNAL WALLS</t>
  </si>
  <si>
    <t>Element Nr. 9</t>
  </si>
  <si>
    <t>INTERNAL DOORS</t>
  </si>
  <si>
    <t>Wood work - doors/shutters/hatches</t>
  </si>
  <si>
    <t>Supply and fix Single leaf Decorative sound panel door complete with frame, architrave and accessories from approved manufacturers.</t>
  </si>
  <si>
    <t>Door size 900x2100mm high</t>
  </si>
  <si>
    <t>Ditto 750x2100mm high</t>
  </si>
  <si>
    <t>Supply and fix 3 track and sliding door complete with frame, architrave and accessories from approved manufacturers.</t>
  </si>
  <si>
    <t xml:space="preserve">INTERNAL DOORS </t>
  </si>
  <si>
    <t>Element Nr. 10</t>
  </si>
  <si>
    <t>Element Nr. 11</t>
  </si>
  <si>
    <t>WALL FINISHES</t>
  </si>
  <si>
    <t>Internal work</t>
  </si>
  <si>
    <t>M20: Plastered/Randered/Roughcast coatings</t>
  </si>
  <si>
    <t>15mm thick cement and sand (1:4) smooth rendering to:</t>
  </si>
  <si>
    <t>Walls</t>
  </si>
  <si>
    <t>Ditto not exceeding 300mm girth including dressing around that arises.</t>
  </si>
  <si>
    <t>M31: Fibrous Plaster of Paris</t>
  </si>
  <si>
    <t>POP Wall Floating</t>
  </si>
  <si>
    <t>Prepare and apply ''aduplan'' or other equal and approved wall floating material on rendered walls</t>
  </si>
  <si>
    <t>Rendered surfaces</t>
  </si>
  <si>
    <t>Rendered surfaces, width not exceeding 300mm</t>
  </si>
  <si>
    <t>Prepare and apply two finishing coats of emulsion paint on:</t>
  </si>
  <si>
    <t>Ditto not exceeding 300mm girth</t>
  </si>
  <si>
    <t>M40: Stone/Concrete/Quarry/Ceramic/ Mosaic tiling</t>
  </si>
  <si>
    <t>Approved ceramic wall tiles bedded and jointed in cement and sand (1:3) screeded backing (measured separately) and pointed in matching coloured cement.</t>
  </si>
  <si>
    <t>Kitchen walls</t>
  </si>
  <si>
    <t>Toilet walls</t>
  </si>
  <si>
    <t>M10: Sand cement beds /Concrete/Screeds/ 
backings</t>
  </si>
  <si>
    <t>Cement and sand (1:3) in backings</t>
  </si>
  <si>
    <t>15mm screeded backings</t>
  </si>
  <si>
    <t>External work</t>
  </si>
  <si>
    <t>M20: Plastered/Rendered/Roughcast/ Coatings</t>
  </si>
  <si>
    <t>15mm thick cement and sand (1:5) smooth rendering to:</t>
  </si>
  <si>
    <t>Ditto not exceeding 300mm girth including dressing the arrises</t>
  </si>
  <si>
    <t>Capping on canopy and outdoor wall</t>
  </si>
  <si>
    <t>Dressing of groves on wall</t>
  </si>
  <si>
    <t>MECHANICAL INSTALLATIONS</t>
  </si>
  <si>
    <t>Plumbing Installations</t>
  </si>
  <si>
    <t>PLUMBING INSTALLATIONS</t>
  </si>
  <si>
    <t>ELECTRICAL INSTALLATIONS</t>
  </si>
  <si>
    <t>SUMMARY</t>
  </si>
  <si>
    <t>Net construction cost/Blk</t>
  </si>
  <si>
    <t>Prelims @ 3%</t>
  </si>
  <si>
    <t>Add</t>
  </si>
  <si>
    <t>Vat @ 7.5%</t>
  </si>
  <si>
    <t>MAIN BUILDING</t>
  </si>
  <si>
    <t>Carried to General Summary</t>
  </si>
  <si>
    <t>GFA</t>
  </si>
  <si>
    <t>M2</t>
  </si>
  <si>
    <t>COST/M2</t>
  </si>
  <si>
    <t>COST/UNIT</t>
  </si>
  <si>
    <t>fg</t>
  </si>
  <si>
    <t>12-10mm diameter bars</t>
  </si>
  <si>
    <t>16-10mm diameter bars</t>
  </si>
  <si>
    <t>Supply and fix 2 track , 5mm thick guage single leaf decorative aluminium sound panel door security doors externally.</t>
  </si>
  <si>
    <t>Ground beam</t>
  </si>
  <si>
    <t>250mm horizontal bed</t>
  </si>
  <si>
    <t>16mm diameter bar in ground beam</t>
  </si>
  <si>
    <t>8mm diameter ground beam</t>
  </si>
  <si>
    <t>12mm diameter bar in slab</t>
  </si>
  <si>
    <t>Sides of ground beam</t>
  </si>
  <si>
    <t>Edges of ground floor bed 350mm high</t>
  </si>
  <si>
    <t>Lift shaft</t>
  </si>
  <si>
    <t>Vertical sides of lift shaft</t>
  </si>
  <si>
    <t>High yield deformed bars to BS 4449 in concrete floor slabs ,lift bases and wall.</t>
  </si>
  <si>
    <t>Window size 5800  x 2500mm high</t>
  </si>
  <si>
    <t>Window size 1500 x 6500mm high</t>
  </si>
  <si>
    <t>Ditto 1200 x 1500mm high</t>
  </si>
  <si>
    <t>Ditto 600 x 900mm high</t>
  </si>
  <si>
    <t>Ditto 1800x2100mm high</t>
  </si>
  <si>
    <t>Door size 1500 x 2400mm high</t>
  </si>
  <si>
    <t>Door size 900 x 2100mm high</t>
  </si>
  <si>
    <t>Door size 1800x2100mm high</t>
  </si>
  <si>
    <t>Door size 1200x2100mm high</t>
  </si>
  <si>
    <t>Supply and fix Single leaf Decorative sound panel swing door complete with frame, architrave and accessories from approved manufacturers.</t>
  </si>
  <si>
    <t>MAIN BUILDING - HOTEL</t>
  </si>
  <si>
    <t>SUM</t>
  </si>
  <si>
    <t>Allow provisional sum for this section for waste and water pipes incuding soakaway</t>
  </si>
  <si>
    <t>Allow provisional sum for this section for cables and conduits incuding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</si>
</sst>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;[Red]#,##0.00"/>
    <numFmt numFmtId="166" formatCode="#,##0;[Red]#,##0"/>
    <numFmt numFmtId="167" formatCode="_-* #,##0.00_-;\-* #,##0.00_-;_-* &quot;-&quot;??_-;_-@_-"/>
    <numFmt numFmtId="168" formatCode="_-* #,##0_-;\-* #,##0_-;_-* &quot;-&quot;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mic Sans MS"/>
      <family val="4"/>
    </font>
    <font>
      <b/>
      <u/>
      <sz val="10"/>
      <name val="Comic Sans MS"/>
      <family val="4"/>
    </font>
    <font>
      <i/>
      <sz val="10"/>
      <name val="Comic Sans MS"/>
      <family val="4"/>
    </font>
    <font>
      <sz val="8"/>
      <name val="Comic Sans MS"/>
      <family val="4"/>
    </font>
    <font>
      <b/>
      <sz val="10"/>
      <name val="Comic Sans MS"/>
      <family val="4"/>
    </font>
    <font>
      <vertAlign val="superscript"/>
      <sz val="10"/>
      <name val="Comic Sans MS"/>
      <family val="4"/>
    </font>
    <font>
      <i/>
      <sz val="8"/>
      <name val="Comic Sans MS"/>
      <family val="4"/>
    </font>
    <font>
      <u/>
      <sz val="10"/>
      <name val="Comic Sans MS"/>
      <family val="4"/>
    </font>
    <font>
      <b/>
      <i/>
      <sz val="10"/>
      <name val="Comic Sans MS"/>
      <family val="4"/>
    </font>
    <font>
      <b/>
      <sz val="8"/>
      <name val="Comic Sans MS"/>
      <family val="4"/>
    </font>
    <font>
      <sz val="10"/>
      <name val="Arial"/>
      <charset val="134"/>
    </font>
    <font>
      <sz val="11"/>
      <name val="Comic Sans MS"/>
      <charset val="134"/>
    </font>
    <font>
      <b/>
      <u/>
      <sz val="11"/>
      <name val="Comic Sans MS"/>
      <charset val="134"/>
    </font>
    <font>
      <b/>
      <sz val="11"/>
      <name val="Comic Sans MS"/>
      <charset val="134"/>
    </font>
    <font>
      <b/>
      <i/>
      <sz val="11"/>
      <name val="Comic Sans MS"/>
      <charset val="134"/>
    </font>
    <font>
      <sz val="11"/>
      <color theme="1"/>
      <name val="Comic Sans MS"/>
      <charset val="134"/>
    </font>
    <font>
      <i/>
      <sz val="11"/>
      <name val="Comic Sans MS"/>
      <charset val="134"/>
    </font>
    <font>
      <b/>
      <sz val="11"/>
      <color theme="1"/>
      <name val="Comic Sans MS"/>
      <charset val="134"/>
    </font>
    <font>
      <b/>
      <u/>
      <sz val="11"/>
      <color rgb="FF000000"/>
      <name val="Comic Sans MS"/>
      <charset val="134"/>
    </font>
    <font>
      <sz val="11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3" fillId="0" borderId="0" applyFont="0" applyFill="0" applyBorder="0" applyAlignment="0" applyProtection="0"/>
  </cellStyleXfs>
  <cellXfs count="104">
    <xf numFmtId="0" fontId="0" fillId="0" borderId="0" xfId="0"/>
    <xf numFmtId="9" fontId="3" fillId="0" borderId="0" xfId="2" applyFont="1" applyAlignment="1">
      <alignment horizontal="center" vertical="center"/>
    </xf>
    <xf numFmtId="9" fontId="4" fillId="0" borderId="0" xfId="2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65" fontId="5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left" vertical="center"/>
    </xf>
    <xf numFmtId="4" fontId="3" fillId="0" borderId="0" xfId="4" applyNumberFormat="1" applyFont="1" applyAlignment="1">
      <alignment horizontal="center" vertical="center"/>
    </xf>
    <xf numFmtId="43" fontId="3" fillId="0" borderId="0" xfId="4" applyFont="1" applyAlignment="1">
      <alignment vertical="center"/>
    </xf>
    <xf numFmtId="0" fontId="2" fillId="0" borderId="0" xfId="3" applyAlignment="1">
      <alignment vertical="center"/>
    </xf>
    <xf numFmtId="0" fontId="3" fillId="0" borderId="0" xfId="3" applyFont="1" applyAlignment="1">
      <alignment vertical="center"/>
    </xf>
    <xf numFmtId="0" fontId="3" fillId="0" borderId="0" xfId="3" applyFont="1" applyAlignment="1">
      <alignment horizontal="justify" vertical="center" wrapText="1"/>
    </xf>
    <xf numFmtId="4" fontId="3" fillId="0" borderId="0" xfId="5" applyNumberFormat="1" applyFont="1" applyAlignment="1">
      <alignment horizontal="center" vertical="center"/>
    </xf>
    <xf numFmtId="166" fontId="5" fillId="0" borderId="0" xfId="3" applyNumberFormat="1" applyFont="1" applyAlignment="1">
      <alignment vertical="center"/>
    </xf>
    <xf numFmtId="165" fontId="9" fillId="0" borderId="0" xfId="5" applyNumberFormat="1" applyFont="1" applyAlignment="1">
      <alignment vertical="center"/>
    </xf>
    <xf numFmtId="1" fontId="6" fillId="0" borderId="0" xfId="3" applyNumberFormat="1" applyFont="1" applyAlignment="1">
      <alignment vertical="center"/>
    </xf>
    <xf numFmtId="0" fontId="3" fillId="0" borderId="0" xfId="3" applyFont="1" applyAlignment="1">
      <alignment vertical="center" wrapText="1"/>
    </xf>
    <xf numFmtId="0" fontId="10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164" fontId="7" fillId="0" borderId="0" xfId="1" applyNumberFormat="1" applyFont="1" applyAlignment="1">
      <alignment horizontal="center" vertical="center"/>
    </xf>
    <xf numFmtId="4" fontId="7" fillId="0" borderId="0" xfId="5" applyNumberFormat="1" applyFont="1" applyAlignment="1">
      <alignment horizontal="right" vertical="center"/>
    </xf>
    <xf numFmtId="165" fontId="11" fillId="0" borderId="0" xfId="5" applyNumberFormat="1" applyFont="1" applyAlignment="1">
      <alignment vertical="center"/>
    </xf>
    <xf numFmtId="4" fontId="7" fillId="0" borderId="0" xfId="3" applyNumberFormat="1" applyFont="1" applyAlignment="1">
      <alignment horizontal="center" vertical="center"/>
    </xf>
    <xf numFmtId="165" fontId="11" fillId="0" borderId="0" xfId="3" applyNumberFormat="1" applyFont="1" applyAlignment="1">
      <alignment vertical="center"/>
    </xf>
    <xf numFmtId="0" fontId="12" fillId="0" borderId="0" xfId="3" applyFont="1" applyAlignment="1">
      <alignment vertical="center"/>
    </xf>
    <xf numFmtId="0" fontId="10" fillId="0" borderId="0" xfId="3" applyFont="1" applyAlignment="1">
      <alignment vertical="center" wrapText="1"/>
    </xf>
    <xf numFmtId="0" fontId="7" fillId="0" borderId="0" xfId="3" applyFont="1" applyAlignment="1">
      <alignment horizontal="left" vertical="center"/>
    </xf>
    <xf numFmtId="4" fontId="7" fillId="0" borderId="0" xfId="5" applyNumberFormat="1" applyFont="1" applyAlignment="1">
      <alignment horizontal="center" vertical="center"/>
    </xf>
    <xf numFmtId="165" fontId="11" fillId="0" borderId="0" xfId="5" applyNumberFormat="1" applyFont="1" applyAlignment="1">
      <alignment horizontal="right" vertical="center"/>
    </xf>
    <xf numFmtId="0" fontId="10" fillId="0" borderId="0" xfId="3" applyFont="1" applyAlignment="1">
      <alignment horizontal="left" vertical="center" wrapText="1"/>
    </xf>
    <xf numFmtId="0" fontId="5" fillId="0" borderId="0" xfId="3" applyFont="1" applyAlignment="1">
      <alignment vertical="center"/>
    </xf>
    <xf numFmtId="0" fontId="10" fillId="0" borderId="0" xfId="3" applyFont="1" applyAlignment="1">
      <alignment horizontal="justify" vertical="center" wrapText="1"/>
    </xf>
    <xf numFmtId="167" fontId="5" fillId="0" borderId="0" xfId="6" applyFont="1" applyAlignment="1">
      <alignment vertical="center"/>
    </xf>
    <xf numFmtId="165" fontId="5" fillId="0" borderId="0" xfId="3" applyNumberFormat="1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0" fontId="7" fillId="0" borderId="0" xfId="3" applyFont="1" applyAlignment="1">
      <alignment horizontal="right" vertical="center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vertical="center" wrapText="1"/>
    </xf>
    <xf numFmtId="165" fontId="11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 wrapText="1"/>
    </xf>
    <xf numFmtId="4" fontId="3" fillId="0" borderId="0" xfId="7" applyNumberFormat="1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165" fontId="5" fillId="0" borderId="0" xfId="5" applyNumberFormat="1" applyFont="1" applyAlignment="1">
      <alignment horizontal="right" vertical="center"/>
    </xf>
    <xf numFmtId="0" fontId="10" fillId="0" borderId="0" xfId="3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4" fontId="3" fillId="0" borderId="0" xfId="3" applyNumberFormat="1" applyFont="1" applyAlignment="1">
      <alignment horizontal="center" vertical="center" wrapText="1"/>
    </xf>
    <xf numFmtId="165" fontId="5" fillId="0" borderId="0" xfId="3" applyNumberFormat="1" applyFont="1" applyAlignment="1">
      <alignment vertical="center" wrapText="1"/>
    </xf>
    <xf numFmtId="4" fontId="3" fillId="0" borderId="0" xfId="5" applyNumberFormat="1" applyFont="1" applyFill="1" applyAlignment="1">
      <alignment horizontal="center" vertical="center"/>
    </xf>
    <xf numFmtId="165" fontId="5" fillId="0" borderId="0" xfId="3" applyNumberFormat="1" applyFont="1" applyAlignment="1">
      <alignment horizontal="right" vertical="center" wrapText="1"/>
    </xf>
    <xf numFmtId="0" fontId="3" fillId="0" borderId="0" xfId="3" applyFont="1" applyAlignment="1">
      <alignment horizontal="left" vertical="center" wrapText="1"/>
    </xf>
    <xf numFmtId="165" fontId="5" fillId="0" borderId="0" xfId="5" applyNumberFormat="1" applyFont="1" applyAlignment="1">
      <alignment vertical="center"/>
    </xf>
    <xf numFmtId="43" fontId="6" fillId="0" borderId="0" xfId="3" applyNumberFormat="1" applyFont="1" applyAlignment="1">
      <alignment vertical="center"/>
    </xf>
    <xf numFmtId="4" fontId="5" fillId="0" borderId="0" xfId="5" applyNumberFormat="1" applyFont="1" applyAlignment="1">
      <alignment vertical="center"/>
    </xf>
    <xf numFmtId="164" fontId="10" fillId="0" borderId="0" xfId="1" applyNumberFormat="1" applyFont="1" applyAlignment="1">
      <alignment horizontal="center" vertical="center"/>
    </xf>
    <xf numFmtId="4" fontId="5" fillId="0" borderId="0" xfId="3" applyNumberFormat="1" applyFont="1" applyAlignment="1">
      <alignment vertical="center"/>
    </xf>
    <xf numFmtId="168" fontId="3" fillId="0" borderId="0" xfId="8" applyNumberFormat="1" applyFont="1" applyFill="1" applyBorder="1" applyAlignment="1">
      <alignment vertical="center"/>
    </xf>
    <xf numFmtId="4" fontId="3" fillId="0" borderId="0" xfId="10" applyNumberFormat="1" applyFont="1" applyAlignment="1">
      <alignment horizontal="center" vertical="center"/>
    </xf>
    <xf numFmtId="43" fontId="5" fillId="0" borderId="0" xfId="10" applyFont="1" applyAlignment="1">
      <alignment vertical="center"/>
    </xf>
    <xf numFmtId="0" fontId="3" fillId="0" borderId="1" xfId="3" applyFont="1" applyBorder="1" applyAlignment="1">
      <alignment vertical="center"/>
    </xf>
    <xf numFmtId="43" fontId="3" fillId="0" borderId="0" xfId="1" applyFont="1" applyAlignment="1">
      <alignment vertical="center"/>
    </xf>
    <xf numFmtId="43" fontId="3" fillId="0" borderId="0" xfId="3" applyNumberFormat="1" applyFont="1" applyAlignment="1">
      <alignment vertical="center"/>
    </xf>
    <xf numFmtId="0" fontId="6" fillId="0" borderId="1" xfId="3" applyFont="1" applyBorder="1" applyAlignment="1">
      <alignment vertical="center"/>
    </xf>
    <xf numFmtId="43" fontId="6" fillId="0" borderId="0" xfId="1" applyFont="1" applyAlignment="1">
      <alignment vertical="center"/>
    </xf>
    <xf numFmtId="168" fontId="6" fillId="0" borderId="0" xfId="3" applyNumberFormat="1" applyFont="1" applyAlignment="1">
      <alignment vertical="center"/>
    </xf>
    <xf numFmtId="165" fontId="11" fillId="0" borderId="0" xfId="3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164" fontId="3" fillId="0" borderId="0" xfId="1" quotePrefix="1" applyNumberFormat="1" applyFont="1" applyAlignment="1">
      <alignment horizontal="center" vertical="center"/>
    </xf>
    <xf numFmtId="0" fontId="3" fillId="0" borderId="0" xfId="3" quotePrefix="1" applyFont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0" fontId="7" fillId="0" borderId="2" xfId="11" applyFont="1" applyBorder="1" applyAlignment="1">
      <alignment vertical="center"/>
    </xf>
    <xf numFmtId="164" fontId="3" fillId="0" borderId="2" xfId="1" applyNumberFormat="1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4" fontId="3" fillId="0" borderId="2" xfId="3" applyNumberFormat="1" applyFont="1" applyBorder="1" applyAlignment="1">
      <alignment horizontal="center" vertical="center"/>
    </xf>
    <xf numFmtId="4" fontId="10" fillId="0" borderId="0" xfId="3" applyNumberFormat="1" applyFont="1" applyAlignment="1">
      <alignment horizontal="center" vertical="center"/>
    </xf>
    <xf numFmtId="165" fontId="11" fillId="0" borderId="2" xfId="3" applyNumberFormat="1" applyFont="1" applyBorder="1" applyAlignment="1">
      <alignment vertical="center"/>
    </xf>
    <xf numFmtId="165" fontId="11" fillId="0" borderId="3" xfId="3" applyNumberFormat="1" applyFont="1" applyBorder="1" applyAlignment="1">
      <alignment vertical="center"/>
    </xf>
    <xf numFmtId="0" fontId="3" fillId="0" borderId="0" xfId="3" applyFont="1" applyBorder="1" applyAlignment="1">
      <alignment vertical="center"/>
    </xf>
    <xf numFmtId="43" fontId="7" fillId="0" borderId="0" xfId="1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0" fontId="16" fillId="0" borderId="0" xfId="3" applyFont="1" applyAlignment="1">
      <alignment horizontal="center" vertical="center"/>
    </xf>
    <xf numFmtId="43" fontId="16" fillId="0" borderId="0" xfId="1" applyFont="1" applyAlignment="1">
      <alignment horizontal="center" vertical="center"/>
    </xf>
    <xf numFmtId="165" fontId="17" fillId="0" borderId="0" xfId="15" applyNumberFormat="1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vertical="center"/>
    </xf>
    <xf numFmtId="43" fontId="18" fillId="0" borderId="0" xfId="0" applyNumberFormat="1" applyFont="1" applyAlignment="1">
      <alignment horizontal="center"/>
    </xf>
    <xf numFmtId="0" fontId="18" fillId="0" borderId="0" xfId="0" applyFont="1" applyAlignment="1">
      <alignment wrapText="1"/>
    </xf>
    <xf numFmtId="165" fontId="19" fillId="0" borderId="0" xfId="3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1" fontId="14" fillId="0" borderId="0" xfId="0" applyNumberFormat="1" applyFont="1" applyAlignment="1">
      <alignment horizontal="right" vertical="center"/>
    </xf>
    <xf numFmtId="43" fontId="20" fillId="0" borderId="0" xfId="0" applyNumberFormat="1" applyFont="1" applyAlignment="1">
      <alignment horizontal="center"/>
    </xf>
    <xf numFmtId="4" fontId="20" fillId="0" borderId="0" xfId="0" applyNumberFormat="1" applyFont="1"/>
    <xf numFmtId="0" fontId="14" fillId="0" borderId="0" xfId="3" applyFont="1" applyAlignment="1">
      <alignment vertical="center"/>
    </xf>
    <xf numFmtId="43" fontId="14" fillId="0" borderId="0" xfId="1" applyFont="1" applyAlignment="1">
      <alignment horizontal="center" vertical="center"/>
    </xf>
    <xf numFmtId="0" fontId="21" fillId="0" borderId="0" xfId="0" applyFont="1" applyAlignment="1">
      <alignment vertical="center"/>
    </xf>
    <xf numFmtId="3" fontId="20" fillId="0" borderId="0" xfId="0" applyNumberFormat="1" applyFont="1"/>
    <xf numFmtId="0" fontId="22" fillId="0" borderId="0" xfId="0" applyFont="1" applyAlignment="1">
      <alignment wrapText="1"/>
    </xf>
  </cellXfs>
  <cellStyles count="16">
    <cellStyle name="Comma" xfId="1" builtinId="3"/>
    <cellStyle name="Comma 13" xfId="6" xr:uid="{84F31471-5DF4-4A85-812B-C0B5738DDEDB}"/>
    <cellStyle name="Comma 13 2" xfId="8" xr:uid="{6EB474F9-08DA-4828-B743-A074DBD30F05}"/>
    <cellStyle name="Comma 2" xfId="5" xr:uid="{FC7F9FFC-AEDD-4622-B8A5-CBA88E5271DD}"/>
    <cellStyle name="Comma 2 2" xfId="15" xr:uid="{C2B95BBE-4D7A-460C-913F-F4A6D4B10F17}"/>
    <cellStyle name="Comma 2 2 2" xfId="9" xr:uid="{786FE7AF-9509-43E9-99BE-10A87A2F6BBC}"/>
    <cellStyle name="Comma 3" xfId="4" xr:uid="{B4741631-09ED-4E95-B029-9DE85B7AE279}"/>
    <cellStyle name="Comma 4" xfId="10" xr:uid="{E640D653-BD5E-415B-AD5F-97B149D3B7B1}"/>
    <cellStyle name="Comma 5" xfId="12" xr:uid="{7393ABFA-77DB-46E7-9812-18687223FFE6}"/>
    <cellStyle name="Currency 2" xfId="7" xr:uid="{A046607F-CA19-44B1-8855-81D0A3BCFEDD}"/>
    <cellStyle name="Normal" xfId="0" builtinId="0"/>
    <cellStyle name="Normal 10" xfId="13" xr:uid="{08353403-7666-4ACB-AAA7-3A766683C8A8}"/>
    <cellStyle name="Normal 2" xfId="3" xr:uid="{04EAEA34-4816-44B1-BC42-0D0ECA16FD76}"/>
    <cellStyle name="Normal 2 2" xfId="11" xr:uid="{37CAAC98-FEA1-4951-9EB5-89E89B1DD4F7}"/>
    <cellStyle name="Normal 9" xfId="14" xr:uid="{02E61254-EB45-4C70-AAC0-8BB211CA72EC}"/>
    <cellStyle name="Percent 2" xfId="2" xr:uid="{0EA08090-AF3E-410F-A0F4-B50E3FE69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NANA%20FATIMA\Documents\YAHAYA%20ABUKUR%20DOCUMENTS\MANGAL%20PROJECT%20AT%20KADUNA\CONSTRUCTION%20OF%20BLOCK%20OF%20STUDENT%20HOSTEL%20AT%20NYSC%20%20CENTRE%20KATSIN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cuments%20and%20Settings/user.OWNER/My%20Documents/My%20Documents/HIGH%20COURT%20V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/Documents%20and%20Settings/Marisa%20Gaither/Desktop/GDA%20Engagements/The%20Strand/The%20Strand.Revised%20SubmissionFinancial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Nsystem1/Downloads/Break%2520even%2520analysis%25202%2520as%2520at%252026th%2520June%25201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ojects/affordable%20housing/rental/614%20Longfellow%20Rental%20ProForma%20-%202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dams\c-didams\My%20Documents\BON\Labour-fluct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SE%20BRIDGES\FRO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M/8000's/8148.00,%2004-%20Gewirz%20Grosvenor/FINANCIALS/FIN-RENTAL-AGGR-9.5%25-MPDU-M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OLDMENU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/IBD/Atlanta%20Region/ACQ_MORT/Equity/Multifamily/Sawyer%20Heights/Sawyer%20Heights%20MS%20v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QS%20KAMALDEEN\AJIWE\BOQ\BOQ%20-%20IN-%20USE\AJIWE%20BOQ%20(Revised%20MARCH.%20202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bubakar\Desktop\FCE%20OKENE%20PROJECTS\CONSTRUCTION%20OF%20BLOCK%20OF%20OFFICE%20AND%20CLASS%20AT%20FCE%20OKENE.%20AMMEND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am%20Nadabo/Desktop/HOSPITALS/Users/Abubakar/Desktop/FCE%20OKENE%20PROJECTS/CONSTRUCTION%20OF%20BLOCK%20OF%20OFFICE%20AND%20CLASS%20AT%20FCE%20OKENE.%20AMMEND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sers/NANA%20FATIMA/Documents/YAHAYA%20ABUKUR%20DOCUMENTS/MANGAL%20PROJECT%20AT%20KADUNA/CONSTRUCTION%20OF%20BLOCK%20OF%20STUDENT%20HOSTEL%20AT%20NYSC%20%20CENTRE%20KATSIN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6240.02,%2004-%20Toll%20Bros%20Loudoun/Toll%20Brothers%20market%20exhibits/employment%20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MANGAL%20PROJECT%20AT%20KADUNA\CONSTRUCTION%20OF%20BLOCK%20OF%20STUDENT%20HOSTEL%20AT%20NYSC%20%20CENTRE%20KATSINA%20WITH%20MINISTRY%20R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OTHER%20PROJECTS\EXPANSION%20OF%20SCH%20OF%20LANG%20%20LOTC%20VAL%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actice%20Proforma/701%20Lamont%20-Debt-%20BB&amp;T%20Termsheet%20&amp;%20scenar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Atntbdc01/macstuff/CURRENT%20PROJECTS/01-7528.00RR%20LA%20BID/Exhibits/VI.%20Housing/Hou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restaurant"/>
      <sheetName val="MOSQUE"/>
      <sheetName val="ABLUTION BLOCK"/>
      <sheetName val="GATE HOUSE"/>
      <sheetName val="EXTERNAL WORKS"/>
      <sheetName val="Summary"/>
      <sheetName val="Materials on 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nu-Ptshp Splits"/>
      <sheetName val="Monthly"/>
      <sheetName val=" Draw Schedule"/>
      <sheetName val=" Budget"/>
      <sheetName val="Operating"/>
      <sheetName val="Annual Operating"/>
      <sheetName val="sources.uses"/>
      <sheetName val="NMTC Analysis"/>
      <sheetName val="PROGRAM "/>
      <sheetName val="Rent&amp;Exp Drivers"/>
      <sheetName val="dnu-Taxes"/>
      <sheetName val="dnu-LIBOR"/>
      <sheetName val="dnu-Cons Annual CF"/>
      <sheetName val="dnu - Cons Monthly"/>
      <sheetName val="dnu-Cons Budget"/>
      <sheetName val="dnu-Budget Drivers"/>
      <sheetName val="dnu-Residential Proforma"/>
      <sheetName val="dnu-Debt Service"/>
    </sheetNames>
    <sheetDataSet>
      <sheetData sheetId="0">
        <row r="9">
          <cell r="C9">
            <v>1</v>
          </cell>
        </row>
        <row r="15">
          <cell r="B15" t="str">
            <v>(not used)</v>
          </cell>
        </row>
        <row r="17">
          <cell r="B17" t="str">
            <v xml:space="preserve">The Strand 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Bud.Summ P n L"/>
      <sheetName val="Budgeted Profit and Loss"/>
      <sheetName val="Dep Sch"/>
      <sheetName val="Bud V Actual Funding"/>
      <sheetName val="Idale Const Budget Tracker"/>
      <sheetName val="Idale Cashflow"/>
      <sheetName val="Sheet5"/>
      <sheetName val="Variablecosts"/>
      <sheetName val="FixedCosts"/>
      <sheetName val="BEP"/>
      <sheetName val="Sheet1"/>
      <sheetName val="Break even analysis 2 as at 26t"/>
      <sheetName val="Break%20even%20analysis%202%20a"/>
    </sheetNames>
    <sheetDataSet>
      <sheetData sheetId="0"/>
      <sheetData sheetId="1">
        <row r="30">
          <cell r="U30">
            <v>229484730.66999999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9000000</v>
          </cell>
        </row>
        <row r="5">
          <cell r="C5">
            <v>2000</v>
          </cell>
        </row>
        <row r="7">
          <cell r="C7">
            <v>12401371676.029423</v>
          </cell>
        </row>
        <row r="8">
          <cell r="C8">
            <v>1505634518.6668048</v>
          </cell>
        </row>
        <row r="10">
          <cell r="C10">
            <v>2799314.1619852884</v>
          </cell>
        </row>
        <row r="11">
          <cell r="C11">
            <v>5598628323.9705763</v>
          </cell>
        </row>
      </sheetData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-99 "/>
      <sheetName val="Oct-99"/>
      <sheetName val="Nov-99"/>
      <sheetName val="DECEMBER-99"/>
      <sheetName val="JAN-2000"/>
      <sheetName val="FEB-2000"/>
      <sheetName val="MARCH-2000"/>
      <sheetName val="APRIL-2000"/>
      <sheetName val="MAY-2000 "/>
      <sheetName val="JUNE-2000"/>
      <sheetName val="JULY-2000 "/>
      <sheetName val="AUG,-2000 "/>
      <sheetName val="SEPT-2000 "/>
      <sheetName val="OCT-2000 "/>
      <sheetName val="Nov-2000 "/>
      <sheetName val="DEC-2000"/>
      <sheetName val="JAN-2001"/>
      <sheetName val="FEB-2001"/>
      <sheetName val="MARCH-200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EPT-99_"/>
      <sheetName val="MAY-2000_"/>
      <sheetName val="JULY-2000_"/>
      <sheetName val="AUG,-2000_"/>
      <sheetName val="SEPT-2000_"/>
      <sheetName val="OCT-2000_"/>
      <sheetName val="Nov-2000_"/>
      <sheetName val="SEPT-99_1"/>
      <sheetName val="MAY-2000_1"/>
      <sheetName val="JULY-2000_1"/>
      <sheetName val="AUG,-2000_1"/>
      <sheetName val="SEPT-2000_1"/>
      <sheetName val="OCT-2000_1"/>
      <sheetName val="Nov-2000_1"/>
      <sheetName val="SEPT-99_3"/>
      <sheetName val="MAY-2000_3"/>
      <sheetName val="JULY-2000_3"/>
      <sheetName val="AUG,-2000_3"/>
      <sheetName val="SEPT-2000_3"/>
      <sheetName val="OCT-2000_3"/>
      <sheetName val="Nov-2000_3"/>
      <sheetName val="SEPT-99_2"/>
      <sheetName val="MAY-2000_2"/>
      <sheetName val="JULY-2000_2"/>
      <sheetName val="AUG,-2000_2"/>
      <sheetName val="SEPT-2000_2"/>
      <sheetName val="OCT-2000_2"/>
      <sheetName val="Nov-2000_2"/>
      <sheetName val="SEPT-99_4"/>
      <sheetName val="MAY-2000_4"/>
      <sheetName val="JULY-2000_4"/>
      <sheetName val="AUG,-2000_4"/>
      <sheetName val="SEPT-2000_4"/>
      <sheetName val="OCT-2000_4"/>
      <sheetName val="Nov-2000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Rate"/>
      <sheetName val="MPDU-14.8%"/>
      <sheetName val="Total"/>
      <sheetName val="Mode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G PRODUCT MENU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Assumptions"/>
      <sheetName val="Unit Mix"/>
      <sheetName val="Project Budget"/>
      <sheetName val="Monthly CF"/>
      <sheetName val="Quarterly CF"/>
      <sheetName val="Yearly CF"/>
      <sheetName val="OS"/>
      <sheetName val="Construction Schedule"/>
      <sheetName val="Construction Matrix"/>
    </sheetNames>
    <sheetDataSet>
      <sheetData sheetId="0"/>
      <sheetData sheetId="1"/>
      <sheetData sheetId="2">
        <row r="26">
          <cell r="G26">
            <v>325</v>
          </cell>
          <cell r="K26">
            <v>304852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BD Duplex"/>
      <sheetName val="AJIWE COST ESTIMATE (Revised)"/>
      <sheetName val="ANALYSIS (REVISED)"/>
      <sheetName val="PLASTERING SUMMARY"/>
      <sheetName val="CONCRETE SUMMARY"/>
      <sheetName val="1and2 bdrm Apartment (12UNIT) "/>
      <sheetName val="4 bedroom 6unit "/>
      <sheetName val="4 bedroom 5unit "/>
      <sheetName val="2bd terrace 8unit"/>
      <sheetName val="2bd terrace 6Unit"/>
      <sheetName val="3 BEDROOM 7UNIT"/>
      <sheetName val="AJIWE STRIP MALL "/>
      <sheetName val="1BD APPARTMENT"/>
      <sheetName val="RATE BUILD UP (Projection)"/>
      <sheetName val="RATE BUILD UP (Projection) (2)"/>
      <sheetName val="5BD ELECTR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6">
          <cell r="E46">
            <v>150</v>
          </cell>
        </row>
        <row r="47">
          <cell r="E47">
            <v>1500</v>
          </cell>
        </row>
        <row r="48">
          <cell r="E48">
            <v>1500</v>
          </cell>
        </row>
        <row r="49">
          <cell r="E49">
            <v>250</v>
          </cell>
        </row>
        <row r="50">
          <cell r="E50">
            <v>650</v>
          </cell>
        </row>
        <row r="51">
          <cell r="E51">
            <v>500</v>
          </cell>
        </row>
        <row r="52">
          <cell r="E52">
            <v>7187</v>
          </cell>
        </row>
        <row r="54">
          <cell r="E54">
            <v>150</v>
          </cell>
        </row>
        <row r="57">
          <cell r="E57">
            <v>2200</v>
          </cell>
        </row>
        <row r="59">
          <cell r="E59">
            <v>65000</v>
          </cell>
        </row>
        <row r="92">
          <cell r="E92">
            <v>1500</v>
          </cell>
        </row>
        <row r="95">
          <cell r="E95">
            <v>5500</v>
          </cell>
        </row>
        <row r="111">
          <cell r="E111">
            <v>7500</v>
          </cell>
        </row>
        <row r="117">
          <cell r="E117">
            <v>350</v>
          </cell>
        </row>
        <row r="120">
          <cell r="E120">
            <v>4500</v>
          </cell>
        </row>
        <row r="498">
          <cell r="E498">
            <v>6900</v>
          </cell>
        </row>
        <row r="500">
          <cell r="E500">
            <v>6500</v>
          </cell>
        </row>
        <row r="703">
          <cell r="E703">
            <v>1300</v>
          </cell>
        </row>
        <row r="707">
          <cell r="E707">
            <v>1100</v>
          </cell>
        </row>
        <row r="708">
          <cell r="E708">
            <v>450</v>
          </cell>
        </row>
        <row r="712">
          <cell r="E712">
            <v>550</v>
          </cell>
        </row>
        <row r="715">
          <cell r="E715">
            <v>4500</v>
          </cell>
        </row>
        <row r="720">
          <cell r="E720">
            <v>1650</v>
          </cell>
        </row>
        <row r="729">
          <cell r="E729">
            <v>400</v>
          </cell>
        </row>
        <row r="730">
          <cell r="E730">
            <v>500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  <sheetName val="MAIN_BLD_TAKE_OFF"/>
      <sheetName val="MAIN_BLD_BILLS"/>
      <sheetName val="FURN_LECT_HALLS"/>
      <sheetName val="FUR_CHIEF_LECT"/>
      <sheetName val="FUR_4_OFF"/>
      <sheetName val="GS__FOR_TENDERS"/>
      <sheetName val="GS_FOR_TENDERS_BLANK"/>
      <sheetName val="MAIN_BLD_TAKE_OFF1"/>
      <sheetName val="MAIN_BLD_BILLS1"/>
      <sheetName val="FURN_LECT_HALLS1"/>
      <sheetName val="FUR_CHIEF_LECT1"/>
      <sheetName val="FUR_4_OFF1"/>
      <sheetName val="GS__FOR_TENDERS1"/>
      <sheetName val="GS_FOR_TENDERS_BLANK1"/>
      <sheetName val="MAIN_BLD_TAKE_OFF3"/>
      <sheetName val="MAIN_BLD_BILLS3"/>
      <sheetName val="FURN_LECT_HALLS3"/>
      <sheetName val="FUR_CHIEF_LECT3"/>
      <sheetName val="FUR_4_OFF3"/>
      <sheetName val="GS__FOR_TENDERS3"/>
      <sheetName val="GS_FOR_TENDERS_BLANK3"/>
      <sheetName val="MAIN_BLD_TAKE_OFF2"/>
      <sheetName val="MAIN_BLD_BILLS2"/>
      <sheetName val="FURN_LECT_HALLS2"/>
      <sheetName val="FUR_CHIEF_LECT2"/>
      <sheetName val="FUR_4_OFF2"/>
      <sheetName val="GS__FOR_TENDERS2"/>
      <sheetName val="GS_FOR_TENDERS_BLANK2"/>
      <sheetName val="MAIN_BLD_TAKE_OFF4"/>
      <sheetName val="MAIN_BLD_BILLS4"/>
      <sheetName val="FURN_LECT_HALLS4"/>
      <sheetName val="FUR_CHIEF_LECT4"/>
      <sheetName val="FUR_4_OFF4"/>
      <sheetName val="GS__FOR_TENDERS4"/>
      <sheetName val="GS_FOR_TENDERS_BLANK4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8">
          <cell r="I18">
            <v>24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8">
          <cell r="I18">
            <v>24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8">
          <cell r="I18">
            <v>24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8">
          <cell r="I18">
            <v>24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18">
          <cell r="I18">
            <v>24</v>
          </cell>
        </row>
      </sheetData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1_allcaz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  <sheetName val="MAIN_BLD_TAKE_OFF"/>
      <sheetName val="MAIN_BLD_BILLS"/>
      <sheetName val="LIST_OF_REINF"/>
      <sheetName val="STORE_(2)"/>
      <sheetName val="MAIN_BLD_TAKE_OFF1"/>
      <sheetName val="MAIN_BLD_BILLS1"/>
      <sheetName val="LIST_OF_REINF1"/>
      <sheetName val="STORE_(2)1"/>
      <sheetName val="MAIN_BLD_TAKE_OFF3"/>
      <sheetName val="MAIN_BLD_BILLS3"/>
      <sheetName val="LIST_OF_REINF3"/>
      <sheetName val="STORE_(2)3"/>
      <sheetName val="MAIN_BLD_TAKE_OFF2"/>
      <sheetName val="MAIN_BLD_BILLS2"/>
      <sheetName val="LIST_OF_REINF2"/>
      <sheetName val="STORE_(2)2"/>
      <sheetName val="MAIN_BLD_TAKE_OFF4"/>
      <sheetName val="MAIN_BLD_BILLS4"/>
      <sheetName val="LIST_OF_REINF4"/>
      <sheetName val="STORE_(2)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EXTERNAL WORKS"/>
      <sheetName val="Summary"/>
      <sheetName val="previus pay"/>
      <sheetName val="Materials on site"/>
      <sheetName val="builder_work_mb"/>
      <sheetName val="EXTERNAL_WORKS"/>
      <sheetName val="previus_pay"/>
      <sheetName val="Materials_on_site"/>
      <sheetName val="builder_work_mb1"/>
      <sheetName val="EXTERNAL_WORKS1"/>
      <sheetName val="previus_pay1"/>
      <sheetName val="Materials_on_site1"/>
      <sheetName val="builder_work_mb3"/>
      <sheetName val="EXTERNAL_WORKS3"/>
      <sheetName val="previus_pay3"/>
      <sheetName val="Materials_on_site3"/>
      <sheetName val="builder_work_mb2"/>
      <sheetName val="EXTERNAL_WORKS2"/>
      <sheetName val="previus_pay2"/>
      <sheetName val="Materials_on_site2"/>
      <sheetName val="builder_work_mb4"/>
      <sheetName val="EXTERNAL_WORKS4"/>
      <sheetName val="previus_pay4"/>
      <sheetName val="Materials_on_sit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 - condos"/>
      <sheetName val="Condo Pricing"/>
      <sheetName val="Construction Detail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VI-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6193-131F-4514-B66F-4C0A22D392BB}">
  <dimension ref="A1:T693"/>
  <sheetViews>
    <sheetView tabSelected="1" view="pageBreakPreview" topLeftCell="A540" zoomScale="90" zoomScaleNormal="100" zoomScaleSheetLayoutView="90" workbookViewId="0">
      <selection activeCell="C542" sqref="C542"/>
    </sheetView>
  </sheetViews>
  <sheetFormatPr defaultColWidth="9.140625" defaultRowHeight="16.5"/>
  <cols>
    <col min="1" max="1" width="3.42578125" style="4" customWidth="1"/>
    <col min="2" max="2" width="42" style="14" customWidth="1"/>
    <col min="3" max="3" width="7.85546875" style="3" customWidth="1"/>
    <col min="4" max="4" width="6.85546875" style="4" bestFit="1" customWidth="1"/>
    <col min="5" max="5" width="15.28515625" style="5" bestFit="1" customWidth="1"/>
    <col min="6" max="7" width="16.42578125" style="6" customWidth="1"/>
    <col min="8" max="8" width="12.42578125" style="7" bestFit="1" customWidth="1"/>
    <col min="9" max="9" width="35.5703125" style="7" customWidth="1"/>
    <col min="10" max="10" width="9.140625" style="7"/>
    <col min="11" max="11" width="22.42578125" style="7" customWidth="1"/>
    <col min="12" max="12" width="5.42578125" style="7" customWidth="1"/>
    <col min="13" max="13" width="9.5703125" style="7" customWidth="1"/>
    <col min="14" max="16" width="9.140625" style="7"/>
    <col min="17" max="17" width="12.5703125" style="7" bestFit="1" customWidth="1"/>
    <col min="18" max="18" width="9.140625" style="7"/>
    <col min="19" max="19" width="12.42578125" style="7" bestFit="1" customWidth="1"/>
    <col min="20" max="16384" width="9.140625" style="7"/>
  </cols>
  <sheetData>
    <row r="1" spans="1:10">
      <c r="A1" s="1"/>
      <c r="B1" s="2" t="s">
        <v>0</v>
      </c>
    </row>
    <row r="2" spans="1:10">
      <c r="B2" s="8"/>
    </row>
    <row r="3" spans="1:10">
      <c r="B3" s="9" t="s">
        <v>1</v>
      </c>
    </row>
    <row r="4" spans="1:10">
      <c r="B4" s="9"/>
    </row>
    <row r="5" spans="1:10" s="13" customFormat="1">
      <c r="A5" s="4"/>
      <c r="B5" s="10" t="s">
        <v>2</v>
      </c>
      <c r="C5" s="3"/>
      <c r="D5" s="4"/>
      <c r="E5" s="11"/>
      <c r="F5" s="12"/>
      <c r="G5" s="12"/>
      <c r="H5" s="7"/>
    </row>
    <row r="6" spans="1:10" s="13" customFormat="1">
      <c r="A6" s="4"/>
      <c r="B6" s="10"/>
      <c r="C6" s="3"/>
      <c r="D6" s="4"/>
      <c r="E6" s="11"/>
      <c r="F6" s="12"/>
      <c r="G6" s="12"/>
      <c r="H6" s="7"/>
    </row>
    <row r="7" spans="1:10" s="13" customFormat="1">
      <c r="A7" s="4"/>
      <c r="B7" s="10" t="s">
        <v>3</v>
      </c>
      <c r="C7" s="3"/>
      <c r="D7" s="4"/>
      <c r="E7" s="11"/>
      <c r="F7" s="12"/>
      <c r="G7" s="12"/>
      <c r="H7" s="7"/>
    </row>
    <row r="8" spans="1:10" ht="17.25" customHeight="1"/>
    <row r="9" spans="1:10" ht="40.5" customHeight="1">
      <c r="A9" s="4" t="s">
        <v>4</v>
      </c>
      <c r="B9" s="15" t="s">
        <v>5</v>
      </c>
      <c r="C9" s="3">
        <v>457</v>
      </c>
      <c r="D9" s="4" t="s">
        <v>6</v>
      </c>
      <c r="E9" s="16">
        <f>'[19]AJIWE STRIP MALL '!E46</f>
        <v>150</v>
      </c>
      <c r="F9" s="6">
        <f t="shared" ref="F9:F18" si="0">C9*E9</f>
        <v>68550</v>
      </c>
      <c r="G9" s="17"/>
      <c r="H9" s="18"/>
    </row>
    <row r="10" spans="1:10" ht="51.75" customHeight="1">
      <c r="A10" s="4" t="s">
        <v>7</v>
      </c>
      <c r="B10" s="15" t="s">
        <v>8</v>
      </c>
      <c r="C10" s="3">
        <v>28</v>
      </c>
      <c r="D10" s="4" t="s">
        <v>9</v>
      </c>
      <c r="E10" s="16">
        <f>'[19]AJIWE STRIP MALL '!E47</f>
        <v>1500</v>
      </c>
      <c r="F10" s="6">
        <f t="shared" si="0"/>
        <v>42000</v>
      </c>
      <c r="G10" s="17"/>
      <c r="H10" s="18"/>
    </row>
    <row r="11" spans="1:10" ht="45" customHeight="1">
      <c r="A11" s="4" t="s">
        <v>10</v>
      </c>
      <c r="B11" s="15" t="s">
        <v>11</v>
      </c>
      <c r="D11" s="4" t="s">
        <v>9</v>
      </c>
      <c r="E11" s="16">
        <f>'[19]AJIWE STRIP MALL '!E48</f>
        <v>1500</v>
      </c>
      <c r="F11" s="6">
        <f t="shared" si="0"/>
        <v>0</v>
      </c>
      <c r="G11" s="17"/>
      <c r="H11" s="18"/>
    </row>
    <row r="12" spans="1:10" ht="55.5" customHeight="1">
      <c r="A12" s="4" t="s">
        <v>12</v>
      </c>
      <c r="B12" s="15" t="s">
        <v>13</v>
      </c>
      <c r="D12" s="4" t="s">
        <v>9</v>
      </c>
      <c r="E12" s="16">
        <f>'[19]AJIWE STRIP MALL '!E48</f>
        <v>1500</v>
      </c>
      <c r="F12" s="6">
        <f t="shared" si="0"/>
        <v>0</v>
      </c>
      <c r="G12" s="17"/>
    </row>
    <row r="13" spans="1:10" ht="30.75" customHeight="1">
      <c r="A13" s="4" t="s">
        <v>14</v>
      </c>
      <c r="B13" s="15" t="s">
        <v>15</v>
      </c>
      <c r="C13" s="3">
        <v>64</v>
      </c>
      <c r="D13" s="4" t="s">
        <v>6</v>
      </c>
      <c r="E13" s="16">
        <f>'[19]AJIWE STRIP MALL '!E49</f>
        <v>250</v>
      </c>
      <c r="F13" s="6">
        <f t="shared" si="0"/>
        <v>16000</v>
      </c>
      <c r="G13" s="17"/>
      <c r="H13" s="18"/>
      <c r="I13" s="19"/>
    </row>
    <row r="14" spans="1:10" ht="30.75" customHeight="1">
      <c r="A14" s="4" t="s">
        <v>16</v>
      </c>
      <c r="B14" s="15" t="s">
        <v>17</v>
      </c>
      <c r="C14" s="3">
        <v>12</v>
      </c>
      <c r="D14" s="4" t="s">
        <v>9</v>
      </c>
      <c r="E14" s="16">
        <f>'[19]AJIWE STRIP MALL '!E50</f>
        <v>650</v>
      </c>
      <c r="F14" s="6">
        <f t="shared" si="0"/>
        <v>7800</v>
      </c>
      <c r="G14" s="17"/>
      <c r="H14" s="18"/>
      <c r="J14" s="19"/>
    </row>
    <row r="15" spans="1:10" ht="44.25" customHeight="1">
      <c r="A15" s="4" t="s">
        <v>18</v>
      </c>
      <c r="B15" s="15" t="s">
        <v>19</v>
      </c>
      <c r="C15" s="3">
        <v>14</v>
      </c>
      <c r="D15" s="4" t="s">
        <v>9</v>
      </c>
      <c r="E15" s="16">
        <f>'[19]AJIWE STRIP MALL '!E51</f>
        <v>500</v>
      </c>
      <c r="F15" s="6">
        <f t="shared" si="0"/>
        <v>7000</v>
      </c>
      <c r="G15" s="17"/>
      <c r="H15" s="18"/>
    </row>
    <row r="16" spans="1:10" ht="44.25" customHeight="1">
      <c r="A16" s="4" t="s">
        <v>20</v>
      </c>
      <c r="B16" s="20" t="s">
        <v>21</v>
      </c>
      <c r="D16" s="4" t="s">
        <v>9</v>
      </c>
      <c r="E16" s="16">
        <f>'[19]AJIWE STRIP MALL '!E52</f>
        <v>7187</v>
      </c>
      <c r="F16" s="6">
        <f>C16*E16</f>
        <v>0</v>
      </c>
      <c r="G16" s="17"/>
      <c r="H16" s="18"/>
    </row>
    <row r="17" spans="1:8" ht="36" customHeight="1">
      <c r="A17" s="4" t="s">
        <v>22</v>
      </c>
      <c r="B17" s="15" t="s">
        <v>23</v>
      </c>
      <c r="C17" s="3">
        <v>206</v>
      </c>
      <c r="D17" s="4" t="s">
        <v>6</v>
      </c>
      <c r="E17" s="16">
        <v>6300</v>
      </c>
      <c r="F17" s="6">
        <f t="shared" si="0"/>
        <v>1297800</v>
      </c>
      <c r="G17" s="17"/>
      <c r="H17" s="18"/>
    </row>
    <row r="18" spans="1:8" ht="36" customHeight="1">
      <c r="A18" s="4" t="s">
        <v>24</v>
      </c>
      <c r="B18" s="15" t="s">
        <v>25</v>
      </c>
      <c r="D18" s="4" t="s">
        <v>6</v>
      </c>
      <c r="E18" s="16">
        <f>'[19]AJIWE STRIP MALL '!E54</f>
        <v>150</v>
      </c>
      <c r="F18" s="6">
        <f t="shared" si="0"/>
        <v>0</v>
      </c>
      <c r="G18" s="17"/>
      <c r="H18" s="18"/>
    </row>
    <row r="19" spans="1:8">
      <c r="B19" s="10" t="s">
        <v>26</v>
      </c>
      <c r="E19" s="16"/>
      <c r="G19" s="17"/>
    </row>
    <row r="20" spans="1:8" ht="17.25" customHeight="1">
      <c r="B20" s="21" t="s">
        <v>27</v>
      </c>
      <c r="E20" s="16"/>
      <c r="G20" s="17"/>
    </row>
    <row r="21" spans="1:8" ht="17.25" customHeight="1">
      <c r="A21" s="4" t="s">
        <v>28</v>
      </c>
      <c r="B21" s="14" t="s">
        <v>29</v>
      </c>
      <c r="C21" s="3">
        <v>68</v>
      </c>
      <c r="D21" s="4" t="s">
        <v>6</v>
      </c>
      <c r="E21" s="16">
        <f>'[19]AJIWE STRIP MALL '!E57</f>
        <v>2200</v>
      </c>
      <c r="F21" s="6">
        <f>C21*E21</f>
        <v>149600</v>
      </c>
      <c r="G21" s="17"/>
      <c r="H21" s="18"/>
    </row>
    <row r="22" spans="1:8" ht="17.25" customHeight="1">
      <c r="B22" s="21" t="s">
        <v>30</v>
      </c>
      <c r="E22" s="16"/>
      <c r="G22" s="17"/>
    </row>
    <row r="23" spans="1:8" ht="17.25" customHeight="1">
      <c r="A23" s="4" t="s">
        <v>31</v>
      </c>
      <c r="B23" s="14" t="s">
        <v>32</v>
      </c>
      <c r="D23" s="4" t="s">
        <v>9</v>
      </c>
      <c r="E23" s="16">
        <v>50000</v>
      </c>
      <c r="F23" s="6">
        <f>C23*E23</f>
        <v>0</v>
      </c>
      <c r="G23" s="17"/>
      <c r="H23" s="18"/>
    </row>
    <row r="24" spans="1:8" ht="17.25" customHeight="1">
      <c r="A24" s="4" t="s">
        <v>33</v>
      </c>
      <c r="B24" s="14" t="s">
        <v>34</v>
      </c>
      <c r="C24" s="3">
        <v>29</v>
      </c>
      <c r="D24" s="4" t="s">
        <v>9</v>
      </c>
      <c r="E24" s="16">
        <f>E23</f>
        <v>50000</v>
      </c>
      <c r="F24" s="6">
        <f>C24*E24</f>
        <v>1450000</v>
      </c>
      <c r="G24" s="17"/>
      <c r="H24" s="18"/>
    </row>
    <row r="25" spans="1:8" ht="17.25" customHeight="1">
      <c r="E25" s="16"/>
      <c r="G25" s="17"/>
      <c r="H25" s="18"/>
    </row>
    <row r="26" spans="1:8" ht="17.25" customHeight="1">
      <c r="E26" s="16"/>
      <c r="G26" s="17"/>
      <c r="H26" s="18"/>
    </row>
    <row r="27" spans="1:8" ht="17.25" customHeight="1">
      <c r="E27" s="16"/>
      <c r="G27" s="17"/>
      <c r="H27" s="18"/>
    </row>
    <row r="28" spans="1:8" ht="17.25" customHeight="1">
      <c r="E28" s="16"/>
      <c r="G28" s="17"/>
      <c r="H28" s="18"/>
    </row>
    <row r="29" spans="1:8" ht="17.25" customHeight="1">
      <c r="E29" s="16"/>
      <c r="G29" s="17"/>
      <c r="H29" s="18"/>
    </row>
    <row r="30" spans="1:8" ht="17.25" customHeight="1">
      <c r="B30" s="22" t="s">
        <v>35</v>
      </c>
      <c r="C30" s="23"/>
      <c r="D30" s="8"/>
      <c r="E30" s="24" t="s">
        <v>33</v>
      </c>
      <c r="F30" s="25">
        <f>SUM(F2:F29)</f>
        <v>3038750</v>
      </c>
      <c r="G30" s="17"/>
    </row>
    <row r="31" spans="1:8" s="28" customFormat="1" ht="17.25" customHeight="1">
      <c r="A31" s="8"/>
      <c r="B31" s="9" t="s">
        <v>36</v>
      </c>
      <c r="C31" s="23"/>
      <c r="D31" s="8"/>
      <c r="E31" s="26"/>
      <c r="F31" s="27"/>
      <c r="G31" s="17"/>
    </row>
    <row r="32" spans="1:8" ht="30.75" customHeight="1">
      <c r="B32" s="21" t="s">
        <v>37</v>
      </c>
      <c r="G32" s="17"/>
    </row>
    <row r="33" spans="1:8" ht="17.25" customHeight="1">
      <c r="B33" s="21" t="s">
        <v>38</v>
      </c>
      <c r="G33" s="17"/>
    </row>
    <row r="34" spans="1:8" ht="22.5" customHeight="1">
      <c r="A34" s="4" t="s">
        <v>4</v>
      </c>
      <c r="B34" s="14" t="s">
        <v>182</v>
      </c>
      <c r="C34" s="3">
        <v>21</v>
      </c>
      <c r="D34" s="4" t="s">
        <v>9</v>
      </c>
      <c r="E34" s="16">
        <f>'[19]AJIWE STRIP MALL '!E59</f>
        <v>65000</v>
      </c>
      <c r="F34" s="6">
        <f>C34*E34</f>
        <v>1365000</v>
      </c>
      <c r="G34" s="17"/>
      <c r="H34" s="18"/>
    </row>
    <row r="35" spans="1:8" ht="21.75" customHeight="1">
      <c r="A35" s="4" t="s">
        <v>7</v>
      </c>
      <c r="B35" s="14" t="s">
        <v>183</v>
      </c>
      <c r="C35" s="3">
        <v>85</v>
      </c>
      <c r="D35" s="4" t="s">
        <v>9</v>
      </c>
      <c r="E35" s="16">
        <f>E34</f>
        <v>65000</v>
      </c>
      <c r="F35" s="6">
        <f>C35*E35</f>
        <v>5525000</v>
      </c>
      <c r="G35" s="17"/>
      <c r="H35" s="18"/>
    </row>
    <row r="36" spans="1:8">
      <c r="E36" s="16"/>
      <c r="G36" s="17"/>
    </row>
    <row r="37" spans="1:8" ht="21" customHeight="1">
      <c r="B37" s="10" t="s">
        <v>40</v>
      </c>
      <c r="G37" s="17"/>
    </row>
    <row r="38" spans="1:8" ht="38.25" customHeight="1">
      <c r="B38" s="29" t="s">
        <v>41</v>
      </c>
      <c r="G38" s="17"/>
    </row>
    <row r="39" spans="1:8" ht="19.5" customHeight="1">
      <c r="A39" s="4" t="s">
        <v>10</v>
      </c>
      <c r="B39" s="14" t="s">
        <v>184</v>
      </c>
      <c r="C39" s="3">
        <v>1564</v>
      </c>
      <c r="D39" s="4" t="s">
        <v>42</v>
      </c>
      <c r="E39" s="16">
        <v>600</v>
      </c>
      <c r="F39" s="6">
        <f t="shared" ref="F39:F41" si="1">C39*E39</f>
        <v>938400</v>
      </c>
      <c r="G39" s="17"/>
      <c r="H39" s="18"/>
    </row>
    <row r="40" spans="1:8" ht="19.5" customHeight="1">
      <c r="A40" s="4" t="s">
        <v>12</v>
      </c>
      <c r="B40" s="14" t="s">
        <v>185</v>
      </c>
      <c r="C40" s="3">
        <v>756</v>
      </c>
      <c r="D40" s="4" t="s">
        <v>42</v>
      </c>
      <c r="E40" s="16">
        <f t="shared" ref="E40:E41" si="2">E39</f>
        <v>600</v>
      </c>
      <c r="F40" s="6">
        <f t="shared" si="1"/>
        <v>453600</v>
      </c>
      <c r="G40" s="17"/>
      <c r="H40" s="18"/>
    </row>
    <row r="41" spans="1:8" ht="19.5" customHeight="1">
      <c r="A41" s="4" t="s">
        <v>14</v>
      </c>
      <c r="B41" s="14" t="s">
        <v>186</v>
      </c>
      <c r="C41" s="3">
        <v>4250</v>
      </c>
      <c r="D41" s="4" t="s">
        <v>42</v>
      </c>
      <c r="E41" s="16">
        <f t="shared" si="2"/>
        <v>600</v>
      </c>
      <c r="F41" s="6">
        <f t="shared" si="1"/>
        <v>2550000</v>
      </c>
      <c r="G41" s="17"/>
      <c r="H41" s="18"/>
    </row>
    <row r="42" spans="1:8" ht="19.5" customHeight="1">
      <c r="E42" s="16"/>
      <c r="G42" s="17"/>
      <c r="H42" s="18"/>
    </row>
    <row r="43" spans="1:8" ht="49.5" customHeight="1">
      <c r="B43" s="29" t="s">
        <v>44</v>
      </c>
      <c r="G43" s="17"/>
    </row>
    <row r="44" spans="1:8" ht="20.25" customHeight="1">
      <c r="A44" s="4" t="s">
        <v>16</v>
      </c>
      <c r="B44" s="20" t="s">
        <v>45</v>
      </c>
      <c r="D44" s="4" t="s">
        <v>6</v>
      </c>
      <c r="E44" s="5">
        <f>'[19]AJIWE STRIP MALL '!E92</f>
        <v>1500</v>
      </c>
      <c r="F44" s="6">
        <f>C44*E44</f>
        <v>0</v>
      </c>
      <c r="G44" s="17"/>
      <c r="H44" s="18"/>
    </row>
    <row r="45" spans="1:8">
      <c r="B45" s="20"/>
      <c r="G45" s="17"/>
      <c r="H45" s="18"/>
    </row>
    <row r="46" spans="1:8" ht="21" customHeight="1">
      <c r="B46" s="10" t="s">
        <v>46</v>
      </c>
      <c r="G46" s="17"/>
    </row>
    <row r="47" spans="1:8" ht="24.75" customHeight="1">
      <c r="B47" s="21" t="s">
        <v>47</v>
      </c>
      <c r="G47" s="17"/>
    </row>
    <row r="48" spans="1:8" ht="21.75" customHeight="1">
      <c r="A48" s="4" t="s">
        <v>18</v>
      </c>
      <c r="B48" s="14" t="s">
        <v>187</v>
      </c>
      <c r="C48" s="3">
        <v>91</v>
      </c>
      <c r="D48" s="4" t="s">
        <v>6</v>
      </c>
      <c r="E48" s="16">
        <f>'[19]AJIWE STRIP MALL '!E95</f>
        <v>5500</v>
      </c>
      <c r="F48" s="6">
        <f t="shared" ref="F48:F49" si="3">C48*E48</f>
        <v>500500</v>
      </c>
      <c r="G48" s="17"/>
      <c r="H48" s="18"/>
    </row>
    <row r="49" spans="1:7" ht="23.25" customHeight="1">
      <c r="A49" s="4" t="s">
        <v>20</v>
      </c>
      <c r="B49" s="14" t="s">
        <v>188</v>
      </c>
      <c r="C49" s="3">
        <v>22</v>
      </c>
      <c r="D49" s="4" t="s">
        <v>6</v>
      </c>
      <c r="E49" s="16">
        <f>E48</f>
        <v>5500</v>
      </c>
      <c r="F49" s="6">
        <f t="shared" si="3"/>
        <v>121000</v>
      </c>
      <c r="G49" s="17"/>
    </row>
    <row r="50" spans="1:7" ht="23.25" customHeight="1">
      <c r="E50" s="16"/>
      <c r="G50" s="17"/>
    </row>
    <row r="51" spans="1:7">
      <c r="B51" s="22" t="s">
        <v>49</v>
      </c>
      <c r="G51" s="17"/>
    </row>
    <row r="52" spans="1:7">
      <c r="A52" s="4" t="s">
        <v>22</v>
      </c>
      <c r="B52" s="14" t="s">
        <v>50</v>
      </c>
      <c r="D52" s="4" t="s">
        <v>6</v>
      </c>
      <c r="E52" s="16">
        <f>'[19]AJIWE STRIP MALL '!E120</f>
        <v>4500</v>
      </c>
      <c r="F52" s="6">
        <f t="shared" ref="F52" si="4">C52*E52</f>
        <v>0</v>
      </c>
      <c r="G52" s="17"/>
    </row>
    <row r="53" spans="1:7">
      <c r="G53" s="17"/>
    </row>
    <row r="54" spans="1:7">
      <c r="A54" s="4" t="s">
        <v>24</v>
      </c>
      <c r="B54" s="14" t="s">
        <v>51</v>
      </c>
      <c r="D54" s="4" t="s">
        <v>6</v>
      </c>
      <c r="E54" s="16">
        <f>E52</f>
        <v>4500</v>
      </c>
      <c r="F54" s="6">
        <f t="shared" ref="F54" si="5">C54*E54</f>
        <v>0</v>
      </c>
      <c r="G54" s="17"/>
    </row>
    <row r="55" spans="1:7">
      <c r="G55" s="17"/>
    </row>
    <row r="56" spans="1:7">
      <c r="G56" s="17"/>
    </row>
    <row r="57" spans="1:7">
      <c r="G57" s="17"/>
    </row>
    <row r="58" spans="1:7">
      <c r="G58" s="17"/>
    </row>
    <row r="59" spans="1:7">
      <c r="G59" s="17"/>
    </row>
    <row r="60" spans="1:7">
      <c r="B60" s="30" t="s">
        <v>52</v>
      </c>
      <c r="E60" s="24" t="s">
        <v>33</v>
      </c>
      <c r="F60" s="27">
        <f>SUM(F33:F59)</f>
        <v>11453500</v>
      </c>
      <c r="G60" s="17"/>
    </row>
    <row r="61" spans="1:7">
      <c r="B61" s="9" t="s">
        <v>36</v>
      </c>
      <c r="G61" s="17"/>
    </row>
    <row r="62" spans="1:7">
      <c r="B62" s="9"/>
      <c r="G62" s="17"/>
    </row>
    <row r="63" spans="1:7">
      <c r="B63" s="21" t="s">
        <v>47</v>
      </c>
      <c r="G63" s="17"/>
    </row>
    <row r="64" spans="1:7">
      <c r="B64" s="21"/>
      <c r="G64" s="17"/>
    </row>
    <row r="65" spans="1:8">
      <c r="A65" s="4" t="s">
        <v>4</v>
      </c>
      <c r="B65" s="14" t="s">
        <v>53</v>
      </c>
      <c r="D65" s="4" t="s">
        <v>54</v>
      </c>
      <c r="E65" s="16">
        <v>800</v>
      </c>
      <c r="F65" s="6">
        <f>C65*E65</f>
        <v>0</v>
      </c>
      <c r="G65" s="17"/>
      <c r="H65" s="18"/>
    </row>
    <row r="66" spans="1:8">
      <c r="E66" s="16"/>
      <c r="G66" s="17"/>
      <c r="H66" s="18"/>
    </row>
    <row r="67" spans="1:8">
      <c r="B67" s="10" t="s">
        <v>55</v>
      </c>
      <c r="C67" s="23"/>
      <c r="D67" s="8"/>
      <c r="E67" s="31"/>
      <c r="F67" s="32"/>
      <c r="G67" s="17"/>
    </row>
    <row r="68" spans="1:8">
      <c r="B68" s="33"/>
      <c r="C68" s="23"/>
      <c r="D68" s="8"/>
      <c r="E68" s="31"/>
      <c r="F68" s="32"/>
      <c r="G68" s="17"/>
    </row>
    <row r="69" spans="1:8" ht="57.75" customHeight="1">
      <c r="B69" s="29" t="s">
        <v>56</v>
      </c>
      <c r="C69" s="23"/>
      <c r="D69" s="8"/>
      <c r="E69" s="31"/>
      <c r="F69" s="32"/>
      <c r="G69" s="17"/>
    </row>
    <row r="70" spans="1:8">
      <c r="B70" s="29"/>
      <c r="C70" s="23"/>
      <c r="D70" s="8"/>
      <c r="E70" s="31"/>
      <c r="F70" s="32"/>
      <c r="G70" s="17"/>
    </row>
    <row r="71" spans="1:8">
      <c r="A71" s="4" t="s">
        <v>7</v>
      </c>
      <c r="B71" s="20" t="s">
        <v>57</v>
      </c>
      <c r="D71" s="4" t="s">
        <v>6</v>
      </c>
      <c r="E71" s="16">
        <f>'[19]AJIWE STRIP MALL '!E111</f>
        <v>7500</v>
      </c>
      <c r="F71" s="6">
        <f>C71*E71</f>
        <v>0</v>
      </c>
      <c r="G71" s="17"/>
      <c r="H71" s="18"/>
    </row>
    <row r="72" spans="1:8">
      <c r="G72" s="17"/>
    </row>
    <row r="73" spans="1:8">
      <c r="B73" s="21" t="s">
        <v>58</v>
      </c>
      <c r="F73" s="34"/>
      <c r="G73" s="17"/>
    </row>
    <row r="74" spans="1:8">
      <c r="B74" s="21" t="s">
        <v>59</v>
      </c>
      <c r="F74" s="34"/>
      <c r="G74" s="17"/>
    </row>
    <row r="75" spans="1:8">
      <c r="F75" s="34"/>
      <c r="G75" s="17"/>
    </row>
    <row r="76" spans="1:8" ht="29.25" customHeight="1">
      <c r="A76" s="4" t="s">
        <v>10</v>
      </c>
      <c r="B76" s="15" t="s">
        <v>60</v>
      </c>
      <c r="C76" s="3">
        <v>254</v>
      </c>
      <c r="D76" s="4" t="s">
        <v>6</v>
      </c>
      <c r="E76" s="11">
        <f>'[19]AJIWE STRIP MALL '!E117</f>
        <v>350</v>
      </c>
      <c r="F76" s="6">
        <f>C76*E76</f>
        <v>88900</v>
      </c>
      <c r="G76" s="17"/>
    </row>
    <row r="77" spans="1:8">
      <c r="B77" s="15"/>
      <c r="F77" s="34"/>
      <c r="G77" s="17"/>
    </row>
    <row r="78" spans="1:8">
      <c r="B78" s="35"/>
      <c r="F78" s="34"/>
      <c r="G78" s="17"/>
    </row>
    <row r="79" spans="1:8" ht="35.25" customHeight="1">
      <c r="B79" s="15"/>
      <c r="F79" s="36"/>
      <c r="G79" s="17"/>
    </row>
    <row r="80" spans="1:8">
      <c r="B80" s="15"/>
      <c r="F80" s="34"/>
      <c r="G80" s="17"/>
    </row>
    <row r="81" spans="2:7" ht="18.75" customHeight="1">
      <c r="B81" s="30" t="s">
        <v>52</v>
      </c>
      <c r="E81" s="24" t="s">
        <v>33</v>
      </c>
      <c r="F81" s="27">
        <f>SUM(F63:F80)</f>
        <v>88900</v>
      </c>
      <c r="G81" s="17"/>
    </row>
    <row r="82" spans="2:7">
      <c r="B82" s="15"/>
      <c r="F82" s="34"/>
      <c r="G82" s="17"/>
    </row>
    <row r="83" spans="2:7">
      <c r="B83" s="30"/>
      <c r="E83" s="24"/>
      <c r="F83" s="25"/>
      <c r="G83" s="17"/>
    </row>
    <row r="84" spans="2:7">
      <c r="B84" s="10" t="s">
        <v>61</v>
      </c>
      <c r="E84" s="24"/>
      <c r="F84" s="25"/>
      <c r="G84" s="17"/>
    </row>
    <row r="85" spans="2:7">
      <c r="F85" s="37"/>
      <c r="G85" s="17"/>
    </row>
    <row r="86" spans="2:7">
      <c r="F86" s="37"/>
      <c r="G86" s="17"/>
    </row>
    <row r="87" spans="2:7">
      <c r="B87" s="38" t="s">
        <v>62</v>
      </c>
      <c r="E87" s="5">
        <f>F30</f>
        <v>3038750</v>
      </c>
      <c r="F87" s="37"/>
      <c r="G87" s="17"/>
    </row>
    <row r="88" spans="2:7">
      <c r="B88" s="39"/>
      <c r="F88" s="37"/>
      <c r="G88" s="17"/>
    </row>
    <row r="89" spans="2:7">
      <c r="B89" s="38" t="s">
        <v>63</v>
      </c>
      <c r="E89" s="5">
        <f>F60</f>
        <v>11453500</v>
      </c>
      <c r="F89" s="37"/>
      <c r="G89" s="17"/>
    </row>
    <row r="90" spans="2:7">
      <c r="B90" s="38"/>
      <c r="F90" s="37"/>
      <c r="G90" s="17"/>
    </row>
    <row r="91" spans="2:7">
      <c r="B91" s="38" t="s">
        <v>64</v>
      </c>
      <c r="E91" s="5">
        <f>F81</f>
        <v>88900</v>
      </c>
      <c r="F91" s="37"/>
      <c r="G91" s="17"/>
    </row>
    <row r="92" spans="2:7">
      <c r="B92" s="40"/>
      <c r="F92" s="37"/>
      <c r="G92" s="17"/>
    </row>
    <row r="93" spans="2:7">
      <c r="B93" s="40"/>
      <c r="F93" s="37"/>
      <c r="G93" s="17"/>
    </row>
    <row r="94" spans="2:7">
      <c r="B94" s="40"/>
      <c r="F94" s="37"/>
      <c r="G94" s="17"/>
    </row>
    <row r="95" spans="2:7">
      <c r="B95" s="40"/>
      <c r="F95" s="37"/>
      <c r="G95" s="17"/>
    </row>
    <row r="96" spans="2:7">
      <c r="B96" s="40"/>
      <c r="F96" s="37"/>
      <c r="G96" s="17"/>
    </row>
    <row r="97" spans="2:7">
      <c r="B97" s="40"/>
      <c r="F97" s="37"/>
      <c r="G97" s="17"/>
    </row>
    <row r="98" spans="2:7">
      <c r="B98" s="40"/>
      <c r="F98" s="37"/>
      <c r="G98" s="17"/>
    </row>
    <row r="99" spans="2:7">
      <c r="B99" s="40"/>
      <c r="F99" s="37"/>
      <c r="G99" s="17"/>
    </row>
    <row r="100" spans="2:7">
      <c r="B100" s="40"/>
      <c r="F100" s="37"/>
      <c r="G100" s="17"/>
    </row>
    <row r="101" spans="2:7">
      <c r="B101" s="40"/>
      <c r="F101" s="37"/>
      <c r="G101" s="17"/>
    </row>
    <row r="102" spans="2:7">
      <c r="B102" s="41" t="s">
        <v>65</v>
      </c>
      <c r="C102" s="23"/>
      <c r="D102" s="8"/>
      <c r="F102" s="42"/>
      <c r="G102" s="17"/>
    </row>
    <row r="103" spans="2:7">
      <c r="B103" s="22" t="s">
        <v>66</v>
      </c>
      <c r="C103" s="23"/>
      <c r="D103" s="8"/>
      <c r="E103" s="24" t="s">
        <v>33</v>
      </c>
      <c r="F103" s="32">
        <f>SUM(E87:E92)</f>
        <v>14581150</v>
      </c>
      <c r="G103" s="17"/>
    </row>
    <row r="104" spans="2:7">
      <c r="B104" s="2" t="s">
        <v>67</v>
      </c>
    </row>
    <row r="106" spans="2:7">
      <c r="B106" s="9" t="s">
        <v>68</v>
      </c>
    </row>
    <row r="107" spans="2:7">
      <c r="B107" s="9"/>
    </row>
    <row r="108" spans="2:7">
      <c r="B108" s="10" t="s">
        <v>26</v>
      </c>
    </row>
    <row r="109" spans="2:7">
      <c r="E109" s="14"/>
    </row>
    <row r="110" spans="2:7">
      <c r="B110" s="21" t="s">
        <v>69</v>
      </c>
    </row>
    <row r="111" spans="2:7">
      <c r="B111" s="21"/>
    </row>
    <row r="112" spans="2:7">
      <c r="B112" s="21" t="s">
        <v>70</v>
      </c>
    </row>
    <row r="114" spans="1:8">
      <c r="A114" s="4" t="s">
        <v>4</v>
      </c>
      <c r="B114" s="14" t="s">
        <v>39</v>
      </c>
      <c r="C114" s="3">
        <v>17</v>
      </c>
      <c r="D114" s="4" t="s">
        <v>9</v>
      </c>
      <c r="E114" s="16">
        <f>E35</f>
        <v>65000</v>
      </c>
      <c r="F114" s="6">
        <f>C114*E114</f>
        <v>1105000</v>
      </c>
      <c r="H114" s="18"/>
    </row>
    <row r="116" spans="1:8">
      <c r="A116" s="4" t="s">
        <v>7</v>
      </c>
      <c r="B116" s="14" t="s">
        <v>71</v>
      </c>
      <c r="C116" s="3">
        <v>56</v>
      </c>
      <c r="D116" s="4" t="s">
        <v>9</v>
      </c>
      <c r="E116" s="16">
        <f>E114</f>
        <v>65000</v>
      </c>
      <c r="F116" s="6">
        <f>C116*E116</f>
        <v>3640000</v>
      </c>
      <c r="H116" s="18"/>
    </row>
    <row r="118" spans="1:8">
      <c r="B118" s="10" t="s">
        <v>40</v>
      </c>
    </row>
    <row r="120" spans="1:8" ht="30">
      <c r="B120" s="29" t="s">
        <v>72</v>
      </c>
    </row>
    <row r="121" spans="1:8">
      <c r="B121" s="29"/>
    </row>
    <row r="122" spans="1:8">
      <c r="A122" s="4" t="s">
        <v>10</v>
      </c>
      <c r="B122" s="14" t="s">
        <v>73</v>
      </c>
      <c r="C122" s="3">
        <v>1370</v>
      </c>
      <c r="D122" s="4" t="s">
        <v>42</v>
      </c>
      <c r="E122" s="16">
        <f>E39</f>
        <v>600</v>
      </c>
      <c r="F122" s="6">
        <f>C125*E122</f>
        <v>0</v>
      </c>
      <c r="H122" s="18"/>
    </row>
    <row r="123" spans="1:8">
      <c r="E123" s="16"/>
      <c r="H123" s="18"/>
    </row>
    <row r="124" spans="1:8">
      <c r="A124" s="4" t="s">
        <v>12</v>
      </c>
      <c r="B124" s="14" t="s">
        <v>74</v>
      </c>
      <c r="C124" s="3">
        <f>837+244</f>
        <v>1081</v>
      </c>
      <c r="D124" s="4" t="s">
        <v>42</v>
      </c>
      <c r="E124" s="16">
        <f>E122</f>
        <v>600</v>
      </c>
      <c r="F124" s="6">
        <f>C124*E124</f>
        <v>648600</v>
      </c>
      <c r="H124" s="18"/>
    </row>
    <row r="125" spans="1:8">
      <c r="E125" s="16"/>
      <c r="H125" s="18"/>
    </row>
    <row r="126" spans="1:8">
      <c r="A126" s="4" t="s">
        <v>14</v>
      </c>
      <c r="B126" s="14" t="s">
        <v>75</v>
      </c>
      <c r="C126" s="3">
        <f>520+3949</f>
        <v>4469</v>
      </c>
      <c r="D126" s="4" t="s">
        <v>42</v>
      </c>
      <c r="E126" s="16">
        <f>E124</f>
        <v>600</v>
      </c>
      <c r="F126" s="6">
        <f>C126*E126</f>
        <v>2681400</v>
      </c>
      <c r="H126" s="18"/>
    </row>
    <row r="127" spans="1:8">
      <c r="E127" s="16"/>
    </row>
    <row r="128" spans="1:8">
      <c r="A128" s="4" t="s">
        <v>16</v>
      </c>
      <c r="B128" s="14" t="s">
        <v>91</v>
      </c>
      <c r="C128" s="3">
        <v>172</v>
      </c>
      <c r="D128" s="4" t="s">
        <v>42</v>
      </c>
      <c r="E128" s="16">
        <f>E122</f>
        <v>600</v>
      </c>
      <c r="F128" s="6">
        <f>C128*E128</f>
        <v>103200</v>
      </c>
      <c r="H128" s="18"/>
    </row>
    <row r="129" spans="1:8">
      <c r="E129" s="16"/>
    </row>
    <row r="130" spans="1:8">
      <c r="A130" s="4" t="s">
        <v>18</v>
      </c>
      <c r="B130" s="14" t="s">
        <v>43</v>
      </c>
      <c r="C130" s="3">
        <f>651+1981</f>
        <v>2632</v>
      </c>
      <c r="D130" s="4" t="s">
        <v>42</v>
      </c>
      <c r="E130" s="16">
        <f>E126</f>
        <v>600</v>
      </c>
      <c r="F130" s="6">
        <f>C130*E130</f>
        <v>1579200</v>
      </c>
      <c r="H130" s="18"/>
    </row>
    <row r="132" spans="1:8">
      <c r="B132" s="10" t="s">
        <v>46</v>
      </c>
    </row>
    <row r="134" spans="1:8">
      <c r="B134" s="21" t="s">
        <v>47</v>
      </c>
    </row>
    <row r="136" spans="1:8">
      <c r="A136" s="4" t="s">
        <v>20</v>
      </c>
      <c r="B136" s="14" t="s">
        <v>76</v>
      </c>
      <c r="C136" s="3">
        <v>291</v>
      </c>
      <c r="D136" s="4" t="s">
        <v>6</v>
      </c>
      <c r="E136" s="16">
        <f>E48</f>
        <v>5500</v>
      </c>
      <c r="F136" s="6">
        <f>C136*E136</f>
        <v>1600500</v>
      </c>
      <c r="H136" s="18"/>
    </row>
    <row r="138" spans="1:8">
      <c r="A138" s="4" t="s">
        <v>22</v>
      </c>
      <c r="B138" s="14" t="s">
        <v>77</v>
      </c>
      <c r="C138" s="3">
        <v>583</v>
      </c>
      <c r="D138" s="4" t="s">
        <v>6</v>
      </c>
      <c r="E138" s="16">
        <f>E136</f>
        <v>5500</v>
      </c>
      <c r="F138" s="6">
        <f>C138*E138</f>
        <v>3206500</v>
      </c>
      <c r="H138" s="18"/>
    </row>
    <row r="150" spans="1:7">
      <c r="B150" s="9" t="s">
        <v>68</v>
      </c>
    </row>
    <row r="151" spans="1:7">
      <c r="B151" s="22" t="s">
        <v>78</v>
      </c>
      <c r="E151" s="24" t="s">
        <v>33</v>
      </c>
      <c r="F151" s="25">
        <f>SUM(F106:F150)</f>
        <v>14564400</v>
      </c>
    </row>
    <row r="152" spans="1:7">
      <c r="B152" s="2" t="s">
        <v>79</v>
      </c>
    </row>
    <row r="154" spans="1:7">
      <c r="B154" s="9" t="s">
        <v>80</v>
      </c>
      <c r="F154" s="34"/>
    </row>
    <row r="155" spans="1:7" s="43" customFormat="1">
      <c r="A155" s="4"/>
      <c r="B155" s="14"/>
      <c r="C155" s="3"/>
      <c r="D155" s="4"/>
      <c r="E155" s="5"/>
      <c r="F155" s="34"/>
      <c r="G155" s="6"/>
    </row>
    <row r="156" spans="1:7">
      <c r="B156" s="10" t="s">
        <v>26</v>
      </c>
    </row>
    <row r="157" spans="1:7" s="43" customFormat="1">
      <c r="A157" s="4"/>
      <c r="B157" s="14"/>
      <c r="C157" s="3"/>
      <c r="D157" s="4"/>
      <c r="E157" s="5"/>
      <c r="F157" s="6"/>
      <c r="G157" s="6"/>
    </row>
    <row r="158" spans="1:7" s="43" customFormat="1">
      <c r="A158" s="4"/>
      <c r="B158" s="21" t="s">
        <v>69</v>
      </c>
      <c r="C158" s="3"/>
      <c r="D158" s="4"/>
      <c r="E158" s="5"/>
      <c r="F158" s="6"/>
      <c r="G158" s="6"/>
    </row>
    <row r="159" spans="1:7" s="43" customFormat="1">
      <c r="A159" s="4"/>
      <c r="B159" s="21"/>
      <c r="C159" s="3"/>
      <c r="D159" s="4"/>
      <c r="E159" s="5"/>
      <c r="F159" s="6"/>
      <c r="G159" s="6"/>
    </row>
    <row r="160" spans="1:7">
      <c r="B160" s="21" t="s">
        <v>70</v>
      </c>
    </row>
    <row r="161" spans="1:9">
      <c r="I161" s="7">
        <f>354*0.15</f>
        <v>53.1</v>
      </c>
    </row>
    <row r="162" spans="1:9">
      <c r="A162" s="4" t="s">
        <v>4</v>
      </c>
      <c r="B162" s="14" t="s">
        <v>81</v>
      </c>
      <c r="C162" s="3">
        <v>124</v>
      </c>
      <c r="D162" s="4" t="s">
        <v>9</v>
      </c>
      <c r="E162" s="16">
        <f>E114</f>
        <v>65000</v>
      </c>
      <c r="F162" s="6">
        <f>C162*E162</f>
        <v>8060000</v>
      </c>
      <c r="H162" s="7">
        <f>C162/0.15</f>
        <v>826.66666666666674</v>
      </c>
    </row>
    <row r="163" spans="1:9" ht="17.25" customHeight="1"/>
    <row r="164" spans="1:9">
      <c r="A164" s="4" t="s">
        <v>7</v>
      </c>
      <c r="B164" s="14" t="s">
        <v>189</v>
      </c>
      <c r="C164" s="3">
        <v>50</v>
      </c>
      <c r="D164" s="4" t="s">
        <v>9</v>
      </c>
      <c r="E164" s="16">
        <f>E116</f>
        <v>65000</v>
      </c>
      <c r="F164" s="6">
        <f>C164*E164</f>
        <v>3250000</v>
      </c>
      <c r="H164" s="7">
        <f>C164/0.15</f>
        <v>333.33333333333337</v>
      </c>
    </row>
    <row r="166" spans="1:9">
      <c r="F166" s="37"/>
      <c r="H166" s="18"/>
    </row>
    <row r="167" spans="1:9">
      <c r="B167" s="10" t="s">
        <v>40</v>
      </c>
      <c r="I167" s="7">
        <f>C162*88.32</f>
        <v>10951.679999999998</v>
      </c>
    </row>
    <row r="169" spans="1:9" ht="30">
      <c r="B169" s="29" t="s">
        <v>191</v>
      </c>
    </row>
    <row r="170" spans="1:9">
      <c r="B170" s="29"/>
    </row>
    <row r="171" spans="1:9">
      <c r="A171" s="4" t="s">
        <v>10</v>
      </c>
      <c r="B171" s="14" t="s">
        <v>179</v>
      </c>
      <c r="C171" s="3">
        <v>14866</v>
      </c>
      <c r="D171" s="4" t="s">
        <v>42</v>
      </c>
      <c r="E171" s="16">
        <f>E122</f>
        <v>600</v>
      </c>
      <c r="F171" s="6">
        <f>C171*E171</f>
        <v>8919600</v>
      </c>
      <c r="H171" s="18"/>
    </row>
    <row r="172" spans="1:9">
      <c r="E172" s="16"/>
      <c r="H172" s="18"/>
    </row>
    <row r="173" spans="1:9">
      <c r="A173" s="4" t="s">
        <v>12</v>
      </c>
      <c r="B173" s="14" t="s">
        <v>82</v>
      </c>
      <c r="C173" s="3">
        <f>233+1449</f>
        <v>1682</v>
      </c>
      <c r="D173" s="4" t="s">
        <v>42</v>
      </c>
      <c r="E173" s="16">
        <f>E124</f>
        <v>600</v>
      </c>
      <c r="F173" s="6">
        <f>C173*E173</f>
        <v>1009200</v>
      </c>
      <c r="H173" s="18"/>
    </row>
    <row r="174" spans="1:9">
      <c r="E174" s="16"/>
      <c r="H174" s="18"/>
    </row>
    <row r="175" spans="1:9">
      <c r="B175" s="10" t="s">
        <v>46</v>
      </c>
      <c r="E175" s="16"/>
      <c r="H175" s="18"/>
    </row>
    <row r="176" spans="1:9">
      <c r="E176" s="16"/>
      <c r="H176" s="18"/>
    </row>
    <row r="177" spans="1:7">
      <c r="B177" s="21" t="s">
        <v>47</v>
      </c>
      <c r="E177" s="31"/>
      <c r="F177" s="25"/>
    </row>
    <row r="178" spans="1:7">
      <c r="E178" s="31"/>
      <c r="F178" s="25"/>
    </row>
    <row r="179" spans="1:7">
      <c r="A179" s="4" t="s">
        <v>14</v>
      </c>
      <c r="B179" s="14" t="s">
        <v>83</v>
      </c>
      <c r="C179" s="3">
        <v>743</v>
      </c>
      <c r="D179" s="4" t="s">
        <v>6</v>
      </c>
      <c r="E179" s="16">
        <f>E136</f>
        <v>5500</v>
      </c>
      <c r="F179" s="6">
        <f>C179*E179</f>
        <v>4086500</v>
      </c>
    </row>
    <row r="181" spans="1:7">
      <c r="A181" s="4" t="s">
        <v>16</v>
      </c>
      <c r="B181" s="14" t="s">
        <v>84</v>
      </c>
      <c r="C181" s="3">
        <v>240</v>
      </c>
      <c r="D181" s="4" t="s">
        <v>54</v>
      </c>
      <c r="E181" s="16">
        <f>E179*0.15</f>
        <v>825</v>
      </c>
      <c r="F181" s="6">
        <f>C181*E181</f>
        <v>198000</v>
      </c>
    </row>
    <row r="182" spans="1:7">
      <c r="A182" s="8"/>
      <c r="C182" s="23"/>
      <c r="D182" s="8"/>
      <c r="E182" s="31"/>
      <c r="F182" s="25"/>
    </row>
    <row r="183" spans="1:7">
      <c r="A183" s="4" t="s">
        <v>18</v>
      </c>
      <c r="B183" s="14" t="s">
        <v>190</v>
      </c>
      <c r="C183" s="3">
        <v>216</v>
      </c>
      <c r="D183" s="4" t="s">
        <v>6</v>
      </c>
      <c r="E183" s="16">
        <f>E179</f>
        <v>5500</v>
      </c>
      <c r="F183" s="6">
        <f>C183*E183</f>
        <v>1188000</v>
      </c>
    </row>
    <row r="184" spans="1:7">
      <c r="A184" s="8"/>
      <c r="C184" s="23"/>
      <c r="D184" s="8"/>
      <c r="E184" s="31"/>
      <c r="F184" s="25"/>
      <c r="G184" s="25"/>
    </row>
    <row r="185" spans="1:7">
      <c r="A185" s="8"/>
      <c r="D185" s="8"/>
      <c r="E185" s="31"/>
      <c r="F185" s="25"/>
      <c r="G185" s="25"/>
    </row>
    <row r="186" spans="1:7">
      <c r="A186" s="8"/>
      <c r="C186" s="23"/>
      <c r="D186" s="8"/>
      <c r="E186" s="31"/>
      <c r="F186" s="25"/>
      <c r="G186" s="25"/>
    </row>
    <row r="187" spans="1:7">
      <c r="A187" s="8"/>
      <c r="C187" s="23"/>
      <c r="D187" s="8"/>
      <c r="E187" s="31"/>
      <c r="F187" s="25"/>
      <c r="G187" s="25"/>
    </row>
    <row r="188" spans="1:7">
      <c r="A188" s="8"/>
      <c r="C188" s="23"/>
      <c r="D188" s="8"/>
      <c r="E188" s="31"/>
      <c r="F188" s="25"/>
      <c r="G188" s="25"/>
    </row>
    <row r="189" spans="1:7">
      <c r="A189" s="8"/>
      <c r="C189" s="23"/>
      <c r="D189" s="8"/>
      <c r="E189" s="31"/>
      <c r="F189" s="25"/>
      <c r="G189" s="25"/>
    </row>
    <row r="190" spans="1:7">
      <c r="A190" s="8"/>
      <c r="C190" s="23"/>
      <c r="D190" s="8"/>
      <c r="E190" s="31"/>
      <c r="F190" s="25"/>
      <c r="G190" s="25"/>
    </row>
    <row r="191" spans="1:7">
      <c r="A191" s="8"/>
      <c r="C191" s="23"/>
      <c r="D191" s="8"/>
      <c r="E191" s="31"/>
      <c r="F191" s="25"/>
      <c r="G191" s="25"/>
    </row>
    <row r="192" spans="1:7">
      <c r="A192" s="8"/>
      <c r="C192" s="23"/>
      <c r="D192" s="8"/>
      <c r="E192" s="31"/>
      <c r="F192" s="25"/>
      <c r="G192" s="25"/>
    </row>
    <row r="193" spans="1:7">
      <c r="A193" s="8"/>
      <c r="C193" s="23"/>
      <c r="D193" s="8"/>
      <c r="E193" s="31"/>
      <c r="F193" s="25"/>
      <c r="G193" s="25"/>
    </row>
    <row r="194" spans="1:7">
      <c r="A194" s="8"/>
      <c r="C194" s="23"/>
      <c r="D194" s="8"/>
      <c r="E194" s="31"/>
      <c r="F194" s="25"/>
      <c r="G194" s="25"/>
    </row>
    <row r="195" spans="1:7">
      <c r="A195" s="8"/>
      <c r="C195" s="23"/>
      <c r="D195" s="8"/>
      <c r="E195" s="31"/>
      <c r="F195" s="25"/>
      <c r="G195" s="25"/>
    </row>
    <row r="196" spans="1:7">
      <c r="A196" s="8"/>
      <c r="C196" s="23"/>
      <c r="D196" s="8"/>
      <c r="E196" s="31"/>
      <c r="F196" s="25"/>
      <c r="G196" s="25"/>
    </row>
    <row r="197" spans="1:7">
      <c r="A197" s="8"/>
      <c r="C197" s="23"/>
      <c r="D197" s="8"/>
      <c r="E197" s="31"/>
      <c r="F197" s="25"/>
      <c r="G197" s="25"/>
    </row>
    <row r="198" spans="1:7">
      <c r="B198" s="9" t="s">
        <v>85</v>
      </c>
    </row>
    <row r="199" spans="1:7">
      <c r="B199" s="22" t="s">
        <v>66</v>
      </c>
      <c r="E199" s="24" t="s">
        <v>33</v>
      </c>
      <c r="F199" s="25">
        <f>SUM(F154:F198)</f>
        <v>26711300</v>
      </c>
      <c r="G199" s="25"/>
    </row>
    <row r="200" spans="1:7">
      <c r="B200" s="2" t="s">
        <v>86</v>
      </c>
      <c r="F200" s="37"/>
      <c r="G200" s="37"/>
    </row>
    <row r="201" spans="1:7">
      <c r="B201" s="4"/>
      <c r="E201" s="44"/>
      <c r="F201" s="37"/>
      <c r="G201" s="37"/>
    </row>
    <row r="202" spans="1:7">
      <c r="B202" s="9" t="s">
        <v>87</v>
      </c>
      <c r="F202" s="37"/>
      <c r="G202" s="37"/>
    </row>
    <row r="203" spans="1:7" ht="10.5" customHeight="1">
      <c r="A203" s="45"/>
      <c r="B203" s="9"/>
      <c r="F203" s="37"/>
      <c r="G203" s="37"/>
    </row>
    <row r="204" spans="1:7">
      <c r="A204" s="45"/>
      <c r="B204" s="10" t="s">
        <v>26</v>
      </c>
      <c r="F204" s="37"/>
      <c r="G204" s="37"/>
    </row>
    <row r="205" spans="1:7">
      <c r="A205" s="45"/>
      <c r="F205" s="37"/>
      <c r="G205" s="37"/>
    </row>
    <row r="206" spans="1:7">
      <c r="B206" s="21" t="s">
        <v>69</v>
      </c>
      <c r="E206" s="5" t="s">
        <v>88</v>
      </c>
      <c r="F206" s="37"/>
      <c r="G206" s="37"/>
    </row>
    <row r="207" spans="1:7" ht="11.25" customHeight="1">
      <c r="A207" s="45"/>
      <c r="B207" s="21"/>
      <c r="F207" s="37"/>
      <c r="G207" s="4"/>
    </row>
    <row r="208" spans="1:7">
      <c r="A208" s="45"/>
      <c r="B208" s="21" t="s">
        <v>70</v>
      </c>
      <c r="F208" s="37"/>
      <c r="G208" s="4"/>
    </row>
    <row r="209" spans="1:8" ht="9" customHeight="1">
      <c r="A209" s="45"/>
      <c r="F209" s="37"/>
      <c r="G209" s="4"/>
    </row>
    <row r="210" spans="1:8">
      <c r="A210" s="4" t="s">
        <v>4</v>
      </c>
      <c r="B210" s="14" t="s">
        <v>89</v>
      </c>
      <c r="C210" s="3">
        <v>12</v>
      </c>
      <c r="D210" s="4" t="s">
        <v>9</v>
      </c>
      <c r="E210" s="16">
        <f>E114</f>
        <v>65000</v>
      </c>
      <c r="F210" s="46">
        <f>C210*E210</f>
        <v>780000</v>
      </c>
      <c r="G210" s="4"/>
      <c r="H210" s="18"/>
    </row>
    <row r="211" spans="1:8" ht="10.5" customHeight="1">
      <c r="E211" s="16"/>
      <c r="F211" s="46"/>
      <c r="G211" s="4"/>
      <c r="H211" s="18"/>
    </row>
    <row r="212" spans="1:8" ht="12.75" customHeight="1">
      <c r="A212" s="45"/>
      <c r="B212" s="10" t="s">
        <v>40</v>
      </c>
      <c r="F212" s="37"/>
      <c r="G212" s="4"/>
    </row>
    <row r="213" spans="1:8" ht="9.75" customHeight="1">
      <c r="F213" s="37"/>
      <c r="G213" s="4"/>
    </row>
    <row r="214" spans="1:8" ht="30">
      <c r="B214" s="29" t="s">
        <v>90</v>
      </c>
      <c r="G214" s="4"/>
    </row>
    <row r="215" spans="1:8" ht="15.75" customHeight="1">
      <c r="B215" s="29"/>
      <c r="G215" s="4"/>
    </row>
    <row r="216" spans="1:8" ht="17.25" customHeight="1">
      <c r="A216" s="4" t="s">
        <v>7</v>
      </c>
      <c r="B216" s="14" t="s">
        <v>91</v>
      </c>
      <c r="C216" s="3">
        <v>789</v>
      </c>
      <c r="D216" s="4" t="s">
        <v>42</v>
      </c>
      <c r="E216" s="16">
        <f>E171</f>
        <v>600</v>
      </c>
      <c r="F216" s="6">
        <f>C216*E216</f>
        <v>473400</v>
      </c>
      <c r="G216" s="4"/>
      <c r="H216" s="18"/>
    </row>
    <row r="217" spans="1:8">
      <c r="B217" s="29"/>
      <c r="G217" s="4"/>
    </row>
    <row r="218" spans="1:8" s="43" customFormat="1">
      <c r="A218" s="47"/>
      <c r="B218" s="20"/>
      <c r="C218" s="48"/>
      <c r="D218" s="49"/>
      <c r="E218" s="50"/>
      <c r="F218" s="51"/>
      <c r="G218" s="4"/>
    </row>
    <row r="219" spans="1:8">
      <c r="A219" s="45"/>
      <c r="B219" s="10" t="s">
        <v>46</v>
      </c>
      <c r="F219" s="37"/>
      <c r="G219" s="4"/>
    </row>
    <row r="220" spans="1:8">
      <c r="F220" s="37"/>
      <c r="G220" s="4"/>
    </row>
    <row r="221" spans="1:8">
      <c r="B221" s="21" t="s">
        <v>47</v>
      </c>
      <c r="F221" s="37"/>
      <c r="G221" s="4"/>
    </row>
    <row r="222" spans="1:8">
      <c r="F222" s="37"/>
      <c r="G222" s="4"/>
    </row>
    <row r="223" spans="1:8">
      <c r="A223" s="4" t="s">
        <v>10</v>
      </c>
      <c r="B223" s="14" t="s">
        <v>92</v>
      </c>
      <c r="C223" s="3">
        <v>47</v>
      </c>
      <c r="D223" s="4" t="s">
        <v>6</v>
      </c>
      <c r="E223" s="16">
        <f>E48</f>
        <v>5500</v>
      </c>
      <c r="F223" s="6">
        <f>C223*E223</f>
        <v>258500</v>
      </c>
      <c r="G223" s="4"/>
      <c r="H223" s="18"/>
    </row>
    <row r="224" spans="1:8">
      <c r="E224" s="16"/>
      <c r="F224" s="37"/>
      <c r="G224" s="4"/>
    </row>
    <row r="225" spans="1:8">
      <c r="A225" s="4" t="s">
        <v>12</v>
      </c>
      <c r="B225" s="14" t="s">
        <v>93</v>
      </c>
      <c r="C225" s="3">
        <v>13</v>
      </c>
      <c r="D225" s="4" t="s">
        <v>6</v>
      </c>
      <c r="E225" s="16">
        <f>E223</f>
        <v>5500</v>
      </c>
      <c r="F225" s="6">
        <f>C225*E225</f>
        <v>71500</v>
      </c>
      <c r="G225" s="4"/>
      <c r="H225" s="18"/>
    </row>
    <row r="226" spans="1:8">
      <c r="E226" s="16"/>
      <c r="G226" s="4"/>
      <c r="H226" s="18"/>
    </row>
    <row r="227" spans="1:8">
      <c r="A227" s="4" t="s">
        <v>14</v>
      </c>
      <c r="B227" s="14" t="s">
        <v>94</v>
      </c>
      <c r="D227" s="4" t="s">
        <v>54</v>
      </c>
      <c r="E227" s="16">
        <f>E225</f>
        <v>5500</v>
      </c>
      <c r="F227" s="6">
        <f>C227*E227</f>
        <v>0</v>
      </c>
      <c r="G227" s="4"/>
      <c r="H227" s="18"/>
    </row>
    <row r="228" spans="1:8">
      <c r="E228" s="16"/>
      <c r="F228" s="37"/>
      <c r="G228" s="4"/>
    </row>
    <row r="229" spans="1:8" ht="30">
      <c r="A229" s="4" t="s">
        <v>16</v>
      </c>
      <c r="B229" s="15" t="s">
        <v>95</v>
      </c>
      <c r="C229" s="3">
        <v>14</v>
      </c>
      <c r="D229" s="4" t="s">
        <v>6</v>
      </c>
      <c r="E229" s="16">
        <f>E225</f>
        <v>5500</v>
      </c>
      <c r="F229" s="6">
        <f>C229*E229</f>
        <v>77000</v>
      </c>
      <c r="G229" s="4"/>
      <c r="H229" s="18"/>
    </row>
    <row r="230" spans="1:8">
      <c r="B230" s="15"/>
      <c r="F230" s="37"/>
      <c r="G230" s="4"/>
    </row>
    <row r="231" spans="1:8">
      <c r="A231" s="4" t="s">
        <v>18</v>
      </c>
      <c r="B231" s="14" t="s">
        <v>96</v>
      </c>
      <c r="C231" s="3">
        <v>148</v>
      </c>
      <c r="D231" s="4" t="s">
        <v>54</v>
      </c>
      <c r="E231" s="16">
        <f>E181</f>
        <v>825</v>
      </c>
      <c r="F231" s="6">
        <f>C231*E231</f>
        <v>122100</v>
      </c>
      <c r="G231" s="4"/>
      <c r="H231" s="18"/>
    </row>
    <row r="232" spans="1:8">
      <c r="E232" s="16"/>
      <c r="G232" s="4"/>
    </row>
    <row r="233" spans="1:8">
      <c r="A233" s="4" t="s">
        <v>20</v>
      </c>
      <c r="B233" s="14" t="s">
        <v>97</v>
      </c>
      <c r="C233" s="3">
        <v>51</v>
      </c>
      <c r="D233" s="4" t="s">
        <v>54</v>
      </c>
      <c r="E233" s="16">
        <f>E231</f>
        <v>825</v>
      </c>
      <c r="F233" s="6">
        <f>C233*E233</f>
        <v>42075</v>
      </c>
      <c r="G233" s="4"/>
      <c r="H233" s="18"/>
    </row>
    <row r="234" spans="1:8">
      <c r="E234" s="16"/>
      <c r="G234" s="4"/>
    </row>
    <row r="235" spans="1:8">
      <c r="E235" s="16"/>
      <c r="G235" s="4"/>
    </row>
    <row r="236" spans="1:8">
      <c r="E236" s="16"/>
      <c r="G236" s="4"/>
    </row>
    <row r="237" spans="1:8">
      <c r="E237" s="16"/>
      <c r="G237" s="4"/>
    </row>
    <row r="238" spans="1:8">
      <c r="E238" s="16"/>
      <c r="G238" s="4"/>
    </row>
    <row r="239" spans="1:8">
      <c r="E239" s="16"/>
      <c r="G239" s="4"/>
    </row>
    <row r="240" spans="1:8">
      <c r="E240" s="16"/>
      <c r="G240" s="4"/>
    </row>
    <row r="241" spans="1:10">
      <c r="E241" s="16"/>
      <c r="G241" s="4"/>
    </row>
    <row r="242" spans="1:10">
      <c r="E242" s="16"/>
      <c r="G242" s="4"/>
    </row>
    <row r="243" spans="1:10">
      <c r="E243" s="16"/>
      <c r="G243" s="4"/>
    </row>
    <row r="244" spans="1:10" ht="19.5" customHeight="1">
      <c r="B244" s="22" t="s">
        <v>35</v>
      </c>
      <c r="C244" s="23"/>
      <c r="D244" s="8"/>
      <c r="E244" s="24" t="s">
        <v>33</v>
      </c>
      <c r="F244" s="6">
        <f>SUM(F202:F243)</f>
        <v>1824575</v>
      </c>
      <c r="G244" s="4"/>
    </row>
    <row r="245" spans="1:10">
      <c r="B245" s="2" t="s">
        <v>100</v>
      </c>
      <c r="F245" s="37"/>
      <c r="G245" s="37"/>
    </row>
    <row r="246" spans="1:10">
      <c r="F246" s="37"/>
      <c r="G246" s="37"/>
    </row>
    <row r="247" spans="1:10">
      <c r="B247" s="9" t="s">
        <v>101</v>
      </c>
      <c r="F247" s="37"/>
      <c r="G247" s="37"/>
    </row>
    <row r="248" spans="1:10">
      <c r="F248" s="37"/>
      <c r="G248" s="37"/>
    </row>
    <row r="249" spans="1:10">
      <c r="B249" s="10" t="s">
        <v>26</v>
      </c>
      <c r="F249" s="37"/>
      <c r="G249" s="37"/>
    </row>
    <row r="250" spans="1:10">
      <c r="F250" s="37"/>
      <c r="G250" s="37"/>
    </row>
    <row r="251" spans="1:10">
      <c r="B251" s="21" t="s">
        <v>69</v>
      </c>
      <c r="F251" s="37"/>
      <c r="G251" s="37"/>
    </row>
    <row r="252" spans="1:10">
      <c r="B252" s="21"/>
      <c r="F252" s="37"/>
      <c r="G252" s="37"/>
    </row>
    <row r="253" spans="1:10">
      <c r="B253" s="21" t="s">
        <v>70</v>
      </c>
      <c r="F253" s="37"/>
      <c r="G253" s="37"/>
    </row>
    <row r="254" spans="1:10">
      <c r="F254" s="37"/>
      <c r="G254" s="37"/>
      <c r="I254" s="7">
        <f>0.3+0.3+0.23</f>
        <v>0.83</v>
      </c>
      <c r="J254" s="7">
        <f>I254*72.8</f>
        <v>60.423999999999992</v>
      </c>
    </row>
    <row r="255" spans="1:10">
      <c r="A255" s="4" t="s">
        <v>4</v>
      </c>
      <c r="B255" s="14" t="s">
        <v>71</v>
      </c>
      <c r="C255" s="3">
        <v>11</v>
      </c>
      <c r="D255" s="4" t="s">
        <v>9</v>
      </c>
      <c r="E255" s="5">
        <f>E114</f>
        <v>65000</v>
      </c>
      <c r="F255" s="37">
        <f>C255*E255</f>
        <v>715000</v>
      </c>
      <c r="G255" s="37"/>
      <c r="H255" s="18"/>
    </row>
    <row r="256" spans="1:10">
      <c r="F256" s="37"/>
      <c r="G256" s="37"/>
      <c r="H256" s="18"/>
    </row>
    <row r="257" spans="1:8">
      <c r="F257" s="37"/>
      <c r="G257" s="37"/>
      <c r="H257" s="18"/>
    </row>
    <row r="258" spans="1:8">
      <c r="A258" s="45"/>
      <c r="B258" s="10" t="s">
        <v>40</v>
      </c>
      <c r="F258" s="37"/>
      <c r="G258" s="37"/>
    </row>
    <row r="259" spans="1:8">
      <c r="B259" s="21"/>
      <c r="F259" s="37"/>
      <c r="G259" s="37"/>
    </row>
    <row r="260" spans="1:8" ht="30">
      <c r="B260" s="29" t="s">
        <v>102</v>
      </c>
      <c r="F260" s="37"/>
      <c r="G260" s="37"/>
    </row>
    <row r="261" spans="1:8">
      <c r="B261" s="20"/>
      <c r="C261" s="48"/>
      <c r="D261" s="49"/>
      <c r="E261" s="50"/>
      <c r="F261" s="53"/>
      <c r="G261" s="53"/>
    </row>
    <row r="262" spans="1:8">
      <c r="A262" s="4" t="s">
        <v>7</v>
      </c>
      <c r="B262" s="14" t="s">
        <v>180</v>
      </c>
      <c r="C262" s="3">
        <f>1374+407</f>
        <v>1781</v>
      </c>
      <c r="D262" s="4" t="s">
        <v>42</v>
      </c>
      <c r="E262" s="16">
        <f>E216</f>
        <v>600</v>
      </c>
      <c r="F262" s="46">
        <f>C262*E262</f>
        <v>1068600</v>
      </c>
      <c r="G262" s="46"/>
      <c r="H262" s="18"/>
    </row>
    <row r="263" spans="1:8">
      <c r="A263" s="47"/>
      <c r="E263" s="16"/>
      <c r="F263" s="46"/>
      <c r="G263" s="46"/>
    </row>
    <row r="264" spans="1:8">
      <c r="B264" s="10" t="s">
        <v>46</v>
      </c>
      <c r="F264" s="37"/>
      <c r="G264" s="37"/>
    </row>
    <row r="265" spans="1:8">
      <c r="F265" s="37"/>
      <c r="G265" s="37"/>
    </row>
    <row r="266" spans="1:8">
      <c r="B266" s="21" t="s">
        <v>47</v>
      </c>
      <c r="F266" s="37"/>
      <c r="G266" s="37"/>
    </row>
    <row r="267" spans="1:8">
      <c r="F267" s="37"/>
      <c r="G267" s="37"/>
    </row>
    <row r="268" spans="1:8">
      <c r="A268" s="4" t="s">
        <v>10</v>
      </c>
      <c r="B268" s="14" t="s">
        <v>103</v>
      </c>
      <c r="C268" s="3">
        <v>98</v>
      </c>
      <c r="D268" s="4" t="s">
        <v>6</v>
      </c>
      <c r="E268" s="5">
        <f>E179</f>
        <v>5500</v>
      </c>
      <c r="F268" s="37">
        <f>C268*E268</f>
        <v>539000</v>
      </c>
      <c r="G268" s="37"/>
      <c r="H268" s="18"/>
    </row>
    <row r="269" spans="1:8">
      <c r="F269" s="37"/>
      <c r="G269" s="37"/>
      <c r="H269" s="18"/>
    </row>
    <row r="270" spans="1:8">
      <c r="F270" s="37"/>
      <c r="G270" s="37"/>
      <c r="H270" s="18"/>
    </row>
    <row r="271" spans="1:8">
      <c r="F271" s="37"/>
      <c r="G271" s="37"/>
      <c r="H271" s="18"/>
    </row>
    <row r="272" spans="1:8">
      <c r="F272" s="37"/>
      <c r="G272" s="37"/>
      <c r="H272" s="18"/>
    </row>
    <row r="273" spans="2:8">
      <c r="F273" s="37"/>
      <c r="G273" s="37"/>
      <c r="H273" s="18"/>
    </row>
    <row r="274" spans="2:8">
      <c r="F274" s="37"/>
      <c r="G274" s="37"/>
      <c r="H274" s="18"/>
    </row>
    <row r="275" spans="2:8">
      <c r="F275" s="37"/>
      <c r="G275" s="37"/>
      <c r="H275" s="18"/>
    </row>
    <row r="276" spans="2:8">
      <c r="F276" s="37"/>
      <c r="G276" s="37"/>
      <c r="H276" s="18"/>
    </row>
    <row r="277" spans="2:8">
      <c r="F277" s="37"/>
      <c r="G277" s="37"/>
      <c r="H277" s="18"/>
    </row>
    <row r="278" spans="2:8">
      <c r="F278" s="37"/>
      <c r="G278" s="37"/>
      <c r="H278" s="18"/>
    </row>
    <row r="279" spans="2:8">
      <c r="F279" s="37"/>
      <c r="G279" s="37"/>
      <c r="H279" s="18"/>
    </row>
    <row r="280" spans="2:8">
      <c r="F280" s="37"/>
      <c r="G280" s="37"/>
      <c r="H280" s="18"/>
    </row>
    <row r="281" spans="2:8">
      <c r="F281" s="37"/>
      <c r="G281" s="37"/>
      <c r="H281" s="18"/>
    </row>
    <row r="282" spans="2:8">
      <c r="F282" s="37"/>
      <c r="G282" s="37"/>
      <c r="H282" s="18"/>
    </row>
    <row r="283" spans="2:8">
      <c r="F283" s="37"/>
      <c r="G283" s="37"/>
      <c r="H283" s="18"/>
    </row>
    <row r="284" spans="2:8">
      <c r="F284" s="37"/>
      <c r="G284" s="37"/>
      <c r="H284" s="18"/>
    </row>
    <row r="285" spans="2:8">
      <c r="B285" s="22" t="s">
        <v>35</v>
      </c>
      <c r="C285" s="23"/>
      <c r="D285" s="8"/>
      <c r="E285" s="24" t="s">
        <v>33</v>
      </c>
      <c r="F285" s="42">
        <f>SUM(F248:F276)</f>
        <v>2322600</v>
      </c>
      <c r="G285" s="37"/>
      <c r="H285" s="18"/>
    </row>
    <row r="286" spans="2:8">
      <c r="B286" s="2" t="s">
        <v>107</v>
      </c>
      <c r="F286" s="37"/>
      <c r="G286" s="37"/>
    </row>
    <row r="287" spans="2:8">
      <c r="F287" s="37"/>
      <c r="G287" s="37"/>
    </row>
    <row r="288" spans="2:8">
      <c r="B288" s="9" t="s">
        <v>108</v>
      </c>
      <c r="F288" s="37"/>
      <c r="G288" s="37"/>
    </row>
    <row r="289" spans="1:10">
      <c r="B289" s="9"/>
      <c r="F289" s="37"/>
      <c r="G289" s="37"/>
    </row>
    <row r="290" spans="1:10">
      <c r="B290" s="10" t="s">
        <v>55</v>
      </c>
      <c r="C290" s="23"/>
      <c r="D290" s="8"/>
      <c r="E290" s="31"/>
      <c r="F290" s="32"/>
      <c r="G290" s="32"/>
    </row>
    <row r="291" spans="1:10">
      <c r="B291" s="33"/>
      <c r="C291" s="23"/>
      <c r="D291" s="8"/>
      <c r="E291" s="31"/>
      <c r="F291" s="32"/>
      <c r="G291" s="32"/>
      <c r="J291" s="14"/>
    </row>
    <row r="292" spans="1:10" ht="30">
      <c r="B292" s="29" t="s">
        <v>109</v>
      </c>
      <c r="C292" s="23"/>
      <c r="D292" s="8"/>
      <c r="E292" s="31"/>
      <c r="F292" s="32"/>
      <c r="G292" s="32"/>
      <c r="J292" s="14"/>
    </row>
    <row r="293" spans="1:10">
      <c r="B293" s="29"/>
      <c r="C293" s="23"/>
      <c r="D293" s="8"/>
      <c r="E293" s="31"/>
      <c r="F293" s="32"/>
      <c r="G293" s="32"/>
      <c r="I293" s="7">
        <v>647</v>
      </c>
      <c r="J293" s="14"/>
    </row>
    <row r="294" spans="1:10">
      <c r="A294" s="4" t="s">
        <v>4</v>
      </c>
      <c r="B294" s="14" t="s">
        <v>110</v>
      </c>
      <c r="C294" s="3">
        <v>769</v>
      </c>
      <c r="D294" s="4" t="s">
        <v>6</v>
      </c>
      <c r="E294" s="16">
        <f>'[19]AJIWE STRIP MALL '!E498</f>
        <v>6900</v>
      </c>
      <c r="F294" s="55">
        <f>C294*E294</f>
        <v>5306100</v>
      </c>
      <c r="G294" s="55"/>
      <c r="I294" s="56">
        <f>I293-P358</f>
        <v>647</v>
      </c>
      <c r="J294" s="14"/>
    </row>
    <row r="295" spans="1:10">
      <c r="B295" s="9"/>
      <c r="E295" s="16"/>
      <c r="F295" s="57"/>
      <c r="G295" s="57"/>
      <c r="H295" s="18"/>
      <c r="J295" s="14"/>
    </row>
    <row r="296" spans="1:10">
      <c r="A296" s="4" t="s">
        <v>7</v>
      </c>
      <c r="B296" s="14" t="s">
        <v>111</v>
      </c>
      <c r="D296" s="4" t="s">
        <v>6</v>
      </c>
      <c r="E296" s="16">
        <f>'[19]AJIWE STRIP MALL '!E500</f>
        <v>6500</v>
      </c>
      <c r="F296" s="55">
        <f>C296*E296</f>
        <v>0</v>
      </c>
      <c r="G296" s="55"/>
      <c r="J296" s="14"/>
    </row>
    <row r="297" spans="1:10">
      <c r="C297" s="58"/>
      <c r="E297" s="16"/>
      <c r="F297" s="59"/>
      <c r="G297" s="59"/>
      <c r="J297" s="14"/>
    </row>
    <row r="298" spans="1:10">
      <c r="B298" s="10" t="s">
        <v>26</v>
      </c>
      <c r="F298" s="37"/>
      <c r="G298" s="37"/>
      <c r="J298" s="14"/>
    </row>
    <row r="299" spans="1:10">
      <c r="F299" s="37"/>
      <c r="G299" s="37"/>
      <c r="J299" s="14"/>
    </row>
    <row r="300" spans="1:10" ht="17.25" customHeight="1">
      <c r="B300" s="21" t="s">
        <v>112</v>
      </c>
      <c r="F300" s="37"/>
      <c r="G300" s="37"/>
      <c r="J300" s="14"/>
    </row>
    <row r="301" spans="1:10" ht="14.25" customHeight="1">
      <c r="B301" s="21"/>
      <c r="F301" s="37"/>
      <c r="G301" s="37"/>
      <c r="J301" s="14"/>
    </row>
    <row r="302" spans="1:10">
      <c r="A302" s="4" t="s">
        <v>10</v>
      </c>
      <c r="B302" s="14" t="s">
        <v>113</v>
      </c>
      <c r="C302" s="3">
        <v>6</v>
      </c>
      <c r="D302" s="4" t="s">
        <v>9</v>
      </c>
      <c r="E302" s="5">
        <f>E114</f>
        <v>65000</v>
      </c>
      <c r="F302" s="37">
        <f>C302*E302</f>
        <v>390000</v>
      </c>
      <c r="G302" s="37"/>
      <c r="H302" s="18"/>
      <c r="J302" s="14"/>
    </row>
    <row r="303" spans="1:10">
      <c r="F303" s="37"/>
      <c r="G303" s="37"/>
      <c r="J303" s="14"/>
    </row>
    <row r="304" spans="1:10">
      <c r="B304" s="10" t="s">
        <v>40</v>
      </c>
      <c r="F304" s="37"/>
      <c r="G304" s="37"/>
      <c r="J304" s="14"/>
    </row>
    <row r="305" spans="1:16" ht="14.25" customHeight="1">
      <c r="B305" s="21"/>
      <c r="F305" s="37"/>
      <c r="G305" s="37"/>
      <c r="J305" s="14"/>
    </row>
    <row r="306" spans="1:16">
      <c r="B306" s="21" t="s">
        <v>114</v>
      </c>
      <c r="F306" s="37"/>
      <c r="G306" s="37"/>
      <c r="J306" s="14"/>
    </row>
    <row r="307" spans="1:16" ht="12.75" customHeight="1">
      <c r="F307" s="37"/>
      <c r="G307" s="37"/>
      <c r="J307" s="14"/>
    </row>
    <row r="308" spans="1:16">
      <c r="A308" s="4" t="s">
        <v>12</v>
      </c>
      <c r="B308" s="14" t="s">
        <v>82</v>
      </c>
      <c r="C308" s="3">
        <v>383</v>
      </c>
      <c r="D308" s="4" t="s">
        <v>42</v>
      </c>
      <c r="E308" s="5">
        <f>E262</f>
        <v>600</v>
      </c>
      <c r="F308" s="37">
        <f>C308*E308</f>
        <v>229800</v>
      </c>
      <c r="G308" s="37"/>
      <c r="H308" s="18"/>
      <c r="J308" s="14"/>
    </row>
    <row r="309" spans="1:16">
      <c r="F309" s="37"/>
      <c r="G309" s="37"/>
      <c r="J309" s="14"/>
    </row>
    <row r="310" spans="1:16">
      <c r="A310" s="4" t="s">
        <v>14</v>
      </c>
      <c r="B310" s="14" t="s">
        <v>115</v>
      </c>
      <c r="C310" s="3">
        <v>234</v>
      </c>
      <c r="D310" s="4" t="s">
        <v>42</v>
      </c>
      <c r="E310" s="5">
        <f>E308</f>
        <v>600</v>
      </c>
      <c r="F310" s="37">
        <f>C310*E310</f>
        <v>140400</v>
      </c>
      <c r="G310" s="37"/>
      <c r="H310" s="18"/>
      <c r="J310" s="14"/>
    </row>
    <row r="311" spans="1:16" ht="14.25" customHeight="1">
      <c r="F311" s="37"/>
      <c r="G311" s="37"/>
      <c r="J311" s="14"/>
    </row>
    <row r="312" spans="1:16">
      <c r="B312" s="10" t="s">
        <v>46</v>
      </c>
      <c r="F312" s="37"/>
      <c r="G312" s="37"/>
    </row>
    <row r="313" spans="1:16" ht="15" customHeight="1">
      <c r="F313" s="37"/>
      <c r="G313" s="37"/>
    </row>
    <row r="314" spans="1:16">
      <c r="B314" s="21" t="s">
        <v>47</v>
      </c>
      <c r="F314" s="37"/>
      <c r="G314" s="37"/>
    </row>
    <row r="315" spans="1:16" ht="9.75" customHeight="1">
      <c r="F315" s="37"/>
      <c r="G315" s="37"/>
    </row>
    <row r="316" spans="1:16">
      <c r="A316" s="4" t="s">
        <v>16</v>
      </c>
      <c r="B316" s="14" t="s">
        <v>116</v>
      </c>
      <c r="C316" s="3">
        <v>73</v>
      </c>
      <c r="D316" s="4" t="s">
        <v>6</v>
      </c>
      <c r="E316" s="5">
        <f>E268</f>
        <v>5500</v>
      </c>
      <c r="F316" s="37">
        <f>C316*E316</f>
        <v>401500</v>
      </c>
      <c r="G316" s="37"/>
      <c r="H316" s="18"/>
    </row>
    <row r="317" spans="1:16">
      <c r="B317" s="21"/>
      <c r="F317" s="34"/>
      <c r="G317" s="34"/>
    </row>
    <row r="318" spans="1:16">
      <c r="B318" s="35" t="s">
        <v>49</v>
      </c>
      <c r="C318" s="14"/>
      <c r="D318" s="60"/>
      <c r="F318" s="34"/>
      <c r="G318" s="34"/>
    </row>
    <row r="319" spans="1:16" ht="30">
      <c r="A319" s="4" t="s">
        <v>18</v>
      </c>
      <c r="B319" s="15" t="s">
        <v>117</v>
      </c>
      <c r="C319" s="14"/>
      <c r="D319" s="4" t="s">
        <v>6</v>
      </c>
      <c r="E319" s="5">
        <v>5000</v>
      </c>
      <c r="F319" s="37">
        <f>C319*E319</f>
        <v>0</v>
      </c>
      <c r="G319" s="34"/>
      <c r="P319" s="7">
        <f>(L361*0.23)*3</f>
        <v>0</v>
      </c>
    </row>
    <row r="320" spans="1:16">
      <c r="B320" s="29"/>
      <c r="F320" s="34"/>
      <c r="G320" s="34"/>
    </row>
    <row r="321" spans="2:7">
      <c r="E321" s="61"/>
      <c r="F321" s="62"/>
      <c r="G321" s="62"/>
    </row>
    <row r="322" spans="2:7">
      <c r="F322" s="34"/>
      <c r="G322" s="34"/>
    </row>
    <row r="323" spans="2:7">
      <c r="B323" s="21"/>
      <c r="F323" s="37"/>
      <c r="G323" s="37"/>
    </row>
    <row r="324" spans="2:7">
      <c r="B324" s="21"/>
      <c r="F324" s="37"/>
      <c r="G324" s="37"/>
    </row>
    <row r="325" spans="2:7">
      <c r="B325" s="29"/>
      <c r="F325" s="37"/>
      <c r="G325" s="37"/>
    </row>
    <row r="326" spans="2:7">
      <c r="B326" s="29"/>
      <c r="F326" s="59"/>
      <c r="G326" s="59"/>
    </row>
    <row r="327" spans="2:7">
      <c r="F327" s="59"/>
      <c r="G327" s="59"/>
    </row>
    <row r="328" spans="2:7">
      <c r="E328" s="16"/>
      <c r="F328" s="59"/>
      <c r="G328" s="59"/>
    </row>
    <row r="329" spans="2:7">
      <c r="B329" s="9"/>
      <c r="E329" s="16"/>
      <c r="F329" s="57"/>
      <c r="G329" s="57"/>
    </row>
    <row r="330" spans="2:7">
      <c r="C330" s="58"/>
      <c r="E330" s="16"/>
      <c r="F330" s="59"/>
      <c r="G330" s="59"/>
    </row>
    <row r="331" spans="2:7">
      <c r="C331" s="58"/>
      <c r="E331" s="16"/>
      <c r="F331" s="59"/>
      <c r="G331" s="59"/>
    </row>
    <row r="332" spans="2:7">
      <c r="B332" s="9" t="s">
        <v>108</v>
      </c>
      <c r="C332" s="23"/>
      <c r="D332" s="8"/>
      <c r="E332" s="26"/>
      <c r="F332" s="42"/>
      <c r="G332" s="42"/>
    </row>
    <row r="333" spans="2:7" ht="18.75" customHeight="1">
      <c r="B333" s="22" t="s">
        <v>66</v>
      </c>
      <c r="C333" s="23"/>
      <c r="D333" s="8"/>
      <c r="E333" s="24" t="s">
        <v>33</v>
      </c>
      <c r="F333" s="42">
        <f>SUM(F292:F332)</f>
        <v>6467800</v>
      </c>
      <c r="G333" s="42"/>
    </row>
    <row r="334" spans="2:7">
      <c r="B334" s="9" t="s">
        <v>118</v>
      </c>
      <c r="F334" s="37"/>
      <c r="G334" s="37"/>
    </row>
    <row r="335" spans="2:7" ht="8.25" customHeight="1">
      <c r="B335" s="22"/>
      <c r="F335" s="37"/>
      <c r="G335" s="37"/>
    </row>
    <row r="336" spans="2:7">
      <c r="B336" s="9" t="s">
        <v>119</v>
      </c>
      <c r="F336" s="37"/>
      <c r="G336" s="37"/>
    </row>
    <row r="337" spans="1:20" ht="10.5" customHeight="1">
      <c r="F337" s="37"/>
      <c r="G337" s="37"/>
    </row>
    <row r="338" spans="1:20">
      <c r="B338" s="10" t="s">
        <v>120</v>
      </c>
      <c r="C338" s="23"/>
      <c r="D338" s="8"/>
      <c r="E338" s="31"/>
      <c r="F338" s="32"/>
      <c r="G338" s="32"/>
    </row>
    <row r="339" spans="1:20" ht="9" customHeight="1">
      <c r="B339" s="22"/>
      <c r="C339" s="23"/>
      <c r="D339" s="8"/>
      <c r="E339" s="31"/>
      <c r="F339" s="32"/>
      <c r="G339" s="32"/>
    </row>
    <row r="340" spans="1:20">
      <c r="B340" s="14" t="s">
        <v>121</v>
      </c>
      <c r="F340" s="37"/>
      <c r="G340" s="37"/>
    </row>
    <row r="341" spans="1:20" ht="91.5" customHeight="1">
      <c r="B341" s="20" t="s">
        <v>122</v>
      </c>
      <c r="G341" s="37"/>
      <c r="K341" s="14"/>
      <c r="L341" s="4"/>
      <c r="M341" s="4"/>
      <c r="P341" s="14"/>
      <c r="Q341" s="14"/>
      <c r="R341" s="14"/>
      <c r="S341" s="14"/>
      <c r="T341" s="14"/>
    </row>
    <row r="342" spans="1:20" ht="14.25" customHeight="1">
      <c r="A342" s="4" t="s">
        <v>4</v>
      </c>
      <c r="B342" s="14" t="s">
        <v>192</v>
      </c>
      <c r="C342" s="3">
        <v>3</v>
      </c>
      <c r="D342" s="4" t="s">
        <v>105</v>
      </c>
      <c r="E342" s="5">
        <f>5.8*2.5*60000</f>
        <v>870000</v>
      </c>
      <c r="F342" s="37">
        <f>E342*C342</f>
        <v>2610000</v>
      </c>
      <c r="I342" s="14"/>
      <c r="J342" s="14"/>
      <c r="K342" s="14"/>
      <c r="L342" s="14"/>
      <c r="M342" s="14"/>
      <c r="N342" s="14"/>
      <c r="O342" s="63"/>
      <c r="P342" s="64"/>
      <c r="Q342" s="64"/>
      <c r="R342" s="14"/>
    </row>
    <row r="343" spans="1:20" ht="14.25" customHeight="1">
      <c r="F343" s="37"/>
      <c r="I343" s="14"/>
      <c r="J343" s="14"/>
      <c r="K343" s="14"/>
      <c r="L343" s="14"/>
      <c r="M343" s="14"/>
      <c r="N343" s="14"/>
      <c r="O343" s="63"/>
      <c r="P343" s="64"/>
      <c r="Q343" s="64"/>
      <c r="R343" s="14"/>
    </row>
    <row r="344" spans="1:20" ht="14.25" customHeight="1">
      <c r="A344" s="4" t="s">
        <v>7</v>
      </c>
      <c r="B344" s="14" t="s">
        <v>193</v>
      </c>
      <c r="C344" s="3">
        <v>1</v>
      </c>
      <c r="D344" s="4" t="s">
        <v>105</v>
      </c>
      <c r="E344" s="5">
        <f>1.5*6.5*60000</f>
        <v>585000</v>
      </c>
      <c r="F344" s="37">
        <f>E344*C344</f>
        <v>585000</v>
      </c>
      <c r="I344" s="14"/>
      <c r="J344" s="14"/>
      <c r="K344" s="14"/>
      <c r="L344" s="14"/>
      <c r="M344" s="14"/>
      <c r="N344" s="14"/>
      <c r="O344" s="63"/>
      <c r="P344" s="64"/>
      <c r="Q344" s="64"/>
      <c r="R344" s="14"/>
    </row>
    <row r="345" spans="1:20" ht="14.25" customHeight="1">
      <c r="F345" s="37"/>
      <c r="I345" s="14"/>
      <c r="J345" s="14"/>
      <c r="K345" s="14"/>
      <c r="L345" s="14"/>
      <c r="M345" s="14"/>
      <c r="N345" s="14"/>
      <c r="O345" s="63"/>
      <c r="P345" s="64"/>
      <c r="Q345" s="64"/>
      <c r="R345" s="14"/>
    </row>
    <row r="346" spans="1:20" ht="14.25" customHeight="1">
      <c r="A346" s="4" t="s">
        <v>10</v>
      </c>
      <c r="B346" s="14" t="s">
        <v>194</v>
      </c>
      <c r="C346" s="3">
        <v>45</v>
      </c>
      <c r="D346" s="4" t="s">
        <v>105</v>
      </c>
      <c r="E346" s="5">
        <f>1.2*1.5*60000</f>
        <v>107999.99999999999</v>
      </c>
      <c r="F346" s="37">
        <f>E346*C346</f>
        <v>4859999.9999999991</v>
      </c>
      <c r="I346" s="14"/>
      <c r="J346" s="14"/>
      <c r="K346" s="14"/>
      <c r="L346" s="14"/>
      <c r="M346" s="14"/>
      <c r="N346" s="14"/>
      <c r="O346" s="63"/>
      <c r="P346" s="64"/>
      <c r="Q346" s="64"/>
      <c r="R346" s="14"/>
    </row>
    <row r="347" spans="1:20" ht="14.25" customHeight="1">
      <c r="F347" s="37"/>
      <c r="I347" s="14"/>
      <c r="J347" s="14"/>
      <c r="K347" s="14"/>
      <c r="L347" s="14"/>
      <c r="M347" s="14"/>
      <c r="N347" s="14"/>
      <c r="O347" s="81"/>
      <c r="P347" s="64"/>
      <c r="Q347" s="64"/>
      <c r="R347" s="14"/>
    </row>
    <row r="348" spans="1:20" ht="14.25" customHeight="1">
      <c r="A348" s="4" t="s">
        <v>12</v>
      </c>
      <c r="B348" s="14" t="s">
        <v>195</v>
      </c>
      <c r="C348" s="3">
        <v>23</v>
      </c>
      <c r="D348" s="4" t="s">
        <v>105</v>
      </c>
      <c r="E348" s="5">
        <f>0.6*0.9*60000</f>
        <v>32400.000000000004</v>
      </c>
      <c r="F348" s="37">
        <f>E348*C348</f>
        <v>745200.00000000012</v>
      </c>
      <c r="I348" s="14"/>
      <c r="J348" s="14"/>
      <c r="K348" s="14"/>
      <c r="L348" s="14"/>
      <c r="M348" s="14"/>
      <c r="N348" s="14"/>
      <c r="O348" s="63"/>
      <c r="P348" s="64"/>
      <c r="Q348" s="64"/>
      <c r="R348" s="14"/>
    </row>
    <row r="349" spans="1:20" ht="14.25" customHeight="1">
      <c r="F349" s="37"/>
      <c r="I349" s="14"/>
      <c r="J349" s="14"/>
      <c r="K349" s="14"/>
      <c r="L349" s="14"/>
      <c r="M349" s="14"/>
      <c r="N349" s="14"/>
      <c r="O349" s="81"/>
      <c r="P349" s="64"/>
      <c r="Q349" s="64"/>
      <c r="R349" s="14"/>
    </row>
    <row r="350" spans="1:20" ht="14.25" customHeight="1">
      <c r="F350" s="37"/>
      <c r="I350" s="14"/>
      <c r="J350" s="14"/>
      <c r="K350" s="14"/>
      <c r="L350" s="14"/>
      <c r="M350" s="14"/>
      <c r="N350" s="14"/>
      <c r="O350" s="81"/>
      <c r="P350" s="64"/>
      <c r="Q350" s="64"/>
      <c r="R350" s="14"/>
    </row>
    <row r="351" spans="1:20">
      <c r="B351" s="41" t="s">
        <v>123</v>
      </c>
      <c r="G351" s="37"/>
      <c r="K351" s="14"/>
      <c r="L351" s="4"/>
      <c r="M351" s="4"/>
      <c r="P351" s="14"/>
      <c r="Q351" s="14"/>
      <c r="R351" s="14"/>
      <c r="S351" s="14"/>
      <c r="T351" s="14"/>
    </row>
    <row r="352" spans="1:20" ht="19.149999999999999" customHeight="1">
      <c r="A352" s="4" t="s">
        <v>14</v>
      </c>
      <c r="B352" s="14" t="s">
        <v>192</v>
      </c>
      <c r="C352" s="3">
        <v>3</v>
      </c>
      <c r="D352" s="4" t="s">
        <v>105</v>
      </c>
      <c r="E352" s="5">
        <f>5.8*2.5*7500</f>
        <v>108750</v>
      </c>
      <c r="F352" s="37">
        <f>E352*C352</f>
        <v>326250</v>
      </c>
      <c r="I352" s="14"/>
      <c r="J352" s="14"/>
      <c r="K352" s="14"/>
      <c r="L352" s="14"/>
      <c r="M352" s="14"/>
      <c r="N352" s="14"/>
      <c r="O352" s="63"/>
      <c r="P352" s="64"/>
      <c r="Q352" s="64"/>
      <c r="R352" s="14"/>
    </row>
    <row r="353" spans="1:18" ht="14.25" customHeight="1">
      <c r="F353" s="37"/>
      <c r="I353" s="14"/>
      <c r="J353" s="14"/>
      <c r="K353" s="14"/>
      <c r="L353" s="14"/>
      <c r="M353" s="14"/>
      <c r="N353" s="14"/>
      <c r="O353" s="63"/>
      <c r="P353" s="64"/>
      <c r="Q353" s="64"/>
      <c r="R353" s="14"/>
    </row>
    <row r="354" spans="1:18" ht="14.25" customHeight="1">
      <c r="A354" s="4" t="s">
        <v>16</v>
      </c>
      <c r="B354" s="14" t="s">
        <v>193</v>
      </c>
      <c r="C354" s="3">
        <v>1</v>
      </c>
      <c r="D354" s="4" t="s">
        <v>105</v>
      </c>
      <c r="E354" s="5">
        <f>1.5*6.5*7500</f>
        <v>73125</v>
      </c>
      <c r="F354" s="37">
        <f>E354*C354</f>
        <v>73125</v>
      </c>
      <c r="I354" s="14"/>
      <c r="J354" s="14"/>
      <c r="K354" s="14"/>
      <c r="L354" s="14"/>
      <c r="M354" s="14"/>
      <c r="N354" s="14"/>
      <c r="O354" s="63"/>
      <c r="P354" s="64"/>
      <c r="Q354" s="64"/>
      <c r="R354" s="14"/>
    </row>
    <row r="355" spans="1:18" ht="14.25" customHeight="1">
      <c r="F355" s="37"/>
      <c r="I355" s="14"/>
      <c r="J355" s="14"/>
      <c r="K355" s="14"/>
      <c r="L355" s="14"/>
      <c r="M355" s="14"/>
      <c r="N355" s="14"/>
      <c r="O355" s="63"/>
      <c r="P355" s="64"/>
      <c r="Q355" s="64"/>
      <c r="R355" s="14"/>
    </row>
    <row r="356" spans="1:18" ht="14.25" customHeight="1">
      <c r="A356" s="4" t="s">
        <v>18</v>
      </c>
      <c r="B356" s="14" t="s">
        <v>194</v>
      </c>
      <c r="C356" s="3">
        <v>45</v>
      </c>
      <c r="D356" s="4" t="s">
        <v>105</v>
      </c>
      <c r="E356" s="5">
        <f>1.2*1.5*7500</f>
        <v>13499.999999999998</v>
      </c>
      <c r="F356" s="37">
        <f>E356*C356</f>
        <v>607499.99999999988</v>
      </c>
      <c r="I356" s="14"/>
      <c r="J356" s="14"/>
      <c r="K356" s="14"/>
      <c r="L356" s="14"/>
      <c r="M356" s="14"/>
      <c r="N356" s="14"/>
      <c r="O356" s="63"/>
      <c r="P356" s="64"/>
      <c r="Q356" s="64"/>
      <c r="R356" s="14"/>
    </row>
    <row r="357" spans="1:18" ht="14.25" customHeight="1">
      <c r="F357" s="37"/>
      <c r="I357" s="14"/>
      <c r="J357" s="14"/>
      <c r="K357" s="14"/>
      <c r="L357" s="14"/>
      <c r="M357" s="14"/>
      <c r="N357" s="14"/>
      <c r="O357" s="63"/>
      <c r="P357" s="64"/>
      <c r="Q357" s="64"/>
      <c r="R357" s="14"/>
    </row>
    <row r="358" spans="1:18">
      <c r="B358" s="14" t="s">
        <v>195</v>
      </c>
      <c r="C358" s="3">
        <v>23</v>
      </c>
      <c r="D358" s="4" t="s">
        <v>105</v>
      </c>
      <c r="E358" s="5">
        <f>0.6*0.9*7500</f>
        <v>4050.0000000000005</v>
      </c>
      <c r="F358" s="37">
        <f>E358*C358</f>
        <v>93150.000000000015</v>
      </c>
      <c r="G358" s="37"/>
      <c r="I358" s="14"/>
      <c r="J358" s="14"/>
      <c r="K358" s="14"/>
      <c r="L358" s="14"/>
      <c r="M358" s="14"/>
      <c r="N358" s="14"/>
      <c r="O358" s="63"/>
      <c r="P358" s="65"/>
      <c r="Q358" s="65"/>
      <c r="R358" s="14"/>
    </row>
    <row r="359" spans="1:18">
      <c r="F359" s="37"/>
      <c r="G359" s="37"/>
      <c r="O359" s="66"/>
    </row>
    <row r="360" spans="1:18" ht="45">
      <c r="B360" s="29" t="s">
        <v>181</v>
      </c>
    </row>
    <row r="361" spans="1:18">
      <c r="B361" s="21"/>
      <c r="N361" s="28"/>
    </row>
    <row r="362" spans="1:18">
      <c r="A362" s="4" t="s">
        <v>20</v>
      </c>
      <c r="B362" s="14" t="s">
        <v>197</v>
      </c>
      <c r="C362" s="3">
        <v>2</v>
      </c>
      <c r="D362" s="4" t="s">
        <v>105</v>
      </c>
      <c r="E362" s="5">
        <f>1.5*2.4*120000</f>
        <v>431999.99999999994</v>
      </c>
      <c r="F362" s="37">
        <f>C362*E362</f>
        <v>863999.99999999988</v>
      </c>
      <c r="G362" s="37"/>
      <c r="O362" s="28"/>
    </row>
    <row r="363" spans="1:18">
      <c r="F363" s="37"/>
      <c r="G363" s="37"/>
      <c r="O363" s="28"/>
    </row>
    <row r="364" spans="1:18">
      <c r="A364" s="4" t="s">
        <v>22</v>
      </c>
      <c r="B364" s="14" t="s">
        <v>198</v>
      </c>
      <c r="C364" s="3">
        <v>2</v>
      </c>
      <c r="D364" s="4" t="s">
        <v>105</v>
      </c>
      <c r="E364" s="5">
        <f>0.9*2.1*120000</f>
        <v>226800.00000000003</v>
      </c>
      <c r="F364" s="37">
        <f>C364*E364</f>
        <v>453600.00000000006</v>
      </c>
      <c r="G364" s="37"/>
      <c r="O364" s="28"/>
    </row>
    <row r="365" spans="1:18">
      <c r="F365" s="37"/>
      <c r="G365" s="37"/>
      <c r="O365" s="28"/>
    </row>
    <row r="366" spans="1:18" ht="45">
      <c r="B366" s="29" t="s">
        <v>133</v>
      </c>
      <c r="F366" s="37"/>
      <c r="G366" s="37"/>
    </row>
    <row r="367" spans="1:18">
      <c r="B367" s="21"/>
      <c r="F367" s="37"/>
      <c r="G367" s="37"/>
    </row>
    <row r="368" spans="1:18" ht="22.5" customHeight="1">
      <c r="A368" s="4" t="s">
        <v>24</v>
      </c>
      <c r="B368" s="14" t="s">
        <v>196</v>
      </c>
      <c r="C368" s="3">
        <v>6</v>
      </c>
      <c r="D368" s="4" t="s">
        <v>105</v>
      </c>
      <c r="E368" s="5">
        <f>1.8*2.1*100000</f>
        <v>378000</v>
      </c>
      <c r="F368" s="6">
        <f>E368*C368</f>
        <v>2268000</v>
      </c>
    </row>
    <row r="369" spans="1:15">
      <c r="F369" s="37"/>
      <c r="G369" s="37"/>
      <c r="O369" s="28"/>
    </row>
    <row r="370" spans="1:15">
      <c r="F370" s="37"/>
      <c r="G370" s="37"/>
      <c r="O370" s="28"/>
    </row>
    <row r="371" spans="1:15">
      <c r="B371" s="9" t="s">
        <v>124</v>
      </c>
      <c r="F371" s="37"/>
      <c r="G371" s="37"/>
    </row>
    <row r="372" spans="1:15">
      <c r="B372" s="22" t="s">
        <v>66</v>
      </c>
      <c r="C372" s="23"/>
      <c r="D372" s="8"/>
      <c r="E372" s="24" t="s">
        <v>33</v>
      </c>
      <c r="F372" s="42">
        <f>SUM(F338:F371)</f>
        <v>13485825</v>
      </c>
      <c r="G372" s="42"/>
    </row>
    <row r="373" spans="1:15">
      <c r="B373" s="2" t="s">
        <v>125</v>
      </c>
      <c r="F373" s="37"/>
      <c r="G373" s="37"/>
    </row>
    <row r="374" spans="1:15">
      <c r="F374" s="37"/>
      <c r="G374" s="37"/>
    </row>
    <row r="375" spans="1:15">
      <c r="B375" s="9" t="s">
        <v>126</v>
      </c>
      <c r="F375" s="37"/>
      <c r="G375" s="37"/>
    </row>
    <row r="376" spans="1:15" ht="21" customHeight="1">
      <c r="B376" s="9"/>
      <c r="F376" s="37"/>
      <c r="G376" s="37"/>
    </row>
    <row r="377" spans="1:15">
      <c r="B377" s="10" t="s">
        <v>55</v>
      </c>
      <c r="C377" s="23"/>
      <c r="D377" s="8"/>
      <c r="E377" s="31"/>
      <c r="F377" s="32"/>
      <c r="G377" s="32"/>
    </row>
    <row r="378" spans="1:15">
      <c r="B378" s="33"/>
      <c r="C378" s="23"/>
      <c r="D378" s="8"/>
      <c r="E378" s="31"/>
      <c r="F378" s="32"/>
      <c r="G378" s="32"/>
    </row>
    <row r="379" spans="1:15" ht="30">
      <c r="B379" s="29" t="s">
        <v>109</v>
      </c>
      <c r="C379" s="23"/>
      <c r="D379" s="8"/>
      <c r="E379" s="31"/>
      <c r="F379" s="32"/>
      <c r="G379" s="32"/>
    </row>
    <row r="380" spans="1:15">
      <c r="B380" s="29"/>
      <c r="C380" s="23"/>
      <c r="D380" s="8"/>
      <c r="E380" s="31"/>
      <c r="F380" s="32"/>
      <c r="G380" s="32"/>
    </row>
    <row r="381" spans="1:15">
      <c r="A381" s="4" t="s">
        <v>4</v>
      </c>
      <c r="B381" s="14" t="s">
        <v>110</v>
      </c>
      <c r="C381" s="3">
        <v>924</v>
      </c>
      <c r="D381" s="4" t="s">
        <v>6</v>
      </c>
      <c r="E381" s="16">
        <f>E294</f>
        <v>6900</v>
      </c>
      <c r="F381" s="55">
        <f>C381*E381</f>
        <v>6375600</v>
      </c>
      <c r="G381" s="55"/>
    </row>
    <row r="382" spans="1:15">
      <c r="B382" s="9"/>
      <c r="E382" s="16"/>
      <c r="F382" s="57"/>
      <c r="G382" s="57"/>
    </row>
    <row r="383" spans="1:15">
      <c r="A383" s="4" t="s">
        <v>7</v>
      </c>
      <c r="B383" s="14" t="s">
        <v>111</v>
      </c>
      <c r="C383" s="3">
        <v>13</v>
      </c>
      <c r="D383" s="4" t="s">
        <v>6</v>
      </c>
      <c r="E383" s="16">
        <f>E296</f>
        <v>6500</v>
      </c>
      <c r="F383" s="55">
        <f>C383*E383</f>
        <v>84500</v>
      </c>
      <c r="G383" s="55"/>
    </row>
    <row r="384" spans="1:15">
      <c r="C384" s="58"/>
      <c r="E384" s="16"/>
      <c r="F384" s="59"/>
      <c r="G384" s="59"/>
    </row>
    <row r="385" spans="1:8">
      <c r="B385" s="10" t="s">
        <v>26</v>
      </c>
      <c r="F385" s="37"/>
      <c r="G385" s="37"/>
      <c r="H385" s="18"/>
    </row>
    <row r="386" spans="1:8">
      <c r="F386" s="37"/>
      <c r="G386" s="37"/>
    </row>
    <row r="387" spans="1:8">
      <c r="B387" s="21" t="s">
        <v>112</v>
      </c>
      <c r="F387" s="37"/>
      <c r="G387" s="37"/>
    </row>
    <row r="388" spans="1:8">
      <c r="F388" s="37"/>
      <c r="G388" s="37"/>
    </row>
    <row r="389" spans="1:8">
      <c r="A389" s="4" t="s">
        <v>10</v>
      </c>
      <c r="B389" s="14" t="s">
        <v>113</v>
      </c>
      <c r="C389" s="3">
        <v>3</v>
      </c>
      <c r="D389" s="4" t="s">
        <v>9</v>
      </c>
      <c r="E389" s="5">
        <f>E302</f>
        <v>65000</v>
      </c>
      <c r="F389" s="37">
        <f>C389*E389</f>
        <v>195000</v>
      </c>
      <c r="G389" s="37"/>
    </row>
    <row r="390" spans="1:8">
      <c r="F390" s="37"/>
      <c r="G390" s="37"/>
    </row>
    <row r="391" spans="1:8">
      <c r="B391" s="10" t="s">
        <v>40</v>
      </c>
      <c r="F391" s="37"/>
      <c r="G391" s="37"/>
    </row>
    <row r="392" spans="1:8">
      <c r="B392" s="21"/>
      <c r="F392" s="37"/>
      <c r="G392" s="37"/>
    </row>
    <row r="393" spans="1:8">
      <c r="B393" s="21" t="s">
        <v>114</v>
      </c>
      <c r="F393" s="37"/>
      <c r="G393" s="37"/>
    </row>
    <row r="394" spans="1:8">
      <c r="F394" s="37"/>
      <c r="G394" s="37"/>
    </row>
    <row r="395" spans="1:8">
      <c r="A395" s="4" t="s">
        <v>12</v>
      </c>
      <c r="B395" s="14" t="s">
        <v>82</v>
      </c>
      <c r="C395" s="3">
        <v>214</v>
      </c>
      <c r="D395" s="4" t="s">
        <v>42</v>
      </c>
      <c r="E395" s="5">
        <f>E308</f>
        <v>600</v>
      </c>
      <c r="F395" s="37">
        <f>C395*E395</f>
        <v>128400</v>
      </c>
      <c r="G395" s="37"/>
    </row>
    <row r="396" spans="1:8">
      <c r="F396" s="37"/>
      <c r="G396" s="37"/>
    </row>
    <row r="397" spans="1:8">
      <c r="A397" s="4" t="s">
        <v>14</v>
      </c>
      <c r="B397" s="14" t="s">
        <v>115</v>
      </c>
      <c r="C397" s="3">
        <v>160</v>
      </c>
      <c r="D397" s="4" t="s">
        <v>42</v>
      </c>
      <c r="E397" s="5">
        <f>E395</f>
        <v>600</v>
      </c>
      <c r="F397" s="37">
        <f>C397*E397</f>
        <v>96000</v>
      </c>
      <c r="G397" s="37"/>
    </row>
    <row r="398" spans="1:8">
      <c r="F398" s="37"/>
      <c r="G398" s="37"/>
    </row>
    <row r="399" spans="1:8">
      <c r="B399" s="10" t="s">
        <v>46</v>
      </c>
      <c r="F399" s="37"/>
      <c r="G399" s="37"/>
    </row>
    <row r="400" spans="1:8">
      <c r="F400" s="37"/>
      <c r="G400" s="37"/>
    </row>
    <row r="401" spans="1:7">
      <c r="B401" s="21" t="s">
        <v>47</v>
      </c>
      <c r="F401" s="37"/>
      <c r="G401" s="37"/>
    </row>
    <row r="402" spans="1:7">
      <c r="F402" s="37"/>
      <c r="G402" s="37"/>
    </row>
    <row r="403" spans="1:7">
      <c r="A403" s="4" t="s">
        <v>16</v>
      </c>
      <c r="B403" s="14" t="s">
        <v>116</v>
      </c>
      <c r="C403" s="3">
        <v>41</v>
      </c>
      <c r="D403" s="4" t="s">
        <v>6</v>
      </c>
      <c r="E403" s="5">
        <f>E316</f>
        <v>5500</v>
      </c>
      <c r="F403" s="37">
        <f>C403*E403</f>
        <v>225500</v>
      </c>
      <c r="G403" s="37"/>
    </row>
    <row r="404" spans="1:7">
      <c r="B404" s="21"/>
      <c r="F404" s="34"/>
      <c r="G404" s="34"/>
    </row>
    <row r="405" spans="1:7">
      <c r="F405" s="34"/>
      <c r="G405" s="34"/>
    </row>
    <row r="406" spans="1:7">
      <c r="B406" s="29"/>
      <c r="F406" s="34"/>
      <c r="G406" s="34"/>
    </row>
    <row r="407" spans="1:7">
      <c r="B407" s="29"/>
      <c r="F407" s="34"/>
      <c r="G407" s="34"/>
    </row>
    <row r="408" spans="1:7">
      <c r="E408" s="61"/>
      <c r="F408" s="62"/>
      <c r="G408" s="62"/>
    </row>
    <row r="409" spans="1:7">
      <c r="F409" s="34"/>
      <c r="G409" s="34"/>
    </row>
    <row r="410" spans="1:7">
      <c r="F410" s="34"/>
      <c r="G410" s="34"/>
    </row>
    <row r="411" spans="1:7">
      <c r="B411" s="21"/>
      <c r="F411" s="37"/>
      <c r="G411" s="37"/>
    </row>
    <row r="412" spans="1:7">
      <c r="B412" s="21"/>
      <c r="F412" s="37"/>
      <c r="G412" s="37"/>
    </row>
    <row r="413" spans="1:7">
      <c r="B413" s="29"/>
      <c r="F413" s="37"/>
      <c r="G413" s="37"/>
    </row>
    <row r="414" spans="1:7">
      <c r="B414" s="29"/>
      <c r="F414" s="59"/>
      <c r="G414" s="59"/>
    </row>
    <row r="415" spans="1:7">
      <c r="B415" s="29"/>
      <c r="F415" s="59"/>
      <c r="G415" s="59"/>
    </row>
    <row r="416" spans="1:7">
      <c r="B416" s="29"/>
      <c r="F416" s="59"/>
      <c r="G416" s="59"/>
    </row>
    <row r="417" spans="1:7">
      <c r="B417" s="29"/>
      <c r="F417" s="59"/>
      <c r="G417" s="59"/>
    </row>
    <row r="418" spans="1:7">
      <c r="B418" s="9" t="s">
        <v>126</v>
      </c>
      <c r="C418" s="23"/>
      <c r="D418" s="8"/>
      <c r="E418" s="26"/>
      <c r="F418" s="42"/>
      <c r="G418" s="42"/>
    </row>
    <row r="419" spans="1:7">
      <c r="B419" s="22" t="s">
        <v>66</v>
      </c>
      <c r="C419" s="23"/>
      <c r="D419" s="8"/>
      <c r="E419" s="24" t="s">
        <v>33</v>
      </c>
      <c r="F419" s="42">
        <f>SUM(F377:F418)</f>
        <v>7105000</v>
      </c>
      <c r="G419" s="42"/>
    </row>
    <row r="420" spans="1:7">
      <c r="B420" s="9" t="s">
        <v>127</v>
      </c>
      <c r="F420" s="37"/>
      <c r="G420" s="37"/>
    </row>
    <row r="421" spans="1:7">
      <c r="B421" s="22"/>
      <c r="F421" s="37"/>
      <c r="G421" s="37"/>
    </row>
    <row r="422" spans="1:7">
      <c r="B422" s="9" t="s">
        <v>128</v>
      </c>
      <c r="F422" s="37"/>
      <c r="G422" s="37"/>
    </row>
    <row r="423" spans="1:7">
      <c r="F423" s="37"/>
      <c r="G423" s="37"/>
    </row>
    <row r="424" spans="1:7">
      <c r="B424" s="9" t="s">
        <v>129</v>
      </c>
      <c r="F424" s="37"/>
      <c r="G424" s="37"/>
    </row>
    <row r="425" spans="1:7">
      <c r="F425" s="37"/>
      <c r="G425" s="37"/>
    </row>
    <row r="426" spans="1:7" ht="53.25" customHeight="1">
      <c r="B426" s="29" t="s">
        <v>130</v>
      </c>
      <c r="F426" s="37"/>
      <c r="G426" s="37"/>
    </row>
    <row r="427" spans="1:7">
      <c r="F427" s="55"/>
      <c r="G427" s="55"/>
    </row>
    <row r="428" spans="1:7" ht="22.5" customHeight="1">
      <c r="A428" s="4" t="s">
        <v>4</v>
      </c>
      <c r="B428" s="14" t="s">
        <v>200</v>
      </c>
      <c r="C428" s="3">
        <v>2</v>
      </c>
      <c r="D428" s="4" t="s">
        <v>105</v>
      </c>
      <c r="E428" s="52">
        <v>100000</v>
      </c>
      <c r="F428" s="6">
        <f>E428*C428</f>
        <v>200000</v>
      </c>
    </row>
    <row r="429" spans="1:7">
      <c r="F429" s="55"/>
      <c r="G429" s="55"/>
    </row>
    <row r="430" spans="1:7" ht="22.5" customHeight="1">
      <c r="A430" s="4" t="s">
        <v>7</v>
      </c>
      <c r="B430" s="14" t="s">
        <v>131</v>
      </c>
      <c r="C430" s="3">
        <v>19</v>
      </c>
      <c r="D430" s="4" t="s">
        <v>105</v>
      </c>
      <c r="E430" s="52">
        <v>100000</v>
      </c>
      <c r="F430" s="6">
        <f>E430*C430</f>
        <v>1900000</v>
      </c>
    </row>
    <row r="431" spans="1:7">
      <c r="B431" s="9"/>
    </row>
    <row r="432" spans="1:7">
      <c r="A432" s="4" t="s">
        <v>10</v>
      </c>
      <c r="B432" s="14" t="s">
        <v>132</v>
      </c>
      <c r="C432" s="3">
        <v>17</v>
      </c>
      <c r="D432" s="4" t="s">
        <v>105</v>
      </c>
      <c r="E432" s="52">
        <v>95000</v>
      </c>
      <c r="F432" s="6">
        <f t="shared" ref="F432" si="6">E432*C432</f>
        <v>1615000</v>
      </c>
    </row>
    <row r="433" spans="1:7">
      <c r="B433" s="9"/>
      <c r="F433" s="37"/>
      <c r="G433" s="37"/>
    </row>
    <row r="434" spans="1:7">
      <c r="B434" s="9" t="s">
        <v>129</v>
      </c>
      <c r="F434" s="37"/>
      <c r="G434" s="37"/>
    </row>
    <row r="435" spans="1:7">
      <c r="F435" s="37"/>
      <c r="G435" s="37"/>
    </row>
    <row r="436" spans="1:7" ht="53.25" customHeight="1">
      <c r="B436" s="29" t="s">
        <v>201</v>
      </c>
      <c r="F436" s="37"/>
      <c r="G436" s="37"/>
    </row>
    <row r="437" spans="1:7">
      <c r="B437" s="21"/>
      <c r="F437" s="37"/>
      <c r="G437" s="37"/>
    </row>
    <row r="438" spans="1:7" ht="22.5" customHeight="1">
      <c r="A438" s="4" t="s">
        <v>12</v>
      </c>
      <c r="B438" s="14" t="s">
        <v>199</v>
      </c>
      <c r="C438" s="3">
        <v>2</v>
      </c>
      <c r="D438" s="4" t="s">
        <v>105</v>
      </c>
      <c r="E438" s="52">
        <v>100000</v>
      </c>
      <c r="F438" s="6">
        <f>E438*C438</f>
        <v>200000</v>
      </c>
    </row>
    <row r="439" spans="1:7">
      <c r="F439" s="55"/>
      <c r="G439" s="55"/>
    </row>
    <row r="440" spans="1:7" ht="22.5" customHeight="1">
      <c r="A440" s="4" t="s">
        <v>14</v>
      </c>
      <c r="B440" s="14" t="s">
        <v>131</v>
      </c>
      <c r="C440" s="3">
        <v>6</v>
      </c>
      <c r="D440" s="4" t="s">
        <v>105</v>
      </c>
      <c r="E440" s="52">
        <v>100000</v>
      </c>
      <c r="F440" s="6">
        <f>E440*C440</f>
        <v>600000</v>
      </c>
    </row>
    <row r="441" spans="1:7">
      <c r="B441" s="21"/>
      <c r="F441" s="37"/>
      <c r="G441" s="37"/>
    </row>
    <row r="442" spans="1:7">
      <c r="A442" s="4" t="s">
        <v>16</v>
      </c>
      <c r="B442" s="14" t="s">
        <v>132</v>
      </c>
      <c r="C442" s="3">
        <v>2</v>
      </c>
      <c r="D442" s="4" t="s">
        <v>105</v>
      </c>
      <c r="E442" s="52">
        <v>95000</v>
      </c>
      <c r="F442" s="6">
        <f t="shared" ref="F442" si="7">E442*C442</f>
        <v>190000</v>
      </c>
    </row>
    <row r="443" spans="1:7">
      <c r="B443" s="21"/>
      <c r="F443" s="37"/>
      <c r="G443" s="37"/>
    </row>
    <row r="444" spans="1:7">
      <c r="B444" s="21"/>
      <c r="F444" s="37"/>
      <c r="G444" s="37"/>
    </row>
    <row r="445" spans="1:7">
      <c r="B445" s="21"/>
      <c r="F445" s="37"/>
      <c r="G445" s="37"/>
    </row>
    <row r="446" spans="1:7">
      <c r="B446" s="21"/>
      <c r="F446" s="37"/>
      <c r="G446" s="37"/>
    </row>
    <row r="447" spans="1:7">
      <c r="B447" s="21"/>
      <c r="F447" s="37"/>
      <c r="G447" s="37"/>
    </row>
    <row r="448" spans="1:7">
      <c r="B448" s="21"/>
      <c r="F448" s="37"/>
      <c r="G448" s="37"/>
    </row>
    <row r="449" spans="1:8">
      <c r="B449" s="9" t="s">
        <v>134</v>
      </c>
      <c r="C449" s="23"/>
      <c r="D449" s="8"/>
      <c r="E449" s="26"/>
      <c r="F449" s="42"/>
      <c r="G449" s="42"/>
    </row>
    <row r="450" spans="1:8">
      <c r="B450" s="22" t="s">
        <v>66</v>
      </c>
      <c r="C450" s="23"/>
      <c r="D450" s="8"/>
      <c r="E450" s="24" t="s">
        <v>33</v>
      </c>
      <c r="F450" s="32">
        <f>SUM(F423:F449)</f>
        <v>4705000</v>
      </c>
      <c r="G450" s="32"/>
    </row>
    <row r="451" spans="1:8">
      <c r="B451" s="9" t="s">
        <v>135</v>
      </c>
    </row>
    <row r="452" spans="1:8">
      <c r="B452" s="22"/>
    </row>
    <row r="453" spans="1:8">
      <c r="B453" s="9" t="s">
        <v>137</v>
      </c>
      <c r="H453" s="18"/>
    </row>
    <row r="454" spans="1:8">
      <c r="B454" s="21" t="s">
        <v>138</v>
      </c>
    </row>
    <row r="455" spans="1:8" ht="12.75" customHeight="1"/>
    <row r="456" spans="1:8">
      <c r="B456" s="10" t="s">
        <v>139</v>
      </c>
    </row>
    <row r="457" spans="1:8" ht="10.5" customHeight="1">
      <c r="B457" s="29" t="s">
        <v>140</v>
      </c>
    </row>
    <row r="459" spans="1:8">
      <c r="A459" s="4" t="s">
        <v>4</v>
      </c>
      <c r="B459" s="14" t="s">
        <v>141</v>
      </c>
      <c r="C459" s="3">
        <f>C381+C383*2+C294</f>
        <v>1719</v>
      </c>
      <c r="D459" s="4" t="s">
        <v>106</v>
      </c>
      <c r="E459" s="5">
        <v>2650</v>
      </c>
      <c r="F459" s="6">
        <f>E459*C459</f>
        <v>4555350</v>
      </c>
      <c r="H459" s="68"/>
    </row>
    <row r="460" spans="1:8" ht="30">
      <c r="A460" s="4" t="s">
        <v>7</v>
      </c>
      <c r="B460" s="20" t="s">
        <v>142</v>
      </c>
      <c r="C460" s="3">
        <v>282</v>
      </c>
      <c r="D460" s="4" t="s">
        <v>54</v>
      </c>
      <c r="E460" s="5">
        <f>'[19]AJIWE STRIP MALL '!E703</f>
        <v>1300</v>
      </c>
      <c r="F460" s="6">
        <f>E460*C460</f>
        <v>366600</v>
      </c>
      <c r="H460" s="68"/>
    </row>
    <row r="461" spans="1:8">
      <c r="B461" s="9" t="s">
        <v>143</v>
      </c>
      <c r="H461" s="68"/>
    </row>
    <row r="462" spans="1:8">
      <c r="B462" s="21" t="s">
        <v>144</v>
      </c>
      <c r="C462" s="58"/>
      <c r="H462" s="68"/>
    </row>
    <row r="463" spans="1:8" ht="45">
      <c r="B463" s="54" t="s">
        <v>145</v>
      </c>
    </row>
    <row r="464" spans="1:8">
      <c r="A464" s="4" t="s">
        <v>10</v>
      </c>
      <c r="B464" s="14" t="s">
        <v>146</v>
      </c>
      <c r="D464" s="4" t="s">
        <v>106</v>
      </c>
      <c r="E464" s="5">
        <f>'[19]AJIWE STRIP MALL '!E707</f>
        <v>1100</v>
      </c>
      <c r="F464" s="6">
        <f>E464*C464</f>
        <v>0</v>
      </c>
    </row>
    <row r="465" spans="1:9" ht="25.5" customHeight="1">
      <c r="A465" s="4" t="s">
        <v>12</v>
      </c>
      <c r="B465" s="20" t="s">
        <v>147</v>
      </c>
      <c r="D465" s="4" t="s">
        <v>54</v>
      </c>
      <c r="E465" s="5">
        <f>'[19]AJIWE STRIP MALL '!E708</f>
        <v>450</v>
      </c>
      <c r="F465" s="6">
        <f>E465*C465</f>
        <v>0</v>
      </c>
    </row>
    <row r="466" spans="1:9">
      <c r="B466" s="9" t="s">
        <v>98</v>
      </c>
    </row>
    <row r="467" spans="1:9" ht="30">
      <c r="B467" s="29" t="s">
        <v>148</v>
      </c>
    </row>
    <row r="468" spans="1:9">
      <c r="A468" s="4" t="s">
        <v>14</v>
      </c>
      <c r="B468" s="14" t="s">
        <v>141</v>
      </c>
      <c r="C468" s="3">
        <f>C464</f>
        <v>0</v>
      </c>
      <c r="D468" s="4" t="s">
        <v>106</v>
      </c>
      <c r="E468" s="5">
        <v>1450</v>
      </c>
      <c r="F468" s="6">
        <f>E468*C468</f>
        <v>0</v>
      </c>
    </row>
    <row r="469" spans="1:9">
      <c r="A469" s="4" t="s">
        <v>16</v>
      </c>
      <c r="B469" s="14" t="s">
        <v>149</v>
      </c>
      <c r="D469" s="4" t="s">
        <v>54</v>
      </c>
      <c r="E469" s="5">
        <f>'[19]AJIWE STRIP MALL '!E712</f>
        <v>550</v>
      </c>
      <c r="F469" s="6">
        <f>E469*C469</f>
        <v>0</v>
      </c>
    </row>
    <row r="470" spans="1:9" ht="33">
      <c r="B470" s="41" t="s">
        <v>150</v>
      </c>
    </row>
    <row r="471" spans="1:9" ht="60">
      <c r="B471" s="20" t="s">
        <v>151</v>
      </c>
    </row>
    <row r="472" spans="1:9">
      <c r="A472" s="4" t="s">
        <v>18</v>
      </c>
      <c r="B472" s="14" t="s">
        <v>152</v>
      </c>
      <c r="D472" s="4" t="s">
        <v>106</v>
      </c>
      <c r="E472" s="5">
        <f>'[19]AJIWE STRIP MALL '!E715</f>
        <v>4500</v>
      </c>
      <c r="F472" s="6">
        <f>E473*C472</f>
        <v>0</v>
      </c>
    </row>
    <row r="473" spans="1:9">
      <c r="A473" s="4" t="s">
        <v>20</v>
      </c>
      <c r="B473" s="14" t="s">
        <v>153</v>
      </c>
      <c r="D473" s="4" t="s">
        <v>106</v>
      </c>
      <c r="E473" s="5">
        <f>E472</f>
        <v>4500</v>
      </c>
      <c r="F473" s="6">
        <f>E473*C473</f>
        <v>0</v>
      </c>
      <c r="I473" s="68"/>
    </row>
    <row r="474" spans="1:9" ht="49.5">
      <c r="B474" s="41" t="s">
        <v>154</v>
      </c>
    </row>
    <row r="475" spans="1:9">
      <c r="B475" s="21" t="s">
        <v>155</v>
      </c>
      <c r="H475" s="18"/>
    </row>
    <row r="476" spans="1:9">
      <c r="A476" s="4" t="s">
        <v>22</v>
      </c>
      <c r="B476" s="14" t="s">
        <v>156</v>
      </c>
      <c r="C476" s="3">
        <f>C472+C473</f>
        <v>0</v>
      </c>
      <c r="D476" s="4" t="s">
        <v>106</v>
      </c>
      <c r="E476" s="5">
        <f>'[19]AJIWE STRIP MALL '!E720</f>
        <v>1650</v>
      </c>
      <c r="F476" s="6">
        <f>E476*C476</f>
        <v>0</v>
      </c>
    </row>
    <row r="477" spans="1:9">
      <c r="B477" s="9" t="s">
        <v>157</v>
      </c>
      <c r="F477" s="37"/>
      <c r="G477" s="37"/>
    </row>
    <row r="478" spans="1:9">
      <c r="B478" s="22" t="s">
        <v>158</v>
      </c>
      <c r="F478" s="37"/>
      <c r="G478" s="37"/>
    </row>
    <row r="479" spans="1:9" ht="30">
      <c r="B479" s="29" t="s">
        <v>159</v>
      </c>
      <c r="F479" s="37"/>
      <c r="G479" s="37"/>
    </row>
    <row r="480" spans="1:9" ht="18" customHeight="1">
      <c r="A480" s="4" t="s">
        <v>24</v>
      </c>
      <c r="B480" s="14" t="s">
        <v>141</v>
      </c>
      <c r="C480" s="3">
        <f>C294</f>
        <v>769</v>
      </c>
      <c r="D480" s="4" t="s">
        <v>106</v>
      </c>
      <c r="E480" s="5">
        <f>E459</f>
        <v>2650</v>
      </c>
      <c r="F480" s="6">
        <f>E480*C480</f>
        <v>2037850</v>
      </c>
    </row>
    <row r="481" spans="1:6">
      <c r="A481" s="4" t="s">
        <v>28</v>
      </c>
      <c r="B481" s="40" t="s">
        <v>104</v>
      </c>
      <c r="D481" s="4" t="s">
        <v>106</v>
      </c>
      <c r="E481" s="5">
        <f>E480</f>
        <v>2650</v>
      </c>
      <c r="F481" s="6">
        <f>E481*C481</f>
        <v>0</v>
      </c>
    </row>
    <row r="482" spans="1:6" ht="30">
      <c r="A482" s="4" t="s">
        <v>31</v>
      </c>
      <c r="B482" s="54" t="s">
        <v>160</v>
      </c>
      <c r="C482" s="3">
        <v>302</v>
      </c>
      <c r="D482" s="4" t="s">
        <v>54</v>
      </c>
      <c r="E482" s="5">
        <f>E460</f>
        <v>1300</v>
      </c>
      <c r="F482" s="6">
        <f>E482*C482</f>
        <v>392600</v>
      </c>
    </row>
    <row r="483" spans="1:6">
      <c r="A483" s="4" t="s">
        <v>33</v>
      </c>
      <c r="B483" s="14" t="s">
        <v>161</v>
      </c>
      <c r="D483" s="4" t="s">
        <v>54</v>
      </c>
      <c r="E483" s="5">
        <f>'[19]AJIWE STRIP MALL '!E729</f>
        <v>400</v>
      </c>
      <c r="F483" s="6">
        <f>E483*C483</f>
        <v>0</v>
      </c>
    </row>
    <row r="484" spans="1:6">
      <c r="A484" s="4" t="s">
        <v>48</v>
      </c>
      <c r="B484" s="40" t="s">
        <v>162</v>
      </c>
      <c r="D484" s="4" t="s">
        <v>54</v>
      </c>
      <c r="E484" s="5">
        <f>'[19]AJIWE STRIP MALL '!E730</f>
        <v>500</v>
      </c>
      <c r="F484" s="6">
        <f>E484*C484</f>
        <v>0</v>
      </c>
    </row>
    <row r="485" spans="1:6">
      <c r="B485" s="40"/>
    </row>
    <row r="486" spans="1:6">
      <c r="B486" s="40"/>
    </row>
    <row r="487" spans="1:6">
      <c r="B487" s="22" t="s">
        <v>35</v>
      </c>
      <c r="C487" s="23"/>
      <c r="D487" s="8"/>
      <c r="E487" s="24" t="s">
        <v>33</v>
      </c>
      <c r="F487" s="27">
        <f>SUM(F454:F485)</f>
        <v>7352400</v>
      </c>
    </row>
    <row r="488" spans="1:6" customFormat="1" ht="18.75">
      <c r="A488" s="83"/>
      <c r="B488" s="84" t="s">
        <v>135</v>
      </c>
      <c r="C488" s="85"/>
      <c r="D488" s="86"/>
      <c r="E488" s="87"/>
      <c r="F488" s="88"/>
    </row>
    <row r="489" spans="1:6" customFormat="1" ht="18.75">
      <c r="A489" s="83"/>
      <c r="B489" s="84" t="s">
        <v>163</v>
      </c>
      <c r="C489" s="85"/>
      <c r="D489" s="86"/>
      <c r="E489" s="87"/>
      <c r="F489" s="88"/>
    </row>
    <row r="490" spans="1:6" customFormat="1">
      <c r="A490" s="89"/>
      <c r="B490" s="90" t="s">
        <v>164</v>
      </c>
      <c r="C490" s="91"/>
      <c r="D490" s="89"/>
      <c r="E490" s="92"/>
      <c r="F490" s="90"/>
    </row>
    <row r="491" spans="1:6" customFormat="1">
      <c r="A491" s="89"/>
      <c r="B491" s="90"/>
      <c r="C491" s="91"/>
      <c r="D491" s="89"/>
      <c r="E491" s="92"/>
      <c r="F491" s="90"/>
    </row>
    <row r="492" spans="1:6" customFormat="1" ht="49.5">
      <c r="A492" s="89" t="s">
        <v>4</v>
      </c>
      <c r="B492" s="93" t="s">
        <v>204</v>
      </c>
      <c r="C492" s="91"/>
      <c r="D492" s="89" t="s">
        <v>203</v>
      </c>
      <c r="E492" s="92"/>
      <c r="F492" s="94">
        <v>1750000</v>
      </c>
    </row>
    <row r="493" spans="1:6" customFormat="1">
      <c r="A493" s="89"/>
      <c r="B493" s="90"/>
      <c r="C493" s="91"/>
      <c r="D493" s="89"/>
      <c r="E493" s="92"/>
      <c r="F493" s="90"/>
    </row>
    <row r="494" spans="1:6" customFormat="1">
      <c r="A494" s="89"/>
      <c r="B494" s="90"/>
      <c r="C494" s="91"/>
      <c r="D494" s="89"/>
      <c r="E494" s="92"/>
      <c r="F494" s="90"/>
    </row>
    <row r="495" spans="1:6" customFormat="1">
      <c r="A495" s="89"/>
      <c r="B495" s="90"/>
      <c r="C495" s="91"/>
      <c r="D495" s="89"/>
      <c r="E495" s="92"/>
      <c r="F495" s="90"/>
    </row>
    <row r="496" spans="1:6" customFormat="1">
      <c r="A496" s="89"/>
      <c r="B496" s="90"/>
      <c r="C496" s="91"/>
      <c r="D496" s="89"/>
      <c r="E496" s="92"/>
      <c r="F496" s="90"/>
    </row>
    <row r="497" spans="1:6" customFormat="1">
      <c r="A497" s="89"/>
      <c r="B497" s="90"/>
      <c r="C497" s="91"/>
      <c r="D497" s="89"/>
      <c r="E497" s="92"/>
      <c r="F497" s="90"/>
    </row>
    <row r="498" spans="1:6" customFormat="1" ht="18.75">
      <c r="A498" s="89"/>
      <c r="B498" s="90"/>
      <c r="C498" s="91"/>
      <c r="D498" s="89"/>
      <c r="E498" s="92"/>
      <c r="F498" s="94"/>
    </row>
    <row r="499" spans="1:6" customFormat="1" ht="18.75">
      <c r="A499" s="89"/>
      <c r="B499" s="90"/>
      <c r="C499" s="91"/>
      <c r="D499" s="89"/>
      <c r="E499" s="92"/>
      <c r="F499" s="94"/>
    </row>
    <row r="500" spans="1:6" customFormat="1" ht="18.75">
      <c r="A500" s="89"/>
      <c r="B500" s="90"/>
      <c r="C500" s="91"/>
      <c r="D500" s="89"/>
      <c r="E500" s="92"/>
      <c r="F500" s="94"/>
    </row>
    <row r="501" spans="1:6" customFormat="1" ht="18.75">
      <c r="A501" s="89"/>
      <c r="B501" s="90"/>
      <c r="C501" s="91"/>
      <c r="D501" s="89"/>
      <c r="E501" s="92"/>
      <c r="F501" s="94"/>
    </row>
    <row r="502" spans="1:6" customFormat="1" ht="18.75">
      <c r="A502" s="89"/>
      <c r="B502" s="90"/>
      <c r="C502" s="91"/>
      <c r="D502" s="89"/>
      <c r="E502" s="92"/>
      <c r="F502" s="94"/>
    </row>
    <row r="503" spans="1:6" customFormat="1" ht="18.75">
      <c r="A503" s="89"/>
      <c r="B503" s="90"/>
      <c r="C503" s="91"/>
      <c r="D503" s="89"/>
      <c r="E503" s="92"/>
      <c r="F503" s="94"/>
    </row>
    <row r="504" spans="1:6" customFormat="1" ht="18.75">
      <c r="A504" s="89"/>
      <c r="B504" s="90"/>
      <c r="C504" s="91"/>
      <c r="D504" s="89"/>
      <c r="E504" s="92"/>
      <c r="F504" s="94"/>
    </row>
    <row r="505" spans="1:6" customFormat="1" ht="18.75">
      <c r="A505" s="89"/>
      <c r="B505" s="90"/>
      <c r="C505" s="95"/>
      <c r="D505" s="89"/>
      <c r="E505" s="92"/>
      <c r="F505" s="94"/>
    </row>
    <row r="506" spans="1:6" customFormat="1" ht="18.75">
      <c r="A506" s="89"/>
      <c r="B506" s="90"/>
      <c r="C506" s="96"/>
      <c r="D506" s="89"/>
      <c r="E506" s="92"/>
      <c r="F506" s="94"/>
    </row>
    <row r="507" spans="1:6" customFormat="1" ht="18.75">
      <c r="A507" s="89"/>
      <c r="B507" s="90"/>
      <c r="C507" s="96"/>
      <c r="D507" s="89"/>
      <c r="E507" s="92"/>
      <c r="F507" s="94"/>
    </row>
    <row r="508" spans="1:6" customFormat="1" ht="18.75">
      <c r="A508" s="89"/>
      <c r="B508" s="84" t="s">
        <v>163</v>
      </c>
      <c r="C508" s="95"/>
      <c r="D508" s="89"/>
      <c r="E508" s="92"/>
      <c r="F508" s="94"/>
    </row>
    <row r="509" spans="1:6" customFormat="1" ht="18">
      <c r="A509" s="89"/>
      <c r="B509" s="85" t="s">
        <v>35</v>
      </c>
      <c r="C509" s="91"/>
      <c r="D509" s="89"/>
      <c r="E509" s="97" t="s">
        <v>33</v>
      </c>
      <c r="F509" s="98">
        <f>F492</f>
        <v>1750000</v>
      </c>
    </row>
    <row r="510" spans="1:6" customFormat="1" ht="18.75">
      <c r="A510" s="83"/>
      <c r="B510" s="84" t="s">
        <v>136</v>
      </c>
      <c r="C510" s="99"/>
      <c r="D510" s="83"/>
      <c r="E510" s="100"/>
      <c r="F510" s="94"/>
    </row>
    <row r="511" spans="1:6" customFormat="1" ht="18.75">
      <c r="A511" s="83"/>
      <c r="B511" s="99"/>
      <c r="C511" s="99"/>
      <c r="D511" s="83"/>
      <c r="E511" s="100"/>
      <c r="F511" s="94"/>
    </row>
    <row r="512" spans="1:6" customFormat="1" ht="18.75">
      <c r="A512" s="83"/>
      <c r="B512" s="101" t="s">
        <v>166</v>
      </c>
      <c r="C512" s="99"/>
      <c r="D512" s="83"/>
      <c r="E512" s="100"/>
      <c r="F512" s="94"/>
    </row>
    <row r="513" spans="1:6" customFormat="1" ht="18.75">
      <c r="A513" s="83"/>
      <c r="B513" s="99"/>
      <c r="C513" s="99"/>
      <c r="D513" s="83"/>
      <c r="E513" s="100"/>
      <c r="F513" s="94"/>
    </row>
    <row r="514" spans="1:6" customFormat="1" ht="49.5">
      <c r="A514" s="83" t="s">
        <v>7</v>
      </c>
      <c r="B514" s="103" t="s">
        <v>205</v>
      </c>
      <c r="C514" s="99"/>
      <c r="D514" s="89" t="s">
        <v>203</v>
      </c>
      <c r="E514" s="100"/>
      <c r="F514" s="94">
        <v>4284000</v>
      </c>
    </row>
    <row r="515" spans="1:6" customFormat="1" ht="18.75">
      <c r="A515" s="83"/>
      <c r="B515" s="99"/>
      <c r="C515" s="99"/>
      <c r="D515" s="83"/>
      <c r="E515" s="100"/>
      <c r="F515" s="94"/>
    </row>
    <row r="516" spans="1:6" customFormat="1" ht="18.75">
      <c r="A516" s="83"/>
      <c r="B516" s="99"/>
      <c r="C516" s="99"/>
      <c r="D516" s="83"/>
      <c r="E516" s="100"/>
      <c r="F516" s="94"/>
    </row>
    <row r="517" spans="1:6" customFormat="1" ht="18.75">
      <c r="A517" s="83"/>
      <c r="B517" s="99"/>
      <c r="C517" s="99"/>
      <c r="D517" s="83"/>
      <c r="E517" s="100"/>
      <c r="F517" s="94"/>
    </row>
    <row r="518" spans="1:6" customFormat="1" ht="18.75">
      <c r="A518" s="83"/>
      <c r="B518" s="99"/>
      <c r="C518" s="99"/>
      <c r="D518" s="83"/>
      <c r="E518" s="100"/>
      <c r="F518" s="94"/>
    </row>
    <row r="519" spans="1:6" customFormat="1" ht="18.75">
      <c r="A519" s="83"/>
      <c r="B519" s="99"/>
      <c r="C519" s="99"/>
      <c r="D519" s="83"/>
      <c r="E519" s="100"/>
      <c r="F519" s="94"/>
    </row>
    <row r="520" spans="1:6" customFormat="1" ht="18.75">
      <c r="A520" s="83"/>
      <c r="B520" s="99"/>
      <c r="C520" s="99"/>
      <c r="D520" s="83"/>
      <c r="E520" s="100"/>
      <c r="F520" s="94"/>
    </row>
    <row r="521" spans="1:6" customFormat="1" ht="18.75">
      <c r="A521" s="83"/>
      <c r="B521" s="99"/>
      <c r="C521" s="99"/>
      <c r="D521" s="83"/>
      <c r="E521" s="100"/>
      <c r="F521" s="94"/>
    </row>
    <row r="522" spans="1:6" customFormat="1" ht="18.75">
      <c r="A522" s="83"/>
      <c r="B522" s="99"/>
      <c r="C522" s="99"/>
      <c r="D522" s="83"/>
      <c r="E522" s="100"/>
      <c r="F522" s="94"/>
    </row>
    <row r="523" spans="1:6" customFormat="1" ht="18.75">
      <c r="A523" s="83"/>
      <c r="B523" s="99"/>
      <c r="C523" s="99"/>
      <c r="D523" s="83"/>
      <c r="E523" s="100"/>
      <c r="F523" s="94"/>
    </row>
    <row r="524" spans="1:6" customFormat="1" ht="18.75">
      <c r="A524" s="83"/>
      <c r="B524" s="99"/>
      <c r="C524" s="99"/>
      <c r="D524" s="83"/>
      <c r="E524" s="100"/>
      <c r="F524" s="94"/>
    </row>
    <row r="525" spans="1:6" customFormat="1" ht="18.75">
      <c r="A525" s="83"/>
      <c r="B525" s="99"/>
      <c r="C525" s="99"/>
      <c r="D525" s="83"/>
      <c r="E525" s="100"/>
      <c r="F525" s="94"/>
    </row>
    <row r="526" spans="1:6" customFormat="1" ht="18.75">
      <c r="A526" s="83"/>
      <c r="B526" s="99"/>
      <c r="C526" s="99"/>
      <c r="D526" s="83"/>
      <c r="E526" s="100"/>
      <c r="F526" s="94"/>
    </row>
    <row r="527" spans="1:6" customFormat="1" ht="18.75">
      <c r="A527" s="83"/>
      <c r="B527" s="99"/>
      <c r="C527" s="99"/>
      <c r="D527" s="83"/>
      <c r="E527" s="100"/>
      <c r="F527" s="94"/>
    </row>
    <row r="528" spans="1:6" customFormat="1" ht="18.75">
      <c r="A528" s="83"/>
      <c r="B528" s="99"/>
      <c r="C528" s="99"/>
      <c r="D528" s="83"/>
      <c r="E528" s="100"/>
      <c r="F528" s="94"/>
    </row>
    <row r="529" spans="1:7" customFormat="1" ht="18.75">
      <c r="A529" s="83"/>
      <c r="B529" s="99"/>
      <c r="C529" s="99"/>
      <c r="D529" s="83"/>
      <c r="E529" s="100"/>
      <c r="F529" s="94"/>
    </row>
    <row r="530" spans="1:7" customFormat="1" ht="18.75">
      <c r="A530" s="83"/>
      <c r="B530" s="99"/>
      <c r="C530" s="99"/>
      <c r="D530" s="83"/>
      <c r="E530" s="100"/>
      <c r="F530" s="94"/>
    </row>
    <row r="531" spans="1:7" customFormat="1" ht="18.75">
      <c r="A531" s="83"/>
      <c r="B531" s="99"/>
      <c r="C531" s="99"/>
      <c r="D531" s="83"/>
      <c r="E531" s="100"/>
      <c r="F531" s="94"/>
    </row>
    <row r="532" spans="1:7" customFormat="1" ht="18.75">
      <c r="A532" s="83"/>
      <c r="B532" s="99"/>
      <c r="C532" s="99"/>
      <c r="D532" s="83"/>
      <c r="E532" s="100"/>
      <c r="F532" s="94"/>
    </row>
    <row r="533" spans="1:7" customFormat="1" ht="18.75">
      <c r="A533" s="83"/>
      <c r="B533" s="99"/>
      <c r="C533" s="99"/>
      <c r="D533" s="83"/>
      <c r="E533" s="100"/>
      <c r="F533" s="94"/>
    </row>
    <row r="534" spans="1:7" customFormat="1" ht="18.75">
      <c r="A534" s="83"/>
      <c r="B534" s="101" t="s">
        <v>166</v>
      </c>
      <c r="C534" s="99"/>
      <c r="D534" s="83"/>
      <c r="E534" s="100"/>
      <c r="F534" s="94"/>
    </row>
    <row r="535" spans="1:7" customFormat="1" ht="18">
      <c r="A535" s="89"/>
      <c r="B535" s="85" t="s">
        <v>35</v>
      </c>
      <c r="C535" s="91"/>
      <c r="D535" s="89"/>
      <c r="E535" s="97" t="s">
        <v>33</v>
      </c>
      <c r="F535" s="102">
        <f>F514</f>
        <v>4284000</v>
      </c>
    </row>
    <row r="536" spans="1:7">
      <c r="B536" s="10"/>
    </row>
    <row r="537" spans="1:7">
      <c r="B537" s="10"/>
    </row>
    <row r="538" spans="1:7">
      <c r="B538" s="10" t="s">
        <v>167</v>
      </c>
    </row>
    <row r="539" spans="1:7">
      <c r="F539" s="69"/>
      <c r="G539" s="69"/>
    </row>
    <row r="540" spans="1:7">
      <c r="B540" s="20" t="s">
        <v>65</v>
      </c>
      <c r="E540" s="16">
        <f>F103</f>
        <v>14581150</v>
      </c>
      <c r="F540" s="70"/>
      <c r="G540" s="70"/>
    </row>
    <row r="541" spans="1:7">
      <c r="F541" s="70"/>
      <c r="G541" s="70"/>
    </row>
    <row r="542" spans="1:7">
      <c r="B542" s="14" t="s">
        <v>68</v>
      </c>
      <c r="E542" s="5">
        <f>F151</f>
        <v>14564400</v>
      </c>
      <c r="F542" s="70"/>
      <c r="G542" s="70"/>
    </row>
    <row r="543" spans="1:7">
      <c r="F543" s="70"/>
      <c r="G543" s="70"/>
    </row>
    <row r="544" spans="1:7">
      <c r="B544" s="14" t="s">
        <v>85</v>
      </c>
      <c r="E544" s="5">
        <f>F199</f>
        <v>26711300</v>
      </c>
      <c r="F544" s="70"/>
      <c r="G544" s="70"/>
    </row>
    <row r="545" spans="2:7">
      <c r="C545" s="71"/>
      <c r="D545" s="72"/>
      <c r="F545" s="70"/>
      <c r="G545" s="70"/>
    </row>
    <row r="546" spans="2:7">
      <c r="B546" s="14" t="s">
        <v>99</v>
      </c>
      <c r="E546" s="5">
        <f>F244</f>
        <v>1824575</v>
      </c>
      <c r="F546" s="70"/>
      <c r="G546" s="70"/>
    </row>
    <row r="547" spans="2:7" ht="18.75" customHeight="1">
      <c r="C547" s="71"/>
      <c r="D547" s="72"/>
      <c r="F547" s="70"/>
      <c r="G547" s="70"/>
    </row>
    <row r="548" spans="2:7">
      <c r="B548" s="14" t="s">
        <v>101</v>
      </c>
      <c r="E548" s="5">
        <f>F285</f>
        <v>2322600</v>
      </c>
      <c r="F548" s="70"/>
      <c r="G548" s="70"/>
    </row>
    <row r="549" spans="2:7" ht="17.25" customHeight="1">
      <c r="C549" s="71"/>
      <c r="D549" s="72"/>
      <c r="F549" s="70"/>
      <c r="G549" s="70"/>
    </row>
    <row r="550" spans="2:7">
      <c r="B550" s="14" t="s">
        <v>108</v>
      </c>
      <c r="E550" s="5">
        <f>F333</f>
        <v>6467800</v>
      </c>
      <c r="F550" s="70"/>
      <c r="G550" s="70"/>
    </row>
    <row r="551" spans="2:7" ht="17.25" customHeight="1">
      <c r="F551" s="70"/>
      <c r="G551" s="70"/>
    </row>
    <row r="552" spans="2:7">
      <c r="B552" s="14" t="s">
        <v>119</v>
      </c>
      <c r="E552" s="5">
        <f>F372</f>
        <v>13485825</v>
      </c>
      <c r="F552" s="70"/>
      <c r="G552" s="70"/>
    </row>
    <row r="553" spans="2:7" ht="17.25" customHeight="1">
      <c r="F553" s="70"/>
      <c r="G553" s="70"/>
    </row>
    <row r="554" spans="2:7" ht="17.25" customHeight="1">
      <c r="B554" s="14" t="s">
        <v>126</v>
      </c>
      <c r="E554" s="5">
        <f>F419</f>
        <v>7105000</v>
      </c>
      <c r="F554" s="70"/>
      <c r="G554" s="70"/>
    </row>
    <row r="555" spans="2:7" ht="17.25" customHeight="1">
      <c r="F555" s="70"/>
      <c r="G555" s="70"/>
    </row>
    <row r="556" spans="2:7" ht="17.25" customHeight="1">
      <c r="B556" s="14" t="s">
        <v>134</v>
      </c>
      <c r="E556" s="5">
        <f>F450</f>
        <v>4705000</v>
      </c>
      <c r="F556" s="70"/>
      <c r="G556" s="70"/>
    </row>
    <row r="557" spans="2:7" ht="17.25" customHeight="1">
      <c r="C557" s="71"/>
      <c r="D557" s="72"/>
      <c r="F557" s="70"/>
      <c r="G557" s="70"/>
    </row>
    <row r="558" spans="2:7" ht="17.25" customHeight="1">
      <c r="B558" s="14" t="s">
        <v>137</v>
      </c>
      <c r="E558" s="5">
        <f>F487</f>
        <v>7352400</v>
      </c>
      <c r="F558" s="70"/>
      <c r="G558" s="70"/>
    </row>
    <row r="559" spans="2:7" ht="17.25" customHeight="1">
      <c r="F559" s="70"/>
      <c r="G559" s="70"/>
    </row>
    <row r="560" spans="2:7" ht="17.25" customHeight="1">
      <c r="B560" s="14" t="s">
        <v>165</v>
      </c>
      <c r="E560" s="16">
        <f>F509</f>
        <v>1750000</v>
      </c>
      <c r="F560" s="70"/>
      <c r="G560" s="70"/>
    </row>
    <row r="561" spans="2:9" ht="17.25" customHeight="1">
      <c r="C561" s="71"/>
      <c r="D561" s="72"/>
      <c r="F561" s="70"/>
      <c r="G561" s="70"/>
    </row>
    <row r="562" spans="2:9" ht="17.25" customHeight="1">
      <c r="B562" s="14" t="s">
        <v>166</v>
      </c>
      <c r="C562" s="73"/>
      <c r="E562" s="5">
        <f>F535</f>
        <v>4284000</v>
      </c>
      <c r="F562" s="70"/>
      <c r="G562" s="70"/>
    </row>
    <row r="563" spans="2:9" ht="17.25" customHeight="1">
      <c r="C563" s="73"/>
      <c r="F563" s="70"/>
      <c r="G563" s="70"/>
    </row>
    <row r="564" spans="2:9" ht="17.25" customHeight="1">
      <c r="B564" s="74" t="s">
        <v>202</v>
      </c>
      <c r="C564" s="75"/>
      <c r="D564" s="76"/>
      <c r="E564" s="77"/>
      <c r="F564" s="70"/>
      <c r="G564" s="70"/>
    </row>
    <row r="565" spans="2:9" ht="17.25" customHeight="1">
      <c r="B565" s="22" t="s">
        <v>168</v>
      </c>
      <c r="D565" s="72" t="s">
        <v>88</v>
      </c>
      <c r="E565" s="78"/>
      <c r="F565" s="27">
        <f>SUM(E540:E564)</f>
        <v>105154050</v>
      </c>
      <c r="G565" s="27"/>
    </row>
    <row r="566" spans="2:9" ht="19.5" customHeight="1">
      <c r="B566" s="22" t="s">
        <v>169</v>
      </c>
      <c r="F566" s="79">
        <f>F565*3%</f>
        <v>3154621.5</v>
      </c>
      <c r="G566" s="27"/>
    </row>
    <row r="567" spans="2:9" ht="19.5" customHeight="1">
      <c r="B567" s="22" t="s">
        <v>170</v>
      </c>
      <c r="F567" s="27">
        <f>SUM(F565:F566)</f>
        <v>108308671.5</v>
      </c>
      <c r="G567" s="27"/>
    </row>
    <row r="568" spans="2:9">
      <c r="B568" s="22" t="s">
        <v>171</v>
      </c>
      <c r="F568" s="79">
        <f>F567*7.5%</f>
        <v>8123150.3624999998</v>
      </c>
      <c r="G568" s="27"/>
      <c r="I568" s="67"/>
    </row>
    <row r="569" spans="2:9" ht="17.25" customHeight="1" thickBot="1">
      <c r="B569" s="9" t="s">
        <v>172</v>
      </c>
      <c r="E569" s="24" t="s">
        <v>33</v>
      </c>
      <c r="F569" s="80">
        <f>SUM(F567:F568)</f>
        <v>116431821.8625</v>
      </c>
      <c r="G569" s="27"/>
    </row>
    <row r="570" spans="2:9" ht="17.25" customHeight="1" thickTop="1">
      <c r="B570" s="22" t="s">
        <v>173</v>
      </c>
    </row>
    <row r="571" spans="2:9" ht="17.25" customHeight="1">
      <c r="B571" s="22"/>
    </row>
    <row r="572" spans="2:9" ht="17.25" customHeight="1">
      <c r="B572" s="22" t="s">
        <v>174</v>
      </c>
      <c r="C572" s="23">
        <v>1071</v>
      </c>
      <c r="D572" s="8" t="s">
        <v>175</v>
      </c>
    </row>
    <row r="573" spans="2:9" ht="20.45" customHeight="1">
      <c r="B573" s="22" t="s">
        <v>176</v>
      </c>
      <c r="E573" s="82">
        <f>F569/C572</f>
        <v>108713.1856792717</v>
      </c>
    </row>
    <row r="574" spans="2:9" ht="17.25" customHeight="1">
      <c r="B574" s="22" t="s">
        <v>177</v>
      </c>
      <c r="E574" s="26">
        <f>F569/4</f>
        <v>29107955.465624999</v>
      </c>
    </row>
    <row r="575" spans="2:9" ht="17.25" customHeight="1">
      <c r="B575" s="20"/>
    </row>
    <row r="576" spans="2:9" ht="17.25" customHeight="1"/>
    <row r="577" spans="2:2" ht="17.25" customHeight="1"/>
    <row r="578" spans="2:2" ht="17.25" customHeight="1"/>
    <row r="579" spans="2:2" ht="17.25" customHeight="1"/>
    <row r="590" spans="2:2">
      <c r="B590" s="14" t="s">
        <v>178</v>
      </c>
    </row>
    <row r="593" spans="1:7" s="28" customFormat="1">
      <c r="A593" s="4"/>
      <c r="B593" s="14"/>
      <c r="C593" s="3"/>
      <c r="D593" s="4"/>
      <c r="E593" s="5"/>
      <c r="F593" s="6"/>
      <c r="G593" s="6"/>
    </row>
    <row r="594" spans="1:7" s="28" customFormat="1">
      <c r="A594" s="4"/>
      <c r="B594" s="14"/>
      <c r="C594" s="3"/>
      <c r="D594" s="4"/>
      <c r="E594" s="5"/>
      <c r="F594" s="6"/>
      <c r="G594" s="6"/>
    </row>
    <row r="595" spans="1:7" s="28" customFormat="1">
      <c r="A595" s="4"/>
      <c r="B595" s="14"/>
      <c r="C595" s="3"/>
      <c r="D595" s="4"/>
      <c r="E595" s="5"/>
      <c r="F595" s="6"/>
      <c r="G595" s="6"/>
    </row>
    <row r="596" spans="1:7" s="28" customFormat="1">
      <c r="A596" s="4"/>
      <c r="B596" s="14"/>
      <c r="C596" s="3"/>
      <c r="D596" s="4"/>
      <c r="E596" s="5"/>
      <c r="F596" s="6"/>
      <c r="G596" s="6"/>
    </row>
    <row r="597" spans="1:7" s="28" customFormat="1">
      <c r="A597" s="4"/>
      <c r="B597" s="14"/>
      <c r="C597" s="3"/>
      <c r="D597" s="4"/>
      <c r="E597" s="5"/>
      <c r="F597" s="6"/>
      <c r="G597" s="6"/>
    </row>
    <row r="598" spans="1:7" s="28" customFormat="1">
      <c r="A598" s="4"/>
      <c r="B598" s="14"/>
      <c r="C598" s="3"/>
      <c r="D598" s="4"/>
      <c r="E598" s="5"/>
      <c r="F598" s="6"/>
      <c r="G598" s="6"/>
    </row>
    <row r="622" spans="1:7" s="28" customFormat="1">
      <c r="A622" s="4"/>
      <c r="B622" s="14"/>
      <c r="C622" s="3"/>
      <c r="D622" s="4"/>
      <c r="E622" s="5"/>
      <c r="F622" s="6"/>
      <c r="G622" s="6"/>
    </row>
    <row r="623" spans="1:7" ht="21" customHeight="1"/>
    <row r="660" spans="1:7" s="28" customFormat="1">
      <c r="A660" s="4"/>
      <c r="B660" s="14"/>
      <c r="C660" s="3"/>
      <c r="D660" s="4"/>
      <c r="E660" s="5"/>
      <c r="F660" s="6"/>
      <c r="G660" s="6"/>
    </row>
    <row r="661" spans="1:7" s="28" customFormat="1">
      <c r="A661" s="4"/>
      <c r="B661" s="14"/>
      <c r="C661" s="3"/>
      <c r="D661" s="4"/>
      <c r="E661" s="5"/>
      <c r="F661" s="6"/>
      <c r="G661" s="6"/>
    </row>
    <row r="692" spans="1:7" s="28" customFormat="1">
      <c r="A692" s="4"/>
      <c r="B692" s="14"/>
      <c r="C692" s="3"/>
      <c r="D692" s="4"/>
      <c r="E692" s="5"/>
      <c r="F692" s="6"/>
      <c r="G692" s="6"/>
    </row>
    <row r="693" spans="1:7" s="28" customFormat="1">
      <c r="A693" s="4"/>
      <c r="B693" s="14"/>
      <c r="C693" s="3"/>
      <c r="D693" s="4"/>
      <c r="E693" s="5"/>
      <c r="F693" s="6"/>
      <c r="G693" s="6"/>
    </row>
  </sheetData>
  <printOptions gridLines="1"/>
  <pageMargins left="0.75" right="0.75" top="1" bottom="1" header="0.5" footer="0.5"/>
  <pageSetup paperSize="9" scale="82" orientation="portrait" horizontalDpi="300" verticalDpi="300" r:id="rId1"/>
  <headerFooter alignWithMargins="0">
    <oddHeader>&amp;LHOTEL</oddHeader>
    <oddFooter>&amp;R&amp;"Comic Sans MS,Bold Italic"Page /&amp;P</oddFooter>
  </headerFooter>
  <rowBreaks count="14" manualBreakCount="14">
    <brk id="30" max="5" man="1"/>
    <brk id="60" max="5" man="1"/>
    <brk id="103" max="5" man="1"/>
    <brk id="151" max="5" man="1"/>
    <brk id="199" max="5" man="1"/>
    <brk id="244" max="5" man="1"/>
    <brk id="285" max="5" man="1"/>
    <brk id="333" max="5" man="1"/>
    <brk id="372" max="5" man="1"/>
    <brk id="419" max="5" man="1"/>
    <brk id="450" max="5" man="1"/>
    <brk id="487" max="5" man="1"/>
    <brk id="509" max="5" man="1"/>
    <brk id="535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hotel</vt:lpstr>
      <vt:lpstr>hotel!Print_Area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ABDOULRAZERQ</cp:lastModifiedBy>
  <dcterms:created xsi:type="dcterms:W3CDTF">2023-04-17T09:22:10Z</dcterms:created>
  <dcterms:modified xsi:type="dcterms:W3CDTF">2023-07-19T16:13:28Z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