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OULRAZERQ\Desktop\BOQ\qs yunus\ekiti\"/>
    </mc:Choice>
  </mc:AlternateContent>
  <xr:revisionPtr revIDLastSave="0" documentId="13_ncr:1_{FDB4969E-97C1-4E6E-B4FE-D5203E91A5A8}" xr6:coauthVersionLast="47" xr6:coauthVersionMax="47" xr10:uidLastSave="{00000000-0000-0000-0000-000000000000}"/>
  <bookViews>
    <workbookView xWindow="-120" yWindow="-120" windowWidth="19440" windowHeight="11640" xr2:uid="{38B26F3D-F1C1-43A4-B360-1A31DD5372FB}"/>
  </bookViews>
  <sheets>
    <sheet name="mosqu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0">#REF!</definedName>
    <definedName name="\a">#REF!</definedName>
    <definedName name="\b">#REF!</definedName>
    <definedName name="\c">#REF!</definedName>
    <definedName name="\d">#REF!</definedName>
    <definedName name="\h">#REF!</definedName>
    <definedName name="\i">#REF!</definedName>
    <definedName name="\k">#REF!</definedName>
    <definedName name="\m">#REF!</definedName>
    <definedName name="\n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y">#REF!</definedName>
    <definedName name="\z">#REF!</definedName>
    <definedName name="______cbd1">'[1]MAIN BLD TAKE OFF'!#REF!</definedName>
    <definedName name="______cbd2">'[1]MAIN BLD TAKE OFF'!#REF!</definedName>
    <definedName name="______cbd3">'[1]MAIN BLD TAKE OFF'!#REF!</definedName>
    <definedName name="______td2">'[1]MAIN BLD TAKE OFF'!#REF!</definedName>
    <definedName name="______tl1">'[1]MAIN BLD TAKE OFF'!#REF!</definedName>
    <definedName name="______tl2">'[1]MAIN BLD TAKE OFF'!#REF!</definedName>
    <definedName name="______tw2">'[1]MAIN BLD TAKE OFF'!#REF!</definedName>
    <definedName name="_____cbd1">'[1]MAIN BLD TAKE OFF'!#REF!</definedName>
    <definedName name="_____cbd2">'[1]MAIN BLD TAKE OFF'!#REF!</definedName>
    <definedName name="_____cbd3">'[1]MAIN BLD TAKE OFF'!#REF!</definedName>
    <definedName name="_____td2">'[1]MAIN BLD TAKE OFF'!#REF!</definedName>
    <definedName name="_____tl1">'[1]MAIN BLD TAKE OFF'!#REF!</definedName>
    <definedName name="_____tl2">'[1]MAIN BLD TAKE OFF'!#REF!</definedName>
    <definedName name="_____tw1">'[2]MAIN BLD TAKE OFF'!$I$34</definedName>
    <definedName name="_____tw2">'[1]MAIN BLD TAKE OFF'!#REF!</definedName>
    <definedName name="____cbd1">'[1]MAIN BLD TAKE OFF'!#REF!</definedName>
    <definedName name="____cbd2">'[1]MAIN BLD TAKE OFF'!#REF!</definedName>
    <definedName name="____cbd3">'[1]MAIN BLD TAKE OFF'!#REF!</definedName>
    <definedName name="____td2">'[1]MAIN BLD TAKE OFF'!#REF!</definedName>
    <definedName name="____tl1">'[1]MAIN BLD TAKE OFF'!#REF!</definedName>
    <definedName name="____tl2">'[1]MAIN BLD TAKE OFF'!#REF!</definedName>
    <definedName name="____tw1">'[3]MAIN BLD TAKE OFF'!$I$34</definedName>
    <definedName name="____tw2">'[1]MAIN BLD TAKE OFF'!#REF!</definedName>
    <definedName name="___cbd1">'[1]MAIN BLD TAKE OFF'!#REF!</definedName>
    <definedName name="___cbd2">'[1]MAIN BLD TAKE OFF'!#REF!</definedName>
    <definedName name="___cbd3">'[1]MAIN BLD TAKE OFF'!#REF!</definedName>
    <definedName name="___td2">'[1]MAIN BLD TAKE OFF'!#REF!</definedName>
    <definedName name="___tl1">'[1]MAIN BLD TAKE OFF'!#REF!</definedName>
    <definedName name="___tl2">'[1]MAIN BLD TAKE OFF'!#REF!</definedName>
    <definedName name="___tw1">'[2]MAIN BLD TAKE OFF'!$I$34</definedName>
    <definedName name="___tw2">'[1]MAIN BLD TAKE OFF'!#REF!</definedName>
    <definedName name="__cbd1" localSheetId="0">'[4]MAIN BLD TAKE OFF'!#REF!</definedName>
    <definedName name="__cbd1">'[4]MAIN BLD TAKE OFF'!#REF!</definedName>
    <definedName name="__cbd2" localSheetId="0">'[4]MAIN BLD TAKE OFF'!#REF!</definedName>
    <definedName name="__cbd2">'[4]MAIN BLD TAKE OFF'!#REF!</definedName>
    <definedName name="__cbd3" localSheetId="0">'[4]MAIN BLD TAKE OFF'!#REF!</definedName>
    <definedName name="__cbd3">'[4]MAIN BLD TAKE OFF'!#REF!</definedName>
    <definedName name="__td2" localSheetId="0">'[4]MAIN BLD TAKE OFF'!#REF!</definedName>
    <definedName name="__td2">'[4]MAIN BLD TAKE OFF'!#REF!</definedName>
    <definedName name="__tl1" localSheetId="0">'[4]MAIN BLD TAKE OFF'!#REF!</definedName>
    <definedName name="__tl1">'[4]MAIN BLD TAKE OFF'!#REF!</definedName>
    <definedName name="__tl2" localSheetId="0">'[4]MAIN BLD TAKE OFF'!#REF!</definedName>
    <definedName name="__tl2">'[4]MAIN BLD TAKE OFF'!#REF!</definedName>
    <definedName name="__tw1">'[2]MAIN BLD TAKE OFF'!$I$34</definedName>
    <definedName name="__tw2" localSheetId="0">'[4]MAIN BLD TAKE OFF'!#REF!</definedName>
    <definedName name="__tw2">'[4]MAIN BLD TAKE OFF'!#REF!</definedName>
    <definedName name="_1_allcaz">[5]_1_allcaz!$A$1:$BN$1974</definedName>
    <definedName name="_3_BEDROOM_SEMI___DETACHED_DUPLEX__134_M2">"5BRM DUPLEX '5BRM DUPLEX (134m2)+'5BRM DUPLEX (134m2)"</definedName>
    <definedName name="_B80266">#REF!</definedName>
    <definedName name="_B90266">#REF!</definedName>
    <definedName name="_B99106">#REF!</definedName>
    <definedName name="_cbd1" localSheetId="0">'[4]MAIN BLD TAKE OFF'!#REF!</definedName>
    <definedName name="_cbd1">'[4]MAIN BLD TAKE OFF'!#REF!</definedName>
    <definedName name="_cbd2" localSheetId="0">'[4]MAIN BLD TAKE OFF'!#REF!</definedName>
    <definedName name="_cbd2">'[4]MAIN BLD TAKE OFF'!#REF!</definedName>
    <definedName name="_cbd3" localSheetId="0">'[4]MAIN BLD TAKE OFF'!#REF!</definedName>
    <definedName name="_cbd3">'[4]MAIN BLD TAKE OFF'!#REF!</definedName>
    <definedName name="_Fill" hidden="1">#REF!</definedName>
    <definedName name="_Order1" hidden="1">255</definedName>
    <definedName name="_Order2" hidden="1">255</definedName>
    <definedName name="_SK1">#REF!</definedName>
    <definedName name="_td2" localSheetId="0">'[4]MAIN BLD TAKE OFF'!#REF!</definedName>
    <definedName name="_td2">'[4]MAIN BLD TAKE OFF'!#REF!</definedName>
    <definedName name="_tl1" localSheetId="0">'[4]MAIN BLD TAKE OFF'!#REF!</definedName>
    <definedName name="_tl1">'[4]MAIN BLD TAKE OFF'!#REF!</definedName>
    <definedName name="_tl2" localSheetId="0">'[4]MAIN BLD TAKE OFF'!#REF!</definedName>
    <definedName name="_tl2">'[4]MAIN BLD TAKE OFF'!#REF!</definedName>
    <definedName name="_tw1">'[2]MAIN BLD TAKE OFF'!$I$34</definedName>
    <definedName name="_tw2" localSheetId="0">'[4]MAIN BLD TAKE OFF'!#REF!</definedName>
    <definedName name="_tw2">'[4]MAIN BLD TAKE OFF'!#REF!</definedName>
    <definedName name="A" localSheetId="0">#REF!</definedName>
    <definedName name="A">#REF!</definedName>
    <definedName name="a1a1a">{#N/A,#N/A,FALSE,"Cashflow"}</definedName>
    <definedName name="a1a1a1a1">{#N/A,#N/A,FALSE,"Capacity"}</definedName>
    <definedName name="aa" hidden="1">{#N/A,#N/A,FALSE,"II-2 POP.HH";#N/A,#N/A,FALSE,"II-3 AGE.DIST";#N/A,#N/A,FALSE,"II-4 HH.DIST";#N/A,#N/A,FALSE,"II-5 EMP.INDUS"}</definedName>
    <definedName name="AAA" hidden="1">{#N/A,#N/A,FALSE,"AFR-ELC"}</definedName>
    <definedName name="aaaa" localSheetId="0">'[6]MAIN BLD TAKE OFF'!#REF!</definedName>
    <definedName name="aaaa">'[6]MAIN BLD TAKE OFF'!#REF!</definedName>
    <definedName name="aaaaa">{#N/A,#N/A,FALSE,"Variables";#N/A,#N/A,FALSE,"NPV Cashflows NZ$";#N/A,#N/A,FALSE,"Cashflows NZ$"}</definedName>
    <definedName name="aaaaaaa">{#N/A,#N/A,FALSE,"Cashflow"}</definedName>
    <definedName name="aaaaaaaaaa">{#N/A,#N/A,FALSE,"Cashflow"}</definedName>
    <definedName name="ABU" localSheetId="0">'[6]MAIN BLD TAKE OFF'!#REF!</definedName>
    <definedName name="ABU">'[6]MAIN BLD TAKE OFF'!#REF!</definedName>
    <definedName name="AccessDatabase" hidden="1">"H:\MDEVLIN\mdevlin general\Blank BCIS Tender Master.mdb"</definedName>
    <definedName name="ad">{0,0,0,0;0,0,0,0;0,0,0,0}</definedName>
    <definedName name="all" localSheetId="0">'[7]Materials on site'!#REF!</definedName>
    <definedName name="all">'[7]Materials on site'!#REF!</definedName>
    <definedName name="ALTV">'[8]Base case - condos'!$H$6</definedName>
    <definedName name="anscount" hidden="1">1</definedName>
    <definedName name="aq">#REF!</definedName>
    <definedName name="Area">'[9]Exhibit VI-8'!$A$1:$IV$11</definedName>
    <definedName name="AS2DocOpenMode" hidden="1">"AS2DocumentEdit"</definedName>
    <definedName name="asdfasfasd">{0,0,0,0;0,0,0,0;0,0,0,0}</definedName>
    <definedName name="ATTACHED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B">#REF!</definedName>
    <definedName name="B1T">#REF!</definedName>
    <definedName name="B2T">#REF!</definedName>
    <definedName name="B3T">#REF!</definedName>
    <definedName name="B4T">#REF!</definedName>
    <definedName name="BACK" hidden="1">{#N/A,#N/A,FALSE,"AFR-ELC"}</definedName>
    <definedName name="BALL">{#N/A,#N/A,FALSE,"AFR-ELC"}</definedName>
    <definedName name="bank">{#N/A,#N/A,FALSE,"AFR-ELC"}</definedName>
    <definedName name="Barracks" hidden="1">{#N/A,#N/A,FALSE,"AFR-ELC"}</definedName>
    <definedName name="Beg_Bal">#REF!</definedName>
    <definedName name="BILL1">#REF!</definedName>
    <definedName name="BOQ">#REF!</definedName>
    <definedName name="builder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building" localSheetId="0">'[10]Materials on site'!#REF!</definedName>
    <definedName name="building">'[10]Materials on site'!#REF!</definedName>
    <definedName name="C_">#REF!</definedName>
    <definedName name="CA">#REF!</definedName>
    <definedName name="CA0">#REF!</definedName>
    <definedName name="cf">{#N/A,#N/A,FALSE,"AFR-ELC"}</definedName>
    <definedName name="CI">#REF!</definedName>
    <definedName name="CI0">#REF!</definedName>
    <definedName name="CLIENT">#REF!</definedName>
    <definedName name="CLTV">'[8]Base case - condos'!$H$7</definedName>
    <definedName name="cogtaz_Query_from_wizard">#REF!</definedName>
    <definedName name="CON">#REF!</definedName>
    <definedName name="conv">[11]Assumptions!$C$9</definedName>
    <definedName name="Cover" hidden="1">{#N/A,#N/A,FALSE,"Aging Summary";#N/A,#N/A,FALSE,"Ratio Analysis";#N/A,#N/A,FALSE,"Test 120 Day Accts";#N/A,#N/A,FALSE,"Tickmarks"}</definedName>
    <definedName name="Cum_Int">#REF!</definedName>
    <definedName name="CUSTOMER">#REF!</definedName>
    <definedName name="D">#REF!</definedName>
    <definedName name="Data">#REF!</definedName>
    <definedName name="_xlnm.Database">#REF!</definedName>
    <definedName name="DATE">#REF!</definedName>
    <definedName name="dfr" localSheetId="0">'[6]MAIN BLD TAKE OFF'!#REF!</definedName>
    <definedName name="dfr">'[6]MAIN BLD TAKE OFF'!#REF!</definedName>
    <definedName name="Division">#REF!</definedName>
    <definedName name="don">{#N/A,#N/A,FALSE,"AFR-ELC"}</definedName>
    <definedName name="dsa" hidden="1">{#N/A,#N/A,FALSE,"AFR-ELC"}</definedName>
    <definedName name="E">#REF!</definedName>
    <definedName name="EFFIONG" hidden="1">{#N/A,#N/A,FALSE,"AFR-ELC"}</definedName>
    <definedName name="End_Bal">#REF!</definedName>
    <definedName name="ENGINEER">#REF!</definedName>
    <definedName name="Entrance" hidden="1">{#N/A,#N/A,FALSE,"AFR-ELC"}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HIBIT">#REF!</definedName>
    <definedName name="EXIT">#REF!</definedName>
    <definedName name="Extra_Pay">#REF!</definedName>
    <definedName name="F">#REF!</definedName>
    <definedName name="fac">#REF!</definedName>
    <definedName name="FACELIFT" hidden="1">{#N/A,#N/A,FALSE,"AFR-ELC"}</definedName>
    <definedName name="fenchuck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Fill" hidden="1">#REF!</definedName>
    <definedName name="Fixed_Costs">[12]BEP!$C$8</definedName>
    <definedName name="fl">{#N/A,#N/A,FALSE,"Variables";#N/A,#N/A,FALSE,"NPV Cashflows NZ$";#N/A,#N/A,FALSE,"Cashflows NZ$"}</definedName>
    <definedName name="FOIL">{#N/A,#N/A,FALSE,"AFR-ELC"}</definedName>
    <definedName name="Full_Print">#REF!</definedName>
    <definedName name="G">#REF!</definedName>
    <definedName name="GAME">{#N/A,#N/A,FALSE,"AFR-ELC"}</definedName>
    <definedName name="gas">{#N/A,#N/A,FALSE,"AFR-ELC"}</definedName>
    <definedName name="globref">INDIRECT("rc",FALSE)</definedName>
    <definedName name="GRANDTOTAL">#REF!</definedName>
    <definedName name="Gross_Margin">[12]BEP!$C$11</definedName>
    <definedName name="H">#REF!</definedName>
    <definedName name="HC">#REF!</definedName>
    <definedName name="HC0">#REF!</definedName>
    <definedName name="HC1_">#REF!</definedName>
    <definedName name="Header_Row">ROW(#REF!)</definedName>
    <definedName name="HS">#REF!</definedName>
    <definedName name="HS0">#REF!</definedName>
    <definedName name="HTML_CodePage" hidden="1">1252</definedName>
    <definedName name="HTML_Control" hidden="1">{"'Final Summary'!$A$1:$G$86"}</definedName>
    <definedName name="HTML_Description" hidden="1">""</definedName>
    <definedName name="HTML_Email" hidden="1">""</definedName>
    <definedName name="HTML_Header" hidden="1">"Final Summary"</definedName>
    <definedName name="HTML_LastUpdate" hidden="1">"31/05/01"</definedName>
    <definedName name="HTML_LineAfter" hidden="1">FALSE</definedName>
    <definedName name="HTML_LineBefore" hidden="1">FALSE</definedName>
    <definedName name="HTML_Name" hidden="1">"Jarvis IT"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Documents\MyHTML.htm"</definedName>
    <definedName name="HTML_PathTemplate" hidden="1">"C:\My Documents\HTMLTemp.htm"</definedName>
    <definedName name="HTML_Title" hidden="1">"Draft Cost Auth"</definedName>
    <definedName name="huh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I">#REF!</definedName>
    <definedName name="IN">#REF!</definedName>
    <definedName name="IN0">#REF!</definedName>
    <definedName name="Inflation">[13]Summary!$C$31</definedName>
    <definedName name="Int">#REF!</definedName>
    <definedName name="Interest_Rate">#REF!</definedName>
    <definedName name="IQ_ACCOUNT_CHANGE" hidden="1">"c413"</definedName>
    <definedName name="IQ_ACCOUNTS_PAY" hidden="1">"c32"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"c8"</definedName>
    <definedName name="IQ_ACCUM_DEP" hidden="1">"c7"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"c39"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"c16"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"c1471"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UDITOR_NAME" hidden="1">"c1539"</definedName>
    <definedName name="IQ_AUDITOR_OPINION" hidden="1">"c1540"</definedName>
    <definedName name="IQ_AUTO_WRITTEN" hidden="1">"c62"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"c65"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"c88"</definedName>
    <definedName name="IQ_BIG_INT_BEAR_CD" hidden="1">"c89"</definedName>
    <definedName name="IQ_BOARD_MEMBER" hidden="1">"c96"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"c100"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"c115"</definedName>
    <definedName name="IQ_CAPITAL_LEASES" hidden="1">"c115"</definedName>
    <definedName name="IQ_CASH" hidden="1">"c118"</definedName>
    <definedName name="IQ_CASH_ACQUIRE_CF" hidden="1">"c1630"</definedName>
    <definedName name="IQ_CASH_CONVERSION" hidden="1">"c117"</definedName>
    <definedName name="IQ_CASH_DUE_BANKS" hidden="1">"c118"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T" hidden="1">"c124"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"c161"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OSEPRICE" hidden="1">"c174"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"c182"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REET1" hidden="1">"c217"</definedName>
    <definedName name="IQ_COMPANY_STREET2" hidden="1">"c218"</definedName>
    <definedName name="IQ_COMPANY_TICKER" hidden="1">"c219"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"c226"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"c274"</definedName>
    <definedName name="IQ_DAYS_PAYABLE_OUT" hidden="1">"c274"</definedName>
    <definedName name="IQ_DAYS_SALES_OUT" hidden="1">"c275"</definedName>
    <definedName name="IQ_DAYS_SALES_OUTST" hidden="1">"c275"</definedName>
    <definedName name="IQ_DEF_ACQ_CST" hidden="1">"c301"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"c313"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INC_TAX" hidden="1">"c315"</definedName>
    <definedName name="IQ_DEFERRED_TAXES" hidden="1">"c147"</definedName>
    <definedName name="IQ_DEMAND_DEP" hidden="1">"c320"</definedName>
    <definedName name="IQ_DEPOSITS_FIN" hidden="1">"c321"</definedName>
    <definedName name="IQ_DEPRE_AMORT" hidden="1">"c247"</definedName>
    <definedName name="IQ_DEPRE_AMORT_SUPPL" hidden="1">"c1593"</definedName>
    <definedName name="IQ_DEPRE_DEPLE" hidden="1">"c261"</definedName>
    <definedName name="IQ_DEPRE_SUPP" hidden="1">"c1443"</definedName>
    <definedName name="IQ_DESCRIPTION_LONG" hidden="1">"c322"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NORMAL_EPS" hidden="1">"c1594"</definedName>
    <definedName name="IQ_DILUT_WEIGHT" hidden="1">"c326"</definedName>
    <definedName name="IQ_DISCONT_OPER" hidden="1">"c333"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SHARE" hidden="1">"c330"</definedName>
    <definedName name="IQ_DIVEST_CF" hidden="1">"c331"</definedName>
    <definedName name="IQ_DIVID_SHARE" hidden="1">"c330"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"c360"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"c368"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NUM_EST" hidden="1">"c374"</definedName>
    <definedName name="IQ_EBITDA_OVER_TOTAL_IE" hidden="1">"c373"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ICIENCY_RATIO" hidden="1">"c391"</definedName>
    <definedName name="IQ_EMPLOYEES" hidden="1">"c392"</definedName>
    <definedName name="IQ_ENTERPRISE_VALUE" hidden="1">"c84"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NUM_EST" hidden="1">"c402"</definedName>
    <definedName name="IQ_EPS_STDDEV_EST" hidden="1">"c403"</definedName>
    <definedName name="IQ_EQUITY_AFFIL" hidden="1">"c552"</definedName>
    <definedName name="IQ_EQUITY_METHOD" hidden="1">"c404"</definedName>
    <definedName name="IQ_EQV_OVER_BV" hidden="1">"c1596"</definedName>
    <definedName name="IQ_EQV_OVER_LTM_PRETAX_INC" hidden="1">"c739"</definedName>
    <definedName name="IQ_ESOP_DEBT" hidden="1">"c1597"</definedName>
    <definedName name="IQ_EST_ACT_EPS" hidden="1">"c1648"</definedName>
    <definedName name="IQ_EST_DATE" hidden="1">"c1634"</definedName>
    <definedName name="IQ_EST_EPS_GROWTH_1YR" hidden="1">"c1636"</definedName>
    <definedName name="IQ_EST_EPS_GROWTH_2YR" hidden="1">"c1637"</definedName>
    <definedName name="IQ_EST_EPS_GROWTH_Q_1YR" hidden="1">"c1641"</definedName>
    <definedName name="IQ_EST_EPS_SURPRISE" hidden="1">"c1635"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V_OVER_EMPLOYEE" hidden="1">"c1225"</definedName>
    <definedName name="IQ_EV_OVER_LTM_EBIT" hidden="1">"c1221"</definedName>
    <definedName name="IQ_EV_OVER_LTM_EBITDA" hidden="1">"c1223"</definedName>
    <definedName name="IQ_EV_OVER_LTM_REVENUE" hidden="1">"c1227"</definedName>
    <definedName name="IQ_EXCHANGE" hidden="1">"c405"</definedName>
    <definedName name="IQ_EXERCISE_PRICE" hidden="1">"c406"</definedName>
    <definedName name="IQ_EXP_RETURN_PENSION_DOMESTIC" hidden="1">"c407"</definedName>
    <definedName name="IQ_EXP_RETURN_PENSION_FOREIGN" hidden="1">"c408"</definedName>
    <definedName name="IQ_EXPENSE_CODE_" hidden="1">"PwC UK Website Access"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"c413"</definedName>
    <definedName name="IQ_FDIC" hidden="1">"c417"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NUM_EST" hidden="1">"c421"</definedName>
    <definedName name="IQ_FFO_STDDEV_EST" hidden="1">"c422"</definedName>
    <definedName name="IQ_FH">100000</definedName>
    <definedName name="IQ_FHLB_DEBT" hidden="1">"c423"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"c893"</definedName>
    <definedName name="IQ_FINANCING_CASH_SUPPL" hidden="1">"c899"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"c451"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"c452"</definedName>
    <definedName name="IQ_GOODWILL_NET" hidden="1">"c530"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"c192"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"c511"</definedName>
    <definedName name="IQ_GW" hidden="1">"c530"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"c789"</definedName>
    <definedName name="IQ_INC_AVAIL_INCL" hidden="1">"c791"</definedName>
    <definedName name="IQ_INC_BEFORE_TAX" hidden="1">"c386"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"c907"</definedName>
    <definedName name="IQ_INTEREST_EXP" hidden="1">"c618"</definedName>
    <definedName name="IQ_INTEREST_EXP_NET" hidden="1">"c1450"</definedName>
    <definedName name="IQ_INTEREST_EXP_NON" hidden="1">"c618"</definedName>
    <definedName name="IQ_INTEREST_EXP_SUPPL" hidden="1">"c1460"</definedName>
    <definedName name="IQ_INTEREST_INC" hidden="1">"c769"</definedName>
    <definedName name="IQ_INTEREST_INC_NON" hidden="1">"c619"</definedName>
    <definedName name="IQ_INTEREST_INVEST_INC" hidden="1">"c619"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"c751"</definedName>
    <definedName name="IQ_ISS_STOCK_NET" hidden="1">"c1601"</definedName>
    <definedName name="IQ_LAND" hidden="1">"c645"</definedName>
    <definedName name="IQ_LASTSALEPRICE" hidden="1">"c646"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IFOR" hidden="1">"c655"</definedName>
    <definedName name="IQ_LL" hidden="1">"c656"</definedName>
    <definedName name="IQ_LOAN_LEASE_RECEIV" hidden="1">"c657"</definedName>
    <definedName name="IQ_LOAN_LOSS" hidden="1">"c656"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"c674"</definedName>
    <definedName name="IQ_LONG_TERM_DEBT_OVER_TOTAL_CAP" hidden="1">"c677"</definedName>
    <definedName name="IQ_LONG_TERM_GROWTH" hidden="1">"c671"</definedName>
    <definedName name="IQ_LONG_TERM_INV" hidden="1">"c697"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"c1304"</definedName>
    <definedName name="IQ_LTMMONTH" hidden="1">120000</definedName>
    <definedName name="IQ_MACHINERY" hidden="1">"c711"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TD" hidden="1">800000</definedName>
    <definedName name="IQ_NAMES_REVISION_DATE_" hidden="1">"10/27/2016 13:42:33"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"c781"</definedName>
    <definedName name="IQ_NET_INC_BEFORE" hidden="1">"c344"</definedName>
    <definedName name="IQ_NET_INC_CF" hidden="1">"c793"</definedName>
    <definedName name="IQ_NET_INC_MARGIN" hidden="1">"c794"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"c764"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SFAS" hidden="1">"c795"</definedName>
    <definedName name="IQ_NON_ACCRUAL_LOANS" hidden="1">"c796"</definedName>
    <definedName name="IQ_NON_CASH" hidden="1">"c797"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"c801"</definedName>
    <definedName name="IQ_NON_INTEREST_INC" hidden="1">"c802"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"c1176"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OCCUPY_EXP" hidden="1">"c839"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"c362"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ISSUED" hidden="1">"c857"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"c868"</definedName>
    <definedName name="IQ_OTHER_CURRENT_LIAB" hidden="1">"c877"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"c916"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"c946"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"c959"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"c1010"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"c1022"</definedName>
    <definedName name="IQ_OUTSTANDING_FILING_DATE" hidden="1">"c1023"</definedName>
    <definedName name="IQ_PART_TIME" hidden="1">"c1024"</definedName>
    <definedName name="IQ_PAY_ACCRUED" hidden="1">"c8"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"c1034"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"c1052"</definedName>
    <definedName name="IQ_PREF_TOT" hidden="1">"c1044"</definedName>
    <definedName name="IQ_PREMIUMS_ANNUITY_REV" hidden="1">"c1067"</definedName>
    <definedName name="IQ_PREPAID_EXP" hidden="1">"c1068"</definedName>
    <definedName name="IQ_PREPAID_EXPEN" hidden="1">"c1068"</definedName>
    <definedName name="IQ_PRICE_OVER_BVPS" hidden="1">"c1026"</definedName>
    <definedName name="IQ_PRICE_OVER_LTM_EPS" hidden="1">"c1029"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"c795"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"c518"</definedName>
    <definedName name="IQ_PROPERTY_MGMT_FEE" hidden="1">"c1074"</definedName>
    <definedName name="IQ_PROPERTY_NET" hidden="1">"c829"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"c1059"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"c1090"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NED_EARN" hidden="1">"c1092"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"c1117"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"c1122"</definedName>
    <definedName name="IQ_REVENUE_EST" hidden="1">"c1126"</definedName>
    <definedName name="IQ_REVENUE_HIGH_EST" hidden="1">"c1127"</definedName>
    <definedName name="IQ_REVENUE_LOW_EST" hidden="1">"c1128"</definedName>
    <definedName name="IQ_REVENUE_NUM_EST" hidden="1">"c1129"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"c83"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"c1197"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"c1266"</definedName>
    <definedName name="IQ_TOTAL_CASH_FINAN" hidden="1">"c119"</definedName>
    <definedName name="IQ_TOTAL_CASH_INVEST" hidden="1">"c121"</definedName>
    <definedName name="IQ_TOTAL_CASH_OPER" hidden="1">"c122"</definedName>
    <definedName name="IQ_TOTAL_CL" hidden="1">"c1245"</definedName>
    <definedName name="IQ_TOTAL_COMMON" hidden="1">"c1022"</definedName>
    <definedName name="IQ_TOTAL_COMMON_EQUITY" hidden="1">"c1246"</definedName>
    <definedName name="IQ_TOTAL_CURRENT_ASSETS" hidden="1">"c1243"</definedName>
    <definedName name="IQ_TOTAL_CURRENT_LIAB" hidden="1">"c1245"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"c1249"</definedName>
    <definedName name="IQ_TOTAL_DEBT_OVER_TOTAL_BV" hidden="1">"c1250"</definedName>
    <definedName name="IQ_TOTAL_DEBT_OVER_TOTAL_CAP" hidden="1">"c1248"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"c591"</definedName>
    <definedName name="IQ_TOTAL_INVENTORY" hidden="1">"c622"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"c1279"</definedName>
    <definedName name="IQ_TOTAL_LIAB_TOTAL_ASSETS" hidden="1">"c1283"</definedName>
    <definedName name="IQ_TOTAL_LONG_DEBT" hidden="1">"c1617"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UTI" hidden="1">"c1308"</definedName>
    <definedName name="IQ_TOTAL_REVENUE" hidden="1">"c1294"</definedName>
    <definedName name="IQ_TOTAL_SPECIAL" hidden="1">"c1618"</definedName>
    <definedName name="IQ_TOTAL_ST_BORROW" hidden="1">"c1177"</definedName>
    <definedName name="IQ_TOTAL_UNUSUAL" hidden="1">"c1508"</definedName>
    <definedName name="IQ_TRADE_AR" hidden="1">"c40"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"c1311"</definedName>
    <definedName name="IQ_TRUST_INC" hidden="1">"c1319"</definedName>
    <definedName name="IQ_TRUST_PREF" hidden="1">"c1320"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PAID_CLAIMS" hidden="1">"c1330"</definedName>
    <definedName name="IQ_UNREALIZED_GAIN" hidden="1">"c1619"</definedName>
    <definedName name="IQ_US_GAAP" hidden="1">"c1331"</definedName>
    <definedName name="IQ_UTIL_PPE_NET" hidden="1">"c1620"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YEARHIGH" hidden="1">"c1337"</definedName>
    <definedName name="IQ_YEARLOW" hidden="1">"c1338"</definedName>
    <definedName name="IQ_YTD" hidden="1">3000</definedName>
    <definedName name="IQ_YTDMONTH" hidden="1">130000</definedName>
    <definedName name="IQ_Z_SCORE" hidden="1">"c1339"</definedName>
    <definedName name="jamb" hidden="1">{#N/A,#N/A,FALSE,"AFR-ELC"}</definedName>
    <definedName name="K">#REF!</definedName>
    <definedName name="L">#REF!</definedName>
    <definedName name="Land_Residual">#REF!</definedName>
    <definedName name="Last_Row">IF(Values_Entered,Header_Row+Number_of_Payments,Header_Row)</definedName>
    <definedName name="lastcell" localSheetId="0">'[14]Oct-99'!#REF!</definedName>
    <definedName name="lastcell">'[14]Oct-99'!#REF!</definedName>
    <definedName name="LO">#REF!</definedName>
    <definedName name="LO0">#REF!</definedName>
    <definedName name="Loan_Amount">#REF!</definedName>
    <definedName name="Loan_Start">#REF!</definedName>
    <definedName name="Loan_Years">#REF!</definedName>
    <definedName name="LS">#REF!</definedName>
    <definedName name="LS0">#REF!</definedName>
    <definedName name="LU">#REF!</definedName>
    <definedName name="LU0">#REF!</definedName>
    <definedName name="M">#REF!</definedName>
    <definedName name="mix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N">#REF!</definedName>
    <definedName name="NAME">#REF!</definedName>
    <definedName name="Name1">[11]Assumptions!$B$15</definedName>
    <definedName name="name2">[11]Assumptions!$B$17</definedName>
    <definedName name="Name3">[11]Assumptions!$B$20</definedName>
    <definedName name="ngfng" hidden="1">{#N/A,#N/A,FALSE,"Aging Summary";#N/A,#N/A,FALSE,"Ratio Analysis";#N/A,#N/A,FALSE,"Test 120 Day Accts";#N/A,#N/A,FALSE,"Tickmarks"}</definedName>
    <definedName name="nnnnnnn" hidden="1">{#N/A,#N/A,FALSE,"AFR-ELC"}</definedName>
    <definedName name="NONE">'[15]#REF'!#REF!</definedName>
    <definedName name="NOTE">#REF!</definedName>
    <definedName name="NSF">'[8]Condo Pricing'!$F$15</definedName>
    <definedName name="NUM">#REF!</definedName>
    <definedName name="Num_Pmt_Per_Year">#REF!</definedName>
    <definedName name="Number_of_Payments">MATCH(0.01,End_Bal,-1)+1</definedName>
    <definedName name="NWC" hidden="1">{#N/A,#N/A,FALSE,"AFR-ELC"}</definedName>
    <definedName name="OFFICE">#REF!</definedName>
    <definedName name="OLTV">'[8]Base case - condos'!$H$8</definedName>
    <definedName name="OOOOO">#REF!</definedName>
    <definedName name="OT">#REF!</definedName>
    <definedName name="OT0">#REF!</definedName>
    <definedName name="pay" localSheetId="0">'[7]Materials on site'!#REF!</definedName>
    <definedName name="pay">'[7]Materials on site'!#REF!</definedName>
    <definedName name="Pay_Date">#REF!</definedName>
    <definedName name="Pay_Num">#REF!</definedName>
    <definedName name="Payment_Date">DATE(YEAR(Loan_Start),MONTH(Loan_Start)+Payment_Number,DAY(Loan_Start))</definedName>
    <definedName name="PF">#REF!</definedName>
    <definedName name="PF0">#REF!</definedName>
    <definedName name="PLS">#REF!</definedName>
    <definedName name="Price_per_Unit">[12]BEP!$C$4</definedName>
    <definedName name="Princ">#REF!</definedName>
    <definedName name="Print">'[9]Exhibit VI-8'!$A$12:$G$21</definedName>
    <definedName name="_xlnm.Print_Area" localSheetId="0">mosque!$A$1:$F$866</definedName>
    <definedName name="_xlnm.Print_Area">#REF!</definedName>
    <definedName name="PRINT_AREA_MI">#REF!</definedName>
    <definedName name="Print_Area_Reset">OFFSET(Full_Print,0,0,Last_Row)</definedName>
    <definedName name="_xlnm.Print_Titles">[16]Model!#REF!</definedName>
    <definedName name="PRINTER">#REF!</definedName>
    <definedName name="ProjectName">{"Client Name or Project Name"}</definedName>
    <definedName name="ProjectName2">{"Client Name or Project Name"}</definedName>
    <definedName name="ProjectName3">{"Client Name or Project Name"}</definedName>
    <definedName name="q">#REF!</definedName>
    <definedName name="qqfxlCalcReset" hidden="1">FALSE</definedName>
    <definedName name="qqfxlCalculateOnOpen" hidden="1">FALSE</definedName>
    <definedName name="qqfxlFullBoth" hidden="1">TRUE</definedName>
    <definedName name="qqfxlManualBoth" hidden="1">FALSE</definedName>
    <definedName name="qqfxlSheetsBoth" hidden="1">TRUE</definedName>
    <definedName name="RAT" hidden="1">{#N/A,#N/A,FALSE,"AFR-ELC"}</definedName>
    <definedName name="RATE" hidden="1">{#N/A,#N/A,FALSE,"AFR-ELC"}</definedName>
    <definedName name="RCLCo_Products">'[17]TCG PRODUCT MENU'!$A$48:$R$67</definedName>
    <definedName name="row" hidden="1">{#N/A,#N/A,FALSE,"AFR-ELC"}</definedName>
    <definedName name="rr">#REF!</definedName>
    <definedName name="rrrr">'[15]#REF'!#REF!</definedName>
    <definedName name="s1s1s">{#N/A,#N/A,FALSE,"Capacity"}</definedName>
    <definedName name="sa">{#N/A,#N/A,FALSE,"AFR-ELC"}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" hidden="1">{#N/A,#N/A,FALSE,"AFR-ELC"}</definedName>
    <definedName name="SDER" hidden="1">{#N/A,#N/A,FALSE,"AFR-ELC"}</definedName>
    <definedName name="SDFGHJKL" hidden="1">{#N/A,#N/A,FALSE,"AFR-ELC"}</definedName>
    <definedName name="sencount" hidden="1">2</definedName>
    <definedName name="SK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sss">#REF!</definedName>
    <definedName name="ssss2">{#N/A,#N/A,FALSE,"Revenue (Annual)";"Revenue _ First 5 years Quarterly",#N/A,FALSE,"Revenue (Qtr)"}</definedName>
    <definedName name="STATISTICS">#REF!</definedName>
    <definedName name="TABLE">#REF!</definedName>
    <definedName name="TBL">#REF!</definedName>
    <definedName name="test" hidden="1">{#N/A,#N/A,FALSE,"Aging Summary";#N/A,#N/A,FALSE,"Ratio Analysis";#N/A,#N/A,FALSE,"Test 120 Day Accts";#N/A,#N/A,FALSE,"Tickmarks"}</definedName>
    <definedName name="TITLE">#REF!</definedName>
    <definedName name="Total_Interest">#REF!</definedName>
    <definedName name="Total_Pay">#REF!</definedName>
    <definedName name="Total_Payment">Scheduled_Payment+Extra_Payment</definedName>
    <definedName name="TOTALCOST">#REF!</definedName>
    <definedName name="TOTALMARGIN">#REF!</definedName>
    <definedName name="TOTALPRICE">#REF!</definedName>
    <definedName name="totalsf">'[18]Unit Mix'!$K$26</definedName>
    <definedName name="TOTALSTOCK">#REF!</definedName>
    <definedName name="totalunits">'[18]Unit Mix'!$G$26</definedName>
    <definedName name="TOTSTOCKCOST">#REF!</definedName>
    <definedName name="TR">#REF!</definedName>
    <definedName name="TR0">#REF!</definedName>
    <definedName name="tsadu">#REF!</definedName>
    <definedName name="tsadu1">#REF!</definedName>
    <definedName name="TTLE">{#N/A,#N/A,FALSE,"AFR-ELC"}</definedName>
    <definedName name="TTLET" hidden="1">{#N/A,#N/A,FALSE,"AFR-ELC"}</definedName>
    <definedName name="u_n" hidden="1">{#N/A,#N/A,FALSE,"AFR-ELC"}</definedName>
    <definedName name="UBA" hidden="1">{#N/A,#N/A,FALSE,"AFR-ELC"}</definedName>
    <definedName name="unattached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Unit_Margin">[12]BEP!$C$10</definedName>
    <definedName name="Units">'[8]Construction Details'!$H$4</definedName>
    <definedName name="Units_Sold">[12]BEP!$C$5</definedName>
    <definedName name="Values_Entered">IF(Loan_Amount*Interest_Rate*Loan_Years*Loan_Start&gt;0,1,0)</definedName>
    <definedName name="Varcosts">#REF!</definedName>
    <definedName name="Variable_Costs">[12]BEP!$C$7</definedName>
    <definedName name="VAT">{#N/A,#N/A,FALSE,"AFR-ELC"}</definedName>
    <definedName name="Vibrated_Reinforced_Concrete__1_2_4___19mm__aggregate__in">"5 BRM DUPLEX "</definedName>
    <definedName name="vvvvv" hidden="1">{#N/A,#N/A,FALSE,"AFR-ELC"}</definedName>
    <definedName name="wacko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was">{#N/A,#N/A,FALSE,"AFR-ELC"}</definedName>
    <definedName name="WERTYUIO">{#N/A,#N/A,FALSE,"AFR-ELC"}</definedName>
    <definedName name="WHAT" hidden="1">{#N/A,#N/A,FALSE,"II-2 POP.HH";#N/A,#N/A,FALSE,"II-3 AGE.DIST";#N/A,#N/A,FALSE,"II-4 HH.DIST";#N/A,#N/A,FALSE,"II-5 EMP.INDUS"}</definedName>
    <definedName name="what2" hidden="1">{#N/A,#N/A,FALSE,"II-2 POP.HH";#N/A,#N/A,FALSE,"II-3 AGE.DIST";#N/A,#N/A,FALSE,"II-4 HH.DIST";#N/A,#N/A,FALSE,"II-5 EMP.INDUS"}</definedName>
    <definedName name="width1">'[2]MAIN BLD TAKE OFF'!$I$18</definedName>
    <definedName name="win" localSheetId="0">#REF!</definedName>
    <definedName name="win">#REF!</definedName>
    <definedName name="wrn.96126.00._.ValCo.Segmentation." hidden="1">{#N/A,#N/A,FALSE,"el.det";#N/A,#N/A,FALSE,"mu.det";#N/A,#N/A,FALSE,"ug.det";#N/A,#N/A,FALSE,"ex.det";#N/A,#N/A,FALSE,"lux.det";#N/A,#N/A,FALSE,"custom.lot";#N/A,#N/A,FALSE,"condo.att";#N/A,#N/A,FALSE,"el.att";#N/A,#N/A,FALSE,"mu.att";#N/A,#N/A,FALSE,"ex.att";#N/A,#N/A,FALSE,"lux.att";#N/A,#N/A,FALSE,"all.by.village"}</definedName>
    <definedName name="wrn.ABUBAKAR._.RIMI._.KAD." hidden="1">{#N/A,#N/A,FALSE,"AFR-ELC"}</definedName>
    <definedName name="wrn.AFRIBANK._.ELECTRICAL._.BILL._.by._.Effiong._.A.._.Uko.">{#N/A,#N/A,FALSE,"AFR-ELC"}</definedName>
    <definedName name="wrn.Aging._.and._.Trend._.Analysis." hidden="1">{#N/A,#N/A,FALSE,"Aging Summary";#N/A,#N/A,FALSE,"Ratio Analysis";#N/A,#N/A,FALSE,"Test 120 Day Accts";#N/A,#N/A,FALSE,"Tickmarks"}</definedName>
    <definedName name="wrn.AJDSuite." hidden="1">{"AJD",#N/A,TRUE,"Summary";"AJD",#N/A,TRUE,"CFCONC-outputs";"AJD",#N/A,TRUE,"P&amp;LCONC-outputs";"AJD",#N/A,TRUE,"BSCONC-outputs";"AJD",#N/A,TRUE,"FSCONC-outputs"}</definedName>
    <definedName name="wrn.All._.Sheets.">{#N/A,#N/A,FALSE,"JA.1";#N/A,#N/A,FALSE,"JA.2";#N/A,#N/A,FALSE,"JA.3";#N/A,#N/A,FALSE,"JA.4";#N/A,#N/A,FALSE,"JA.5";#N/A,#N/A,FALSE,"JA.6";#N/A,#N/A,FALSE,"JA.7";#N/A,#N/A,FALSE,"JA.8";#N/A,#N/A,FALSE,"JA.9";#N/A,#N/A,FALSE,"JA.10";#N/A,#N/A,FALSE,"JB.1";#N/A,#N/A,FALSE,"JB.2";#N/A,#N/A,FALSE,"JB.3";#N/A,#N/A,FALSE,"JB.4";#N/A,#N/A,FALSE,"JB.5";#N/A,#N/A,FALSE,"JB.6";#N/A,#N/A,FALSE,"JB.7";#N/A,#N/A,FALSE,"JB.8";#N/A,#N/A,FALSE,"JB.9";#N/A,#N/A,FALSE,"JB.10";#N/A,#N/A,FALSE,"JC.1";#N/A,#N/A,FALSE,"JC.2";#N/A,#N/A,FALSE,"JC.3";#N/A,#N/A,FALSE,"JC.4";#N/A,#N/A,FALSE,"JC.5";#N/A,#N/A,FALSE,"JC.6";#N/A,#N/A,FALSE,"JC.7";#N/A,#N/A,FALSE,"JC.8";#N/A,#N/A,FALSE,"JC.9";#N/A,#N/A,FALSE,"JC.10";#N/A,#N/A,FALSE,"JD.1";#N/A,#N/A,FALSE,"JD.2";#N/A,#N/A,FALSE,"JD.3";#N/A,#N/A,FALSE,"JD.4";#N/A,#N/A,FALSE,"JD.5";#N/A,#N/A,FALSE,"JD.6";#N/A,#N/A,FALSE,"JD.7";#N/A,#N/A,FALSE,"JD.8";#N/A,#N/A,FALSE,"JD.9";#N/A,#N/A,FALSE,"JD.10"}</definedName>
    <definedName name="wrn.Construction._.Costs." hidden="1">{"Const Costs Dev",#N/A,FALSE,"Construction Cost Inputs";"Const Costs orig ccy",#N/A,FALSE,"Construction Cost Inputs";"Const Costs USD",#N/A,FALSE,"Construction Cost Inputs"}</definedName>
    <definedName name="wrn.demand." hidden="1">{#N/A,#N/A,FALSE,"III-1 Sum.Dem";#N/A,#N/A,FALSE,"III-2 RER.Dem.Pop";#N/A,#N/A,FALSE,"III-3 RER.Cap.Pop";#N/A,#N/A,FALSE,"III-4 RER.Dem.TCSS";#N/A,#N/A,FALSE,"III-5 RER.Cap.TCSS";#N/A,#N/A,FALSE,"III-6 Pow.Center.Dem";#N/A,#N/A,FALSE,"III-7 Off.Demand";#N/A,#N/A,FALSE,"III-8 Htl.Dem"}</definedName>
    <definedName name="wrn.demographics." hidden="1">{#N/A,#N/A,FALSE,"pop.hh";#N/A,#N/A,FALSE,"age.dist";#N/A,#N/A,FALSE,"hh.income";#N/A,#N/A,FALSE,"hh.chars"}</definedName>
    <definedName name="wrn.Demos." hidden="1">{#N/A,#N/A,FALSE,"II-2 POP.HH";#N/A,#N/A,FALSE,"II-3 AGE.DIST";#N/A,#N/A,FALSE,"II-4 HH.DIST";#N/A,#N/A,FALSE,"II-5 EMP.INDUS"}</definedName>
    <definedName name="wrn.Financing._.Inputs." hidden="1">{"BuildIn 2 Funding Assump",#N/A,FALSE,"Building Inputs";"BuildIn Capex plus Extras",#N/A,FALSE,"Building Inputs"}</definedName>
    <definedName name="wrn.Inputs._.outputs." hidden="1">{"key inputs",#N/A,FALSE,"Key Inputs";"key outputs",#N/A,FALSE,"Outputs";"Other inputs",#N/A,FALSE,"Other Inputs";"cashflow",#N/A,FALSE,"Statemnts"}</definedName>
    <definedName name="wrn.OpCostIn." hidden="1">{"OpCostIn Technical",#N/A,FALSE,"Operations Cost Inputs";"OpCostIn V plus F",#N/A,FALSE,"Operations Cost Inputs";"OpCostIn Maint",#N/A,FALSE,"Operations Cost Inputs";"OpCostIn LDs Add Cost",#N/A,FALSE,"Operations Cost Inputs"}</definedName>
    <definedName name="wrn.Print.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Short._.Print." hidden="1">{#N/A,#N/A,FALSE,"Cover";#N/A,#N/A,FALSE,"Stack";#N/A,#N/A,FALSE,"Cost S";#N/A,#N/A,FALSE," CF";#N/A,#N/A,FALSE,"Investor"}</definedName>
    <definedName name="wrn.Summary._.results." hidden="1">{"key inputs",#N/A,TRUE,"Key Inputs";"key outputs",#N/A,TRUE,"Outputs";"Other inputs",#N/A,TRUE,"Other Inputs";"Revenue",#N/A,TRUE,"Rev"}</definedName>
    <definedName name="WS">#REF!</definedName>
    <definedName name="WS0">#REF!</definedName>
    <definedName name="xxx">#REF!</definedName>
    <definedName name="YUOR">{#N/A,#N/A,FALSE,"AFR-ELC"}</definedName>
    <definedName name="ZX">"Best Answer Data - v1.5"</definedName>
    <definedName name="ZXA000">#REF!</definedName>
    <definedName name="ZXA001">#REF!</definedName>
    <definedName name="ZXC000">#REF!</definedName>
    <definedName name="ZXC001">#REF!</definedName>
    <definedName name="ZXC002">#REF!</definedName>
    <definedName name="ZXC003">#REF!</definedName>
    <definedName name="ZXC004">#REF!</definedName>
    <definedName name="ZXC005">#REF!</definedName>
    <definedName name="ZXC006">#REF!</definedName>
    <definedName name="ZXC007">#REF!</definedName>
    <definedName name="ZXC008">#REF!</definedName>
    <definedName name="ZXJ000">#REF!</definedName>
    <definedName name="ZXJ00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32" i="1" l="1"/>
  <c r="F400" i="1"/>
  <c r="F398" i="1"/>
  <c r="E392" i="1"/>
  <c r="F390" i="1"/>
  <c r="E394" i="1" l="1"/>
  <c r="F392" i="1"/>
  <c r="E396" i="1" l="1"/>
  <c r="F396" i="1" s="1"/>
  <c r="F394" i="1"/>
  <c r="C742" i="1" l="1"/>
  <c r="C727" i="1"/>
  <c r="C712" i="1"/>
  <c r="C709" i="1"/>
  <c r="C713" i="1" s="1"/>
  <c r="C702" i="1"/>
  <c r="C432" i="1"/>
  <c r="C131" i="1"/>
  <c r="C491" i="1" l="1"/>
  <c r="C489" i="1"/>
  <c r="C275" i="1" l="1"/>
  <c r="C297" i="1" s="1"/>
  <c r="C307" i="1" s="1"/>
  <c r="C273" i="1"/>
  <c r="C295" i="1" s="1"/>
  <c r="C305" i="1" s="1"/>
  <c r="C271" i="1"/>
  <c r="C293" i="1" s="1"/>
  <c r="C303" i="1" s="1"/>
  <c r="C265" i="1"/>
  <c r="C263" i="1"/>
  <c r="C261" i="1"/>
  <c r="C259" i="1"/>
  <c r="C40" i="1" l="1"/>
  <c r="C735" i="1" l="1"/>
  <c r="F818" i="1"/>
  <c r="F783" i="1"/>
  <c r="C738" i="1" l="1"/>
  <c r="C695" i="1"/>
  <c r="C703" i="1" s="1"/>
  <c r="C655" i="1"/>
  <c r="C662" i="1" s="1"/>
  <c r="C636" i="1"/>
  <c r="C654" i="1" s="1"/>
  <c r="C661" i="1" s="1"/>
  <c r="C632" i="1"/>
  <c r="C622" i="1"/>
  <c r="C626" i="1" s="1"/>
  <c r="C616" i="1"/>
  <c r="C621" i="1" s="1"/>
  <c r="C740" i="1" l="1"/>
  <c r="C729" i="1"/>
  <c r="C625" i="1"/>
  <c r="E9" i="1" l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F17" i="1"/>
  <c r="E18" i="1"/>
  <c r="F18" i="1"/>
  <c r="E21" i="1"/>
  <c r="F21" i="1"/>
  <c r="F23" i="1"/>
  <c r="E24" i="1"/>
  <c r="F24" i="1"/>
  <c r="F30" i="1"/>
  <c r="F34" i="1"/>
  <c r="E35" i="1"/>
  <c r="F35" i="1"/>
  <c r="F39" i="1"/>
  <c r="E40" i="1"/>
  <c r="F40" i="1"/>
  <c r="E41" i="1"/>
  <c r="F41" i="1"/>
  <c r="E44" i="1"/>
  <c r="F44" i="1"/>
  <c r="F48" i="1"/>
  <c r="E49" i="1"/>
  <c r="F49" i="1"/>
  <c r="E52" i="1"/>
  <c r="E141" i="1" s="1"/>
  <c r="F141" i="1" s="1"/>
  <c r="F52" i="1"/>
  <c r="E54" i="1"/>
  <c r="F54" i="1"/>
  <c r="F60" i="1"/>
  <c r="F65" i="1"/>
  <c r="E71" i="1"/>
  <c r="F71" i="1"/>
  <c r="E76" i="1"/>
  <c r="F76" i="1"/>
  <c r="F81" i="1"/>
  <c r="C85" i="1"/>
  <c r="F85" i="1"/>
  <c r="F88" i="1"/>
  <c r="E94" i="1"/>
  <c r="E96" i="1"/>
  <c r="E98" i="1"/>
  <c r="F110" i="1"/>
  <c r="E121" i="1"/>
  <c r="F121" i="1"/>
  <c r="E123" i="1"/>
  <c r="E125" i="1" s="1"/>
  <c r="F125" i="1" s="1"/>
  <c r="F123" i="1"/>
  <c r="E131" i="1"/>
  <c r="F131" i="1"/>
  <c r="E137" i="1"/>
  <c r="F137" i="1"/>
  <c r="E139" i="1"/>
  <c r="F139" i="1"/>
  <c r="I162" i="1"/>
  <c r="E163" i="1"/>
  <c r="F163" i="1"/>
  <c r="H163" i="1"/>
  <c r="I166" i="1"/>
  <c r="E170" i="1"/>
  <c r="F170" i="1"/>
  <c r="E176" i="1"/>
  <c r="F176" i="1"/>
  <c r="E178" i="1"/>
  <c r="F178" i="1"/>
  <c r="F196" i="1"/>
  <c r="E207" i="1"/>
  <c r="F207" i="1"/>
  <c r="E213" i="1"/>
  <c r="F213" i="1"/>
  <c r="E219" i="1"/>
  <c r="F219" i="1"/>
  <c r="E221" i="1"/>
  <c r="F221" i="1"/>
  <c r="E223" i="1"/>
  <c r="F223" i="1"/>
  <c r="E225" i="1"/>
  <c r="F225" i="1"/>
  <c r="E227" i="1"/>
  <c r="F227" i="1"/>
  <c r="E229" i="1"/>
  <c r="F229" i="1"/>
  <c r="F240" i="1"/>
  <c r="F247" i="1"/>
  <c r="F249" i="1"/>
  <c r="F251" i="1"/>
  <c r="F253" i="1"/>
  <c r="E259" i="1"/>
  <c r="F259" i="1"/>
  <c r="E261" i="1"/>
  <c r="F261" i="1"/>
  <c r="E263" i="1"/>
  <c r="F263" i="1"/>
  <c r="E265" i="1"/>
  <c r="F265" i="1"/>
  <c r="F271" i="1"/>
  <c r="E273" i="1"/>
  <c r="F273" i="1"/>
  <c r="E275" i="1"/>
  <c r="F275" i="1"/>
  <c r="F286" i="1"/>
  <c r="E293" i="1"/>
  <c r="F293" i="1"/>
  <c r="E295" i="1"/>
  <c r="F295" i="1"/>
  <c r="E297" i="1"/>
  <c r="F297" i="1"/>
  <c r="F303" i="1"/>
  <c r="E305" i="1"/>
  <c r="F305" i="1"/>
  <c r="E307" i="1"/>
  <c r="F307" i="1"/>
  <c r="F310" i="1"/>
  <c r="E313" i="1"/>
  <c r="E315" i="1"/>
  <c r="E317" i="1"/>
  <c r="F332" i="1"/>
  <c r="I342" i="1"/>
  <c r="J342" i="1"/>
  <c r="E343" i="1"/>
  <c r="F343" i="1"/>
  <c r="E350" i="1"/>
  <c r="F350" i="1"/>
  <c r="E356" i="1"/>
  <c r="F356" i="1"/>
  <c r="F373" i="1"/>
  <c r="E378" i="1"/>
  <c r="F378" i="1"/>
  <c r="E380" i="1"/>
  <c r="F380" i="1"/>
  <c r="N380" i="1"/>
  <c r="E382" i="1"/>
  <c r="F382" i="1"/>
  <c r="N382" i="1"/>
  <c r="F405" i="1"/>
  <c r="F432" i="1"/>
  <c r="I432" i="1"/>
  <c r="F434" i="1"/>
  <c r="E440" i="1"/>
  <c r="F440" i="1"/>
  <c r="E446" i="1"/>
  <c r="F446" i="1"/>
  <c r="E448" i="1"/>
  <c r="F448" i="1"/>
  <c r="E454" i="1"/>
  <c r="F454" i="1"/>
  <c r="F457" i="1"/>
  <c r="P457" i="1"/>
  <c r="F471" i="1"/>
  <c r="E481" i="1"/>
  <c r="F481" i="1"/>
  <c r="E483" i="1"/>
  <c r="F483" i="1"/>
  <c r="E489" i="1"/>
  <c r="F489" i="1"/>
  <c r="E491" i="1"/>
  <c r="F491" i="1"/>
  <c r="F499" i="1"/>
  <c r="F505" i="1"/>
  <c r="E514" i="1"/>
  <c r="F514" i="1"/>
  <c r="E516" i="1"/>
  <c r="F516" i="1"/>
  <c r="E522" i="1"/>
  <c r="F522" i="1"/>
  <c r="E528" i="1"/>
  <c r="F528" i="1"/>
  <c r="E530" i="1"/>
  <c r="F530" i="1"/>
  <c r="E536" i="1"/>
  <c r="F536" i="1"/>
  <c r="F552" i="1"/>
  <c r="E561" i="1"/>
  <c r="F561" i="1"/>
  <c r="F571" i="1"/>
  <c r="F607" i="1"/>
  <c r="F616" i="1"/>
  <c r="E617" i="1"/>
  <c r="F617" i="1"/>
  <c r="E621" i="1"/>
  <c r="F621" i="1"/>
  <c r="E622" i="1"/>
  <c r="F622" i="1"/>
  <c r="E625" i="1"/>
  <c r="F625" i="1"/>
  <c r="E626" i="1"/>
  <c r="F626" i="1"/>
  <c r="F629" i="1"/>
  <c r="E632" i="1"/>
  <c r="F632" i="1"/>
  <c r="E636" i="1"/>
  <c r="F636" i="1"/>
  <c r="E637" i="1"/>
  <c r="F637" i="1"/>
  <c r="E638" i="1"/>
  <c r="F638" i="1"/>
  <c r="E639" i="1"/>
  <c r="F639" i="1"/>
  <c r="E640" i="1"/>
  <c r="F640" i="1"/>
  <c r="F643" i="1"/>
  <c r="F648" i="1"/>
  <c r="F651" i="1"/>
  <c r="E654" i="1"/>
  <c r="F654" i="1"/>
  <c r="E655" i="1"/>
  <c r="F655" i="1"/>
  <c r="E656" i="1"/>
  <c r="F656" i="1"/>
  <c r="E657" i="1"/>
  <c r="F657" i="1"/>
  <c r="F661" i="1"/>
  <c r="E662" i="1"/>
  <c r="F662" i="1"/>
  <c r="E663" i="1"/>
  <c r="F663" i="1"/>
  <c r="E664" i="1"/>
  <c r="F664" i="1"/>
  <c r="F666" i="1"/>
  <c r="E670" i="1"/>
  <c r="E672" i="1"/>
  <c r="F685" i="1"/>
  <c r="E692" i="1"/>
  <c r="F692" i="1"/>
  <c r="E694" i="1"/>
  <c r="F694" i="1"/>
  <c r="E695" i="1"/>
  <c r="F695" i="1"/>
  <c r="E698" i="1"/>
  <c r="F698" i="1"/>
  <c r="E699" i="1"/>
  <c r="F699" i="1"/>
  <c r="E702" i="1"/>
  <c r="F702" i="1"/>
  <c r="E703" i="1"/>
  <c r="F703" i="1"/>
  <c r="E708" i="1"/>
  <c r="F708" i="1"/>
  <c r="F709" i="1"/>
  <c r="E712" i="1"/>
  <c r="F712" i="1"/>
  <c r="F713" i="1"/>
  <c r="F715" i="1"/>
  <c r="E724" i="1"/>
  <c r="F724" i="1"/>
  <c r="F727" i="1"/>
  <c r="E729" i="1"/>
  <c r="F729" i="1"/>
  <c r="F731" i="1"/>
  <c r="F735" i="1"/>
  <c r="F738" i="1"/>
  <c r="E740" i="1"/>
  <c r="F740" i="1"/>
  <c r="E742" i="1"/>
  <c r="F742" i="1" s="1"/>
  <c r="F760" i="1"/>
  <c r="E848" i="1" s="1"/>
  <c r="E824" i="1"/>
  <c r="E828" i="1"/>
  <c r="E830" i="1"/>
  <c r="E834" i="1"/>
  <c r="E836" i="1"/>
  <c r="E838" i="1"/>
  <c r="E840" i="1"/>
  <c r="E842" i="1"/>
  <c r="E844" i="1"/>
  <c r="E846" i="1"/>
  <c r="E850" i="1"/>
  <c r="E852" i="1"/>
  <c r="E410" i="1" l="1"/>
  <c r="E408" i="1"/>
  <c r="F423" i="1" s="1"/>
  <c r="F152" i="1"/>
  <c r="E826" i="1" s="1"/>
  <c r="F857" i="1" s="1"/>
  <c r="F858" i="1" l="1"/>
  <c r="F859" i="1"/>
  <c r="F860" i="1" l="1"/>
  <c r="F861" i="1"/>
  <c r="E865" i="1" s="1"/>
</calcChain>
</file>

<file path=xl/sharedStrings.xml><?xml version="1.0" encoding="utf-8"?>
<sst xmlns="http://schemas.openxmlformats.org/spreadsheetml/2006/main" count="705" uniqueCount="292">
  <si>
    <t>fg</t>
  </si>
  <si>
    <t>COST/M2</t>
  </si>
  <si>
    <t>M2</t>
  </si>
  <si>
    <t>GFA</t>
  </si>
  <si>
    <t>Carried to General Summary</t>
  </si>
  <si>
    <t>N</t>
  </si>
  <si>
    <t>MAIN BUILDING</t>
  </si>
  <si>
    <t>Vat @ 7.5%</t>
  </si>
  <si>
    <t>Add</t>
  </si>
  <si>
    <t>Prelims @ 3%</t>
  </si>
  <si>
    <t xml:space="preserve"> </t>
  </si>
  <si>
    <t>Net construction cost/Blk</t>
  </si>
  <si>
    <t>ELECTRICAL INSTALLATIONS</t>
  </si>
  <si>
    <t>PLUMBING INSTALLATIONS</t>
  </si>
  <si>
    <t>CEILING FINISHES</t>
  </si>
  <si>
    <t>FLOOR FINISHES</t>
  </si>
  <si>
    <t>WALL FINISHES</t>
  </si>
  <si>
    <t>FITTINGS AND FIXTURES</t>
  </si>
  <si>
    <t xml:space="preserve">INTERNAL DOORS </t>
  </si>
  <si>
    <t>INTERNAL WALLS</t>
  </si>
  <si>
    <t xml:space="preserve">WINDOWS AND EXTERNAL DOORS </t>
  </si>
  <si>
    <t>EXTERNAL WALLS</t>
  </si>
  <si>
    <t>ROOF</t>
  </si>
  <si>
    <t>STAIRCASES</t>
  </si>
  <si>
    <t>UPPER FLOORS</t>
  </si>
  <si>
    <t>FRAME</t>
  </si>
  <si>
    <t xml:space="preserve">SUBSTRUCTURE </t>
  </si>
  <si>
    <t>SUMMARY</t>
  </si>
  <si>
    <t>Carried to Summary</t>
  </si>
  <si>
    <r>
      <t>m</t>
    </r>
    <r>
      <rPr>
        <vertAlign val="superscript"/>
        <sz val="11"/>
        <rFont val="Comic Sans MS"/>
        <family val="4"/>
      </rPr>
      <t>3</t>
    </r>
  </si>
  <si>
    <t>E</t>
  </si>
  <si>
    <t>Nr</t>
  </si>
  <si>
    <t>D</t>
  </si>
  <si>
    <t>C</t>
  </si>
  <si>
    <t>B</t>
  </si>
  <si>
    <r>
      <t>m</t>
    </r>
    <r>
      <rPr>
        <vertAlign val="superscript"/>
        <sz val="11"/>
        <rFont val="Comic Sans MS"/>
        <family val="4"/>
      </rPr>
      <t>2</t>
    </r>
  </si>
  <si>
    <t>A</t>
  </si>
  <si>
    <t>To collection</t>
  </si>
  <si>
    <t>ELECTRICAL INSTALLATION</t>
  </si>
  <si>
    <t>item</t>
  </si>
  <si>
    <t>S</t>
  </si>
  <si>
    <t>R</t>
  </si>
  <si>
    <t>Q</t>
  </si>
  <si>
    <t>P</t>
  </si>
  <si>
    <t>M</t>
  </si>
  <si>
    <t>L</t>
  </si>
  <si>
    <t>K</t>
  </si>
  <si>
    <t>J</t>
  </si>
  <si>
    <t>H</t>
  </si>
  <si>
    <t>G</t>
  </si>
  <si>
    <t>F</t>
  </si>
  <si>
    <t>m</t>
  </si>
  <si>
    <t>MAIN CONNECTIONS</t>
  </si>
  <si>
    <t>Mains Reticulation</t>
  </si>
  <si>
    <t>Element Nr. 15</t>
  </si>
  <si>
    <t>CARRIED TO SUMMARY</t>
  </si>
  <si>
    <t xml:space="preserve">PLUMBING &amp; MECHANICAL WORKS </t>
  </si>
  <si>
    <t>MECHANICAL INSTALLATIONS</t>
  </si>
  <si>
    <t>Element Nr. 14</t>
  </si>
  <si>
    <t>Surfaces not exceeding 600mm wide</t>
  </si>
  <si>
    <t>m2</t>
  </si>
  <si>
    <t>Soffits of suspended concrete slab</t>
  </si>
  <si>
    <t>Soffits of suspended POP board</t>
  </si>
  <si>
    <t>Prepare, prime and apply two coats of emulsion paint on:</t>
  </si>
  <si>
    <t>M60: Painting/Clear finishing</t>
  </si>
  <si>
    <t>50 x 50mm noggins</t>
  </si>
  <si>
    <t>Sawn Treated Hardwood</t>
  </si>
  <si>
    <t>G20: Carpentary/Timber framing/ First fixing</t>
  </si>
  <si>
    <t>Cornice to soffits of suspended floor slab 600mm girth</t>
  </si>
  <si>
    <t>Rendered soffit of suspended slab</t>
  </si>
  <si>
    <t>Skirting and board to ceiling</t>
  </si>
  <si>
    <t>POP Ceiling</t>
  </si>
  <si>
    <t>M31: Fibrous Plaster of Paris</t>
  </si>
  <si>
    <t>Soffit of suspended floor slab</t>
  </si>
  <si>
    <t>15mm thick rendering finished fair and smooth on:</t>
  </si>
  <si>
    <t>M20: Plastered/Rendered/Roughcast/ Coatings</t>
  </si>
  <si>
    <t>Internal and External works</t>
  </si>
  <si>
    <t>Element Nr. 13</t>
  </si>
  <si>
    <t>15mm screeded backings</t>
  </si>
  <si>
    <t>42mm floated bed to receive floor tiles</t>
  </si>
  <si>
    <t>Cement and sand (1:3) mix</t>
  </si>
  <si>
    <t>M10: Sand cement beds/Concrete/Screeds/ backings</t>
  </si>
  <si>
    <t>Ditto skirting 75mm high</t>
  </si>
  <si>
    <t>8mm unglazed wooden floor tiles</t>
  </si>
  <si>
    <t>Mables finished tiles</t>
  </si>
  <si>
    <t>M50: Rubber/Plastics/Cork/Lino/ Carpet tiling sheeting</t>
  </si>
  <si>
    <t>External work</t>
  </si>
  <si>
    <t>44mm screeded bed</t>
  </si>
  <si>
    <t>M10: Sand cement beds/Concrete/Screeds/ 
backings</t>
  </si>
  <si>
    <t>Vitrified tiles of approved colour bedded and jointed in cement and sand floated bed (measured separately) with and including pointing with matching cement mortar on:</t>
  </si>
  <si>
    <t>Fully vitrified ceramic tiles of approved colour bedded and jointed in cement and sand floated bed (measured separately) with and including pointing with matching cement mortar on:</t>
  </si>
  <si>
    <t>8mm unglazed tiles ( toilets)</t>
  </si>
  <si>
    <t>Ceramic floor tiles of approved colour, bedded and jointed in cement and sand (1:3) mix floated bed (measured separately) with and including pointing with matching cement colour</t>
  </si>
  <si>
    <t>M40: Stone/Concrete Quarry/Ceramic tilling/Mosaic</t>
  </si>
  <si>
    <t>Internal work</t>
  </si>
  <si>
    <t>Element Nr. 12</t>
  </si>
  <si>
    <t>Carried to summary</t>
  </si>
  <si>
    <t>page /18</t>
  </si>
  <si>
    <t>page /17</t>
  </si>
  <si>
    <t>COLLECTION</t>
  </si>
  <si>
    <t>Carried to collection</t>
  </si>
  <si>
    <t>Groves on wall</t>
  </si>
  <si>
    <t>Capping on canopy and outdoor dwarf wall</t>
  </si>
  <si>
    <t>Rendered surfaces, width not exceeding 300mm</t>
  </si>
  <si>
    <t>Walls</t>
  </si>
  <si>
    <t>Prepare and apply two finishing coats of Dulux weather sheild paint and MC 50 wall screeding on:</t>
  </si>
  <si>
    <t>Dressing of groves on wall</t>
  </si>
  <si>
    <t>Capping on canopy and outdoor wall</t>
  </si>
  <si>
    <t>Rendered surfaces</t>
  </si>
  <si>
    <t>Prepare and apply ''aduplan'' or other equal and approved wall floating material on rendered walls</t>
  </si>
  <si>
    <t>POP Wall Floating</t>
  </si>
  <si>
    <t>Cement and sand (1:3) in backings</t>
  </si>
  <si>
    <t>M10: Sand cement beds /Concrete/Screeds/backings</t>
  </si>
  <si>
    <t xml:space="preserve">Wall tiles </t>
  </si>
  <si>
    <t>Brick tiles bedded and jointed in cement and sand (1:3) screeded backing (measured separately) and well pointed on walls</t>
  </si>
  <si>
    <t>M40: Stone/Concrete/Quarry/Ceramic/ Mosaic tiling</t>
  </si>
  <si>
    <t>WALL FINISHES CONT'D</t>
  </si>
  <si>
    <t>Carried to Collection</t>
  </si>
  <si>
    <t>Ditto not exceeding 300mm girth including dressing the arrises</t>
  </si>
  <si>
    <t>Parapet wall</t>
  </si>
  <si>
    <t>15mm thick cement and sand (1:5) smooth rendering to:</t>
  </si>
  <si>
    <t>M10: Sand cement beds /Concrete/Screeds/ 
backings</t>
  </si>
  <si>
    <t>Toilet walls</t>
  </si>
  <si>
    <t>Approved ceramic wall tiles bedded and jointed in cement and sand (1:3) screeded backing (measured separately) and pointed in matching coloured cement.</t>
  </si>
  <si>
    <t>Ditto not exceeding 300mm girth</t>
  </si>
  <si>
    <t>Prepare and apply two finishing coats of emulsion paint on:</t>
  </si>
  <si>
    <t>Ditto not exceeding 300mm girth including dressing around that arises.</t>
  </si>
  <si>
    <t>15mm thick cement and sand (1:4) smooth rendering to:</t>
  </si>
  <si>
    <t>M20: Plastered/Randered/Roughcast coatings</t>
  </si>
  <si>
    <t>Element Nr. 11</t>
  </si>
  <si>
    <t>Element Nr. 10</t>
  </si>
  <si>
    <t>Wood work - doors/shutters/hatches</t>
  </si>
  <si>
    <t>INTERNAL DOORS</t>
  </si>
  <si>
    <t>Element Nr. 9</t>
  </si>
  <si>
    <t>Sides and soffits of lintels</t>
  </si>
  <si>
    <t>Sawn formwork to:</t>
  </si>
  <si>
    <t>E20: Formwork for in situ concrete</t>
  </si>
  <si>
    <t>kg</t>
  </si>
  <si>
    <t>10mm diameter bars in links and stirrups</t>
  </si>
  <si>
    <t>12mm diameter bars</t>
  </si>
  <si>
    <t>High yield deformed bars to BS 4449 in lintels</t>
  </si>
  <si>
    <t>E30: Reinforcement for in situ concrete</t>
  </si>
  <si>
    <t>Lintels</t>
  </si>
  <si>
    <t>Reinforced Vibrated Insitu Concrete  Grade 20</t>
  </si>
  <si>
    <t>E10: In situ concrete</t>
  </si>
  <si>
    <t xml:space="preserve">150mm wall </t>
  </si>
  <si>
    <t xml:space="preserve">230mm wall </t>
  </si>
  <si>
    <t>Hollow sandcrete blockwork laid and jointed in cement mortar (1:3) mix:</t>
  </si>
  <si>
    <t>F10: Brick/Block walling</t>
  </si>
  <si>
    <t>Element Nr. 8</t>
  </si>
  <si>
    <t>WINDOWS AND EXTERNAL DOORS</t>
  </si>
  <si>
    <t>Supply and fix 3 track , 5mm thick guage single leaf decorative aluminium sound panel door security doors externally.</t>
  </si>
  <si>
    <t>L20: Metal doors/shutters/hatches</t>
  </si>
  <si>
    <t>Window Subframe</t>
  </si>
  <si>
    <t>L10: Windows/roofing-lights/Screens/ Louvres</t>
  </si>
  <si>
    <t>L11: Metal windows/rooflights/screens/louvres</t>
  </si>
  <si>
    <t>Element Nr. 7</t>
  </si>
  <si>
    <t>Particle board set vertically between blockwall</t>
  </si>
  <si>
    <t>Expansion Joints</t>
  </si>
  <si>
    <t>Element Nr. 6</t>
  </si>
  <si>
    <t>page /10</t>
  </si>
  <si>
    <t>page /9</t>
  </si>
  <si>
    <t>ROOF CONT'D</t>
  </si>
  <si>
    <t>Cement and sand (1:3) mix:</t>
  </si>
  <si>
    <t>M20: Plastered/Rendered/Roughcast coatings</t>
  </si>
  <si>
    <t>G20: Steel trusses/Timber framing/First fixing</t>
  </si>
  <si>
    <t xml:space="preserve">Eave angle flashing 150mm girth </t>
  </si>
  <si>
    <t xml:space="preserve">Ridge cap 300mm girth </t>
  </si>
  <si>
    <t>Aluminium Long span roof covering</t>
  </si>
  <si>
    <t>H72: 0.55mm longspan aluminium coloured roofing sheets or any other approved specification</t>
  </si>
  <si>
    <t>Sides and soffits of roof beams</t>
  </si>
  <si>
    <t>High yield deformed bars to BS 4449 in beams, facia, slab, &amp; copping.</t>
  </si>
  <si>
    <t>Beams</t>
  </si>
  <si>
    <t>Vibrated Concrete Grade 20</t>
  </si>
  <si>
    <t xml:space="preserve">Reinforced Insitu Concrete </t>
  </si>
  <si>
    <t>Element Nr. 5</t>
  </si>
  <si>
    <t>page /8</t>
  </si>
  <si>
    <t>page /7</t>
  </si>
  <si>
    <t>page /6</t>
  </si>
  <si>
    <t>Sides of staircases</t>
  </si>
  <si>
    <t>Soffit of landing</t>
  </si>
  <si>
    <t>Sloping soffit of staircases</t>
  </si>
  <si>
    <t>Prepare, prime and apply 3 coats of Dulux emulsion paint on:</t>
  </si>
  <si>
    <t>Prepare and apply aduplan or other approved floating  materials on rendered surfaces</t>
  </si>
  <si>
    <t>P.O.P Floating</t>
  </si>
  <si>
    <t>STAIRCASES CONT'D</t>
  </si>
  <si>
    <t>15mm Thick cement and sand (1:5) smooth rendering to:</t>
  </si>
  <si>
    <t>15mm thick backing 75mm high (Skirting)</t>
  </si>
  <si>
    <t>25mm thick floated bed 300mm wide (Tread)</t>
  </si>
  <si>
    <t>15mm thick backing 150mm high (Risers)</t>
  </si>
  <si>
    <t>25mm thick floated bed (Landing)</t>
  </si>
  <si>
    <t>M10: Sand cement/ Concrete/ Screeds/ Toppings</t>
  </si>
  <si>
    <t>Ditto 75mm wide skirting along risers and tread</t>
  </si>
  <si>
    <t>Ditto risers of staircase 150mm high</t>
  </si>
  <si>
    <t>Ditto treads of staircase 300mm wide</t>
  </si>
  <si>
    <t>Landings</t>
  </si>
  <si>
    <t xml:space="preserve"> Granite Floor Tiles</t>
  </si>
  <si>
    <t>M4O: Stone/Concrete/Quarry/Ceramic Tiling/Mosaic</t>
  </si>
  <si>
    <t>Sides of Landing</t>
  </si>
  <si>
    <t>Risers of steps 150mm high</t>
  </si>
  <si>
    <t>Sides of staircases / ramps including cutting and fitting to risers.</t>
  </si>
  <si>
    <t>Sides and soffits of beam</t>
  </si>
  <si>
    <t>Soffits of landing</t>
  </si>
  <si>
    <t>Sloping soffit of staircases / ramps</t>
  </si>
  <si>
    <t>12mm diameter bar</t>
  </si>
  <si>
    <t>High yield deformed bars to BS 4449 in beams, staircases and landing</t>
  </si>
  <si>
    <t>Staircases including landings and beams</t>
  </si>
  <si>
    <t xml:space="preserve">STAIRCASES </t>
  </si>
  <si>
    <t>Element Nr. 4</t>
  </si>
  <si>
    <t>Edge of slab 150mm wide</t>
  </si>
  <si>
    <t>Horizontal soffit of suspended floor slab</t>
  </si>
  <si>
    <t>12-10mm diameter bars</t>
  </si>
  <si>
    <t xml:space="preserve">High yield deformed bars to BS 4449 in concrete floor slabs </t>
  </si>
  <si>
    <t>Suspended floor slabs</t>
  </si>
  <si>
    <t>UPPER FLOOR</t>
  </si>
  <si>
    <t>Element Nr. 3</t>
  </si>
  <si>
    <t>carried to Summary</t>
  </si>
  <si>
    <t>sides and soffits of beams</t>
  </si>
  <si>
    <t>Vertical sides of columns</t>
  </si>
  <si>
    <t>10mm diameter links and stirrups</t>
  </si>
  <si>
    <t xml:space="preserve">High yield deformed bars to BS 4449 in beams, columns etc </t>
  </si>
  <si>
    <t>Columns</t>
  </si>
  <si>
    <t>Element Nr. 2</t>
  </si>
  <si>
    <t>page /3</t>
  </si>
  <si>
    <t>page /2</t>
  </si>
  <si>
    <t>page /1</t>
  </si>
  <si>
    <t>0.26mm polythene damp proof membrane lapped 450mm at all welted joints, laid on hardcore</t>
  </si>
  <si>
    <t>Damp proof membrane</t>
  </si>
  <si>
    <t>Damp Proofing</t>
  </si>
  <si>
    <t>225mm wall</t>
  </si>
  <si>
    <t xml:space="preserve">Hollow sandcrete blockwork filled solid with vibrated concrete grade 15 and jointed in cement mortar </t>
  </si>
  <si>
    <t>Edges of ground floor bed 150mm high</t>
  </si>
  <si>
    <t>SUBSTRUCTURE CONT'D</t>
  </si>
  <si>
    <t>Ditto between concrete bed, 350mm high</t>
  </si>
  <si>
    <t>Particle board set vertically between raft wall</t>
  </si>
  <si>
    <t xml:space="preserve">Sides of steps </t>
  </si>
  <si>
    <t>Sides of columns</t>
  </si>
  <si>
    <t>Bed</t>
  </si>
  <si>
    <t>BRC Fabric mesh reinforcement to BS 4483 ref.No A.142 weighing 2.22kg/sq.m lapped 200mm at all joints in:</t>
  </si>
  <si>
    <t>16mm diameter bar in columns bases and stud</t>
  </si>
  <si>
    <t>20mm diameter bar in Starter columns</t>
  </si>
  <si>
    <t>High yield deformed bars to BS 4449 in column bases, columns.</t>
  </si>
  <si>
    <t>Column bases</t>
  </si>
  <si>
    <t>Vibrated Concrete grade 25 in:</t>
  </si>
  <si>
    <t>Reinforced  insitu concrete</t>
  </si>
  <si>
    <t>150mm horizontal bed</t>
  </si>
  <si>
    <t>Foundation &amp; steps</t>
  </si>
  <si>
    <t>Vibrated Concrete grade 20 in</t>
  </si>
  <si>
    <t>50mm blinding under bases</t>
  </si>
  <si>
    <t>Vibrated Concrete Grade 15 in:</t>
  </si>
  <si>
    <t>Dieldrex 20" anti-termites to surfaces of excavation</t>
  </si>
  <si>
    <t>100mm thick approved rock hardcore filling well rammed and consolidated.</t>
  </si>
  <si>
    <t>Approved laterite earth filling to make up level well rammed and consolidated in layers of 150mm thick.</t>
  </si>
  <si>
    <t>Return, fill and consolidate selected excavated material around foundation.</t>
  </si>
  <si>
    <t>Remove surplus excavated material from site.</t>
  </si>
  <si>
    <t>Level and compact bottom of excavation to receive concrete in foundation.</t>
  </si>
  <si>
    <t xml:space="preserve">Excavate for working space including back filling arround retaining walls starting from stripped level and not exceeding 1.50m deep. </t>
  </si>
  <si>
    <t xml:space="preserve">Excavate pit for column bases starting from stripped level and not exceeding 1.50m deep. </t>
  </si>
  <si>
    <t xml:space="preserve">Excavate trench to receive foundation starting from stripped level and not exceeding 2.00m deep. </t>
  </si>
  <si>
    <t xml:space="preserve">Excavate oversite to remove vegetable soil average 150mm deep. </t>
  </si>
  <si>
    <t>General Site Clearance</t>
  </si>
  <si>
    <t>D20: EXCAVATING AND FILLING</t>
  </si>
  <si>
    <t>SUBSTRUCTURE (All Provisional)</t>
  </si>
  <si>
    <t>ELEMENT NR. 1</t>
  </si>
  <si>
    <t>Supply and fix Single purpose made steel  door complete with frame, architrave and accessories from approved manufacturers.</t>
  </si>
  <si>
    <t>8mm glazed floor tiles (offices)</t>
  </si>
  <si>
    <t>6mm glazed floor tiles (lobby/staircse)</t>
  </si>
  <si>
    <t>Allow provisional sum for this section of work incuding soakaway</t>
  </si>
  <si>
    <t>SUM</t>
  </si>
  <si>
    <t>Allow provisional sum for this section of work incuding accessories</t>
  </si>
  <si>
    <t>25-10mm diameter bar</t>
  </si>
  <si>
    <t>Vertical sides and curved surface of dome</t>
  </si>
  <si>
    <t>20-10mm diameter bars</t>
  </si>
  <si>
    <t>Window size 1200  x 1500mm high</t>
  </si>
  <si>
    <t>Single openable pannel aluminium casement window coupled with fixed light, super skylum HDC system (mini), flyscreen, powder coated aluminium section and glazed with 5mm thick bronze tinted.</t>
  </si>
  <si>
    <t>Window size 1500  x 1500mm high</t>
  </si>
  <si>
    <t>Door size 1800 x 2450mm high</t>
  </si>
  <si>
    <t>Door size 900x2400mm high</t>
  </si>
  <si>
    <t>Dome and minaret cover</t>
  </si>
  <si>
    <t>Stainless lead</t>
  </si>
  <si>
    <t>Supply and fix the followings approved pattern 3.55m and 2.3m diameter dome/minaret cover/head including accessories e.g speakers:</t>
  </si>
  <si>
    <t>230mm wall including minaret</t>
  </si>
  <si>
    <t>dome cover and beams</t>
  </si>
  <si>
    <t>MAIN BUILDING - MASJID</t>
  </si>
  <si>
    <t>Sawn hardwood roof carcass treated with solignum</t>
  </si>
  <si>
    <t>Allow provisional sum for steel roof trusses</t>
  </si>
  <si>
    <t>100 x 50mm wall plate</t>
  </si>
  <si>
    <t>100 x 50mm rafter</t>
  </si>
  <si>
    <t>100 x 50mm tie beam</t>
  </si>
  <si>
    <t>100 x 50mm struts</t>
  </si>
  <si>
    <t>50 x 75mm hardwood purlins</t>
  </si>
  <si>
    <t>300 x 3600mm fascia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</si>
</sst>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[Red]#,##0.00"/>
    <numFmt numFmtId="165" formatCode="_(* #,##0_);_(* \(#,##0\);_(* &quot;-&quot;??_);_(@_)"/>
    <numFmt numFmtId="166" formatCode="_-* #,##0_-;\-* #,##0_-;_-* &quot;-&quot;??_-;_-@_-"/>
    <numFmt numFmtId="167" formatCode="_-* #,##0.00_-;\-* #,##0.00_-;_-* &quot;-&quot;??_-;_-@_-"/>
    <numFmt numFmtId="168" formatCode="#,##0;[Red]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omic Sans MS"/>
      <family val="4"/>
    </font>
    <font>
      <i/>
      <sz val="11"/>
      <name val="Comic Sans MS"/>
      <family val="4"/>
    </font>
    <font>
      <b/>
      <sz val="11"/>
      <name val="Comic Sans MS"/>
      <family val="4"/>
    </font>
    <font>
      <b/>
      <i/>
      <sz val="11"/>
      <name val="Comic Sans MS"/>
      <family val="4"/>
    </font>
    <font>
      <b/>
      <u/>
      <sz val="11"/>
      <name val="Comic Sans MS"/>
      <family val="4"/>
    </font>
    <font>
      <u/>
      <sz val="11"/>
      <name val="Comic Sans MS"/>
      <family val="4"/>
    </font>
    <font>
      <vertAlign val="superscript"/>
      <sz val="11"/>
      <name val="Comic Sans MS"/>
      <family val="4"/>
    </font>
    <font>
      <sz val="11"/>
      <color rgb="FF000000"/>
      <name val="Comic Sans MS"/>
      <family val="4"/>
    </font>
    <font>
      <sz val="11"/>
      <color theme="1"/>
      <name val="Comic Sans MS"/>
      <family val="4"/>
    </font>
    <font>
      <b/>
      <sz val="11"/>
      <color rgb="FF000000"/>
      <name val="Comic Sans MS"/>
      <family val="4"/>
    </font>
    <font>
      <b/>
      <u/>
      <sz val="11"/>
      <color rgb="FF000000"/>
      <name val="Comic Sans MS"/>
      <family val="4"/>
    </font>
    <font>
      <sz val="11"/>
      <name val="Arial"/>
      <family val="2"/>
    </font>
    <font>
      <sz val="11"/>
      <color theme="1"/>
      <name val="Times New Roman"/>
      <family val="1"/>
    </font>
    <font>
      <b/>
      <sz val="11"/>
      <color rgb="FFFF0000"/>
      <name val="Comic Sans MS"/>
      <family val="4"/>
    </font>
    <font>
      <sz val="11"/>
      <color rgb="FFFF0000"/>
      <name val="Comic Sans MS"/>
      <family val="4"/>
    </font>
    <font>
      <sz val="11"/>
      <color theme="1"/>
      <name val="Comic Sans MS"/>
      <charset val="134"/>
    </font>
    <font>
      <sz val="11"/>
      <name val="Comic Sans MS"/>
      <charset val="134"/>
    </font>
    <font>
      <i/>
      <sz val="11"/>
      <name val="Comic Sans MS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87CEFA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36">
    <xf numFmtId="0" fontId="0" fillId="0" borderId="0" xfId="0"/>
    <xf numFmtId="0" fontId="3" fillId="0" borderId="0" xfId="2" applyFont="1" applyAlignment="1">
      <alignment vertical="center"/>
    </xf>
    <xf numFmtId="164" fontId="4" fillId="0" borderId="0" xfId="2" applyNumberFormat="1" applyFont="1" applyAlignment="1">
      <alignment vertical="center"/>
    </xf>
    <xf numFmtId="4" fontId="3" fillId="0" borderId="0" xfId="2" applyNumberFormat="1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5" fillId="0" borderId="0" xfId="2" applyFont="1" applyAlignment="1">
      <alignment vertical="center"/>
    </xf>
    <xf numFmtId="0" fontId="3" fillId="0" borderId="0" xfId="2" applyFont="1" applyAlignment="1">
      <alignment vertical="center" wrapText="1"/>
    </xf>
    <xf numFmtId="43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164" fontId="6" fillId="0" borderId="0" xfId="2" applyNumberFormat="1" applyFont="1" applyAlignment="1">
      <alignment vertical="center"/>
    </xf>
    <xf numFmtId="164" fontId="6" fillId="0" borderId="1" xfId="2" applyNumberFormat="1" applyFont="1" applyBorder="1" applyAlignment="1">
      <alignment vertical="center"/>
    </xf>
    <xf numFmtId="4" fontId="5" fillId="0" borderId="0" xfId="3" applyNumberFormat="1" applyFont="1" applyAlignment="1">
      <alignment horizontal="right" vertical="center"/>
    </xf>
    <xf numFmtId="0" fontId="7" fillId="0" borderId="0" xfId="2" applyFont="1" applyAlignment="1">
      <alignment vertical="center"/>
    </xf>
    <xf numFmtId="43" fontId="3" fillId="0" borderId="0" xfId="1" applyFont="1" applyAlignment="1">
      <alignment vertical="center"/>
    </xf>
    <xf numFmtId="164" fontId="6" fillId="0" borderId="2" xfId="2" applyNumberFormat="1" applyFont="1" applyBorder="1" applyAlignment="1">
      <alignment vertical="center"/>
    </xf>
    <xf numFmtId="4" fontId="8" fillId="0" borderId="0" xfId="2" applyNumberFormat="1" applyFont="1" applyAlignment="1">
      <alignment horizontal="center" vertical="center"/>
    </xf>
    <xf numFmtId="0" fontId="3" fillId="0" borderId="0" xfId="2" quotePrefix="1" applyFont="1" applyAlignment="1">
      <alignment horizontal="center" vertical="center"/>
    </xf>
    <xf numFmtId="164" fontId="4" fillId="0" borderId="0" xfId="2" applyNumberFormat="1" applyFont="1" applyAlignment="1">
      <alignment horizontal="center" vertical="center"/>
    </xf>
    <xf numFmtId="4" fontId="3" fillId="0" borderId="2" xfId="2" applyNumberFormat="1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0" fontId="5" fillId="0" borderId="2" xfId="4" applyFont="1" applyBorder="1" applyAlignment="1">
      <alignment vertical="center"/>
    </xf>
    <xf numFmtId="165" fontId="3" fillId="0" borderId="0" xfId="1" applyNumberFormat="1" applyFont="1" applyBorder="1" applyAlignment="1">
      <alignment horizontal="center" vertical="center"/>
    </xf>
    <xf numFmtId="165" fontId="3" fillId="0" borderId="0" xfId="1" quotePrefix="1" applyNumberFormat="1" applyFont="1" applyAlignment="1">
      <alignment horizontal="center" vertical="center"/>
    </xf>
    <xf numFmtId="4" fontId="3" fillId="0" borderId="0" xfId="3" applyNumberFormat="1" applyFont="1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0" fontId="7" fillId="0" borderId="0" xfId="2" applyFont="1" applyAlignment="1">
      <alignment horizontal="left" vertical="center"/>
    </xf>
    <xf numFmtId="0" fontId="3" fillId="0" borderId="0" xfId="2" applyFont="1" applyAlignment="1">
      <alignment horizontal="left" vertical="center" wrapText="1"/>
    </xf>
    <xf numFmtId="0" fontId="3" fillId="0" borderId="0" xfId="2" applyFont="1" applyAlignment="1">
      <alignment horizontal="left" vertical="center"/>
    </xf>
    <xf numFmtId="164" fontId="6" fillId="0" borderId="0" xfId="2" applyNumberFormat="1" applyFont="1" applyAlignment="1">
      <alignment horizontal="right" vertical="center"/>
    </xf>
    <xf numFmtId="4" fontId="5" fillId="0" borderId="0" xfId="2" applyNumberFormat="1" applyFont="1" applyAlignment="1">
      <alignment horizontal="center" vertical="center"/>
    </xf>
    <xf numFmtId="4" fontId="4" fillId="0" borderId="0" xfId="2" applyNumberFormat="1" applyFont="1" applyAlignment="1">
      <alignment vertical="center"/>
    </xf>
    <xf numFmtId="0" fontId="8" fillId="0" borderId="0" xfId="2" applyFont="1" applyAlignment="1">
      <alignment vertical="center" wrapText="1"/>
    </xf>
    <xf numFmtId="164" fontId="4" fillId="0" borderId="0" xfId="2" applyNumberFormat="1" applyFont="1" applyAlignment="1">
      <alignment horizontal="right" vertical="center"/>
    </xf>
    <xf numFmtId="0" fontId="8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3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5" fontId="8" fillId="0" borderId="0" xfId="1" applyNumberFormat="1" applyFont="1" applyAlignment="1">
      <alignment horizontal="center" vertical="center"/>
    </xf>
    <xf numFmtId="4" fontId="4" fillId="0" borderId="0" xfId="3" applyNumberFormat="1" applyFont="1" applyAlignment="1">
      <alignment vertical="center"/>
    </xf>
    <xf numFmtId="164" fontId="6" fillId="0" borderId="0" xfId="3" applyNumberFormat="1" applyFont="1" applyAlignment="1">
      <alignment horizontal="right" vertical="center"/>
    </xf>
    <xf numFmtId="4" fontId="5" fillId="0" borderId="0" xfId="3" applyNumberFormat="1" applyFont="1" applyAlignment="1">
      <alignment horizontal="center" vertical="center"/>
    </xf>
    <xf numFmtId="0" fontId="8" fillId="0" borderId="0" xfId="2" applyFont="1" applyAlignment="1">
      <alignment horizontal="left" vertical="center" wrapText="1"/>
    </xf>
    <xf numFmtId="9" fontId="7" fillId="0" borderId="0" xfId="5" applyFont="1" applyAlignment="1">
      <alignment vertical="center"/>
    </xf>
    <xf numFmtId="0" fontId="8" fillId="0" borderId="0" xfId="2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39" fontId="12" fillId="0" borderId="3" xfId="0" applyNumberFormat="1" applyFont="1" applyBorder="1" applyAlignment="1">
      <alignment horizontal="right" vertical="center"/>
    </xf>
    <xf numFmtId="3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top" wrapText="1"/>
    </xf>
    <xf numFmtId="39" fontId="10" fillId="0" borderId="0" xfId="0" applyNumberFormat="1" applyFont="1" applyAlignment="1">
      <alignment horizontal="right" vertical="center"/>
    </xf>
    <xf numFmtId="3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0" fillId="0" borderId="0" xfId="0" applyFont="1" applyAlignment="1">
      <alignment horizontal="right" vertical="center"/>
    </xf>
    <xf numFmtId="0" fontId="7" fillId="0" borderId="0" xfId="2" applyFont="1" applyAlignment="1">
      <alignment vertical="center" wrapText="1"/>
    </xf>
    <xf numFmtId="164" fontId="6" fillId="0" borderId="0" xfId="3" applyNumberFormat="1" applyFont="1" applyAlignment="1">
      <alignment vertical="center"/>
    </xf>
    <xf numFmtId="0" fontId="14" fillId="0" borderId="0" xfId="2" applyFont="1" applyAlignment="1">
      <alignment vertical="center"/>
    </xf>
    <xf numFmtId="43" fontId="5" fillId="0" borderId="0" xfId="1" applyFont="1" applyBorder="1" applyAlignment="1">
      <alignment vertical="center"/>
    </xf>
    <xf numFmtId="43" fontId="5" fillId="0" borderId="0" xfId="1" applyFont="1" applyBorder="1" applyAlignment="1">
      <alignment horizontal="right" vertical="center"/>
    </xf>
    <xf numFmtId="1" fontId="3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left" vertical="center" wrapText="1"/>
    </xf>
    <xf numFmtId="43" fontId="3" fillId="0" borderId="0" xfId="1" applyFont="1" applyBorder="1" applyAlignment="1">
      <alignment vertical="center"/>
    </xf>
    <xf numFmtId="0" fontId="7" fillId="0" borderId="0" xfId="2" applyFont="1" applyAlignment="1">
      <alignment horizontal="left" vertical="center" wrapText="1"/>
    </xf>
    <xf numFmtId="43" fontId="14" fillId="0" borderId="0" xfId="1" applyFont="1" applyAlignment="1">
      <alignment vertical="center"/>
    </xf>
    <xf numFmtId="164" fontId="6" fillId="0" borderId="0" xfId="3" applyNumberFormat="1" applyFont="1" applyBorder="1" applyAlignment="1">
      <alignment vertical="center"/>
    </xf>
    <xf numFmtId="165" fontId="16" fillId="0" borderId="0" xfId="1" applyNumberFormat="1" applyFont="1" applyFill="1" applyAlignment="1">
      <alignment horizontal="center" vertical="center"/>
    </xf>
    <xf numFmtId="4" fontId="5" fillId="0" borderId="0" xfId="2" applyNumberFormat="1" applyFont="1" applyAlignment="1">
      <alignment horizontal="right" vertical="center"/>
    </xf>
    <xf numFmtId="0" fontId="3" fillId="0" borderId="0" xfId="2" applyFont="1" applyAlignment="1">
      <alignment horizontal="justify" vertical="center" wrapText="1"/>
    </xf>
    <xf numFmtId="43" fontId="3" fillId="0" borderId="0" xfId="3" applyFont="1" applyAlignment="1">
      <alignment vertical="center"/>
    </xf>
    <xf numFmtId="43" fontId="8" fillId="0" borderId="0" xfId="9" applyFont="1" applyAlignment="1">
      <alignment horizontal="left" vertical="center"/>
    </xf>
    <xf numFmtId="4" fontId="3" fillId="0" borderId="0" xfId="3" applyNumberFormat="1" applyFont="1" applyFill="1" applyAlignment="1">
      <alignment horizontal="center" vertical="center"/>
    </xf>
    <xf numFmtId="0" fontId="3" fillId="0" borderId="0" xfId="10" applyFont="1" applyAlignment="1" applyProtection="1">
      <alignment horizontal="center"/>
      <protection locked="0"/>
    </xf>
    <xf numFmtId="165" fontId="3" fillId="0" borderId="4" xfId="1" applyNumberFormat="1" applyFont="1" applyBorder="1" applyAlignment="1" applyProtection="1">
      <alignment horizontal="center"/>
      <protection locked="0"/>
    </xf>
    <xf numFmtId="43" fontId="4" fillId="0" borderId="0" xfId="3" applyFont="1" applyAlignment="1">
      <alignment vertical="center"/>
    </xf>
    <xf numFmtId="164" fontId="4" fillId="0" borderId="0" xfId="2" applyNumberFormat="1" applyFont="1" applyAlignment="1">
      <alignment vertical="center" wrapText="1"/>
    </xf>
    <xf numFmtId="4" fontId="3" fillId="0" borderId="0" xfId="2" applyNumberFormat="1" applyFont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3" fillId="0" borderId="0" xfId="2" applyFont="1" applyAlignment="1">
      <alignment horizontal="right" vertical="center"/>
    </xf>
    <xf numFmtId="0" fontId="3" fillId="0" borderId="0" xfId="4" applyFont="1" applyAlignment="1">
      <alignment vertical="center" wrapText="1"/>
    </xf>
    <xf numFmtId="0" fontId="3" fillId="0" borderId="0" xfId="4" applyFont="1" applyAlignment="1">
      <alignment vertical="center"/>
    </xf>
    <xf numFmtId="164" fontId="4" fillId="0" borderId="0" xfId="4" applyNumberFormat="1" applyFont="1" applyAlignment="1">
      <alignment vertical="center"/>
    </xf>
    <xf numFmtId="43" fontId="3" fillId="0" borderId="0" xfId="11" applyFont="1" applyAlignment="1">
      <alignment horizontal="right" vertical="center"/>
    </xf>
    <xf numFmtId="0" fontId="3" fillId="0" borderId="0" xfId="4" applyFont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43" fontId="3" fillId="0" borderId="0" xfId="11" applyFont="1" applyAlignment="1">
      <alignment horizontal="center" vertical="center"/>
    </xf>
    <xf numFmtId="165" fontId="8" fillId="0" borderId="0" xfId="1" applyNumberFormat="1" applyFont="1" applyFill="1" applyAlignment="1">
      <alignment horizontal="center" vertical="center"/>
    </xf>
    <xf numFmtId="0" fontId="3" fillId="0" borderId="0" xfId="4" applyFont="1" applyAlignment="1">
      <alignment horizontal="left" vertical="center" wrapText="1"/>
    </xf>
    <xf numFmtId="0" fontId="7" fillId="0" borderId="0" xfId="4" applyFont="1" applyAlignment="1">
      <alignment vertical="center"/>
    </xf>
    <xf numFmtId="0" fontId="5" fillId="0" borderId="0" xfId="2" applyFont="1" applyAlignment="1">
      <alignment vertical="center" wrapText="1"/>
    </xf>
    <xf numFmtId="166" fontId="3" fillId="0" borderId="0" xfId="2" applyNumberFormat="1" applyFont="1" applyAlignment="1">
      <alignment vertical="center"/>
    </xf>
    <xf numFmtId="0" fontId="5" fillId="0" borderId="0" xfId="2" applyFont="1" applyAlignment="1">
      <alignment horizontal="left" vertical="center"/>
    </xf>
    <xf numFmtId="43" fontId="4" fillId="0" borderId="0" xfId="12" applyFont="1" applyAlignment="1">
      <alignment vertical="center"/>
    </xf>
    <xf numFmtId="4" fontId="3" fillId="0" borderId="0" xfId="12" applyNumberFormat="1" applyFont="1" applyAlignment="1">
      <alignment horizontal="center" vertical="center"/>
    </xf>
    <xf numFmtId="0" fontId="3" fillId="0" borderId="5" xfId="2" applyFont="1" applyBorder="1" applyAlignment="1">
      <alignment vertical="center"/>
    </xf>
    <xf numFmtId="43" fontId="3" fillId="0" borderId="0" xfId="2" applyNumberFormat="1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5" xfId="2" applyFont="1" applyBorder="1" applyAlignment="1">
      <alignment vertical="center"/>
    </xf>
    <xf numFmtId="166" fontId="3" fillId="0" borderId="0" xfId="13" applyNumberFormat="1" applyFont="1" applyFill="1" applyBorder="1" applyAlignment="1">
      <alignment vertical="center"/>
    </xf>
    <xf numFmtId="0" fontId="8" fillId="0" borderId="0" xfId="2" applyFont="1" applyAlignment="1">
      <alignment horizontal="justify" vertical="center" wrapText="1"/>
    </xf>
    <xf numFmtId="16" fontId="3" fillId="0" borderId="0" xfId="2" quotePrefix="1" applyNumberFormat="1" applyFont="1" applyAlignment="1">
      <alignment horizontal="right" vertical="center"/>
    </xf>
    <xf numFmtId="43" fontId="3" fillId="0" borderId="0" xfId="1" applyFont="1" applyFill="1" applyBorder="1" applyAlignment="1">
      <alignment vertical="center"/>
    </xf>
    <xf numFmtId="164" fontId="4" fillId="0" borderId="0" xfId="14" applyNumberFormat="1" applyFont="1" applyFill="1" applyBorder="1" applyAlignment="1">
      <alignment horizontal="center" vertical="center"/>
    </xf>
    <xf numFmtId="164" fontId="4" fillId="0" borderId="0" xfId="14" applyNumberFormat="1" applyFont="1" applyFill="1" applyBorder="1" applyAlignment="1">
      <alignment vertical="center"/>
    </xf>
    <xf numFmtId="4" fontId="3" fillId="0" borderId="0" xfId="14" applyNumberFormat="1" applyFont="1" applyFill="1" applyBorder="1" applyAlignment="1">
      <alignment horizontal="center" vertical="center"/>
    </xf>
    <xf numFmtId="164" fontId="4" fillId="0" borderId="0" xfId="3" applyNumberFormat="1" applyFont="1" applyAlignment="1">
      <alignment horizontal="right" vertical="center"/>
    </xf>
    <xf numFmtId="0" fontId="8" fillId="0" borderId="0" xfId="2" applyFont="1" applyAlignment="1">
      <alignment horizontal="center" vertical="center" wrapText="1"/>
    </xf>
    <xf numFmtId="164" fontId="4" fillId="0" borderId="0" xfId="2" applyNumberFormat="1" applyFont="1" applyAlignment="1">
      <alignment horizontal="right" vertical="center" wrapText="1"/>
    </xf>
    <xf numFmtId="0" fontId="8" fillId="0" borderId="0" xfId="2" applyFont="1" applyAlignment="1">
      <alignment horizontal="center" vertical="center"/>
    </xf>
    <xf numFmtId="16" fontId="3" fillId="0" borderId="0" xfId="2" applyNumberFormat="1" applyFont="1" applyAlignment="1">
      <alignment horizontal="right" vertical="center"/>
    </xf>
    <xf numFmtId="43" fontId="3" fillId="0" borderId="0" xfId="9" applyFont="1" applyAlignment="1">
      <alignment vertical="center"/>
    </xf>
    <xf numFmtId="4" fontId="3" fillId="0" borderId="0" xfId="9" applyNumberFormat="1" applyFont="1" applyAlignment="1">
      <alignment horizontal="center" vertical="center"/>
    </xf>
    <xf numFmtId="4" fontId="3" fillId="0" borderId="0" xfId="15" applyNumberFormat="1" applyFont="1" applyAlignment="1">
      <alignment horizontal="center" vertical="center"/>
    </xf>
    <xf numFmtId="168" fontId="4" fillId="0" borderId="0" xfId="2" applyNumberFormat="1" applyFont="1" applyAlignment="1">
      <alignment vertical="center"/>
    </xf>
    <xf numFmtId="0" fontId="5" fillId="0" borderId="0" xfId="2" applyFont="1" applyAlignment="1">
      <alignment horizontal="right" vertical="center"/>
    </xf>
    <xf numFmtId="167" fontId="4" fillId="0" borderId="0" xfId="13" applyFont="1" applyAlignment="1">
      <alignment vertical="center"/>
    </xf>
    <xf numFmtId="1" fontId="3" fillId="0" borderId="0" xfId="2" applyNumberFormat="1" applyFont="1" applyAlignment="1">
      <alignment vertical="center"/>
    </xf>
    <xf numFmtId="9" fontId="3" fillId="0" borderId="0" xfId="5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9" fillId="0" borderId="0" xfId="0" applyFont="1" applyAlignment="1">
      <alignment vertical="center"/>
    </xf>
    <xf numFmtId="43" fontId="18" fillId="0" borderId="0" xfId="0" applyNumberFormat="1" applyFont="1" applyAlignment="1">
      <alignment horizontal="center"/>
    </xf>
    <xf numFmtId="164" fontId="20" fillId="0" borderId="0" xfId="2" applyNumberFormat="1" applyFont="1" applyAlignment="1">
      <alignment vertical="center"/>
    </xf>
    <xf numFmtId="0" fontId="19" fillId="0" borderId="0" xfId="2" applyFont="1" applyAlignment="1">
      <alignment horizontal="center" vertical="center"/>
    </xf>
    <xf numFmtId="0" fontId="19" fillId="0" borderId="0" xfId="2" applyFont="1" applyAlignment="1">
      <alignment vertical="center"/>
    </xf>
    <xf numFmtId="43" fontId="19" fillId="0" borderId="0" xfId="1" applyFont="1" applyAlignment="1">
      <alignment horizontal="center" vertical="center"/>
    </xf>
    <xf numFmtId="0" fontId="11" fillId="0" borderId="0" xfId="0" applyFont="1"/>
    <xf numFmtId="0" fontId="3" fillId="0" borderId="0" xfId="0" applyFont="1"/>
    <xf numFmtId="0" fontId="7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3" fontId="3" fillId="0" borderId="0" xfId="3" applyFont="1"/>
    <xf numFmtId="0" fontId="3" fillId="0" borderId="0" xfId="0" applyFont="1" applyAlignment="1">
      <alignment horizontal="left"/>
    </xf>
    <xf numFmtId="0" fontId="5" fillId="0" borderId="0" xfId="0" applyFont="1" applyAlignment="1" applyProtection="1">
      <alignment vertical="top" wrapText="1"/>
      <protection locked="0"/>
    </xf>
  </cellXfs>
  <cellStyles count="16">
    <cellStyle name="Comma" xfId="1" builtinId="3"/>
    <cellStyle name="Comma 13 2" xfId="13" xr:uid="{8A0010E1-74C5-4B29-B694-C886F428BCAF}"/>
    <cellStyle name="Comma 2" xfId="3" xr:uid="{E4A2D910-EA29-4A18-8542-0CD8FB8BA74F}"/>
    <cellStyle name="Comma 2 2 2" xfId="14" xr:uid="{E8215E26-993E-4BF4-A2E3-52FB8467CC01}"/>
    <cellStyle name="Comma 2 3" xfId="8" xr:uid="{B3D43A56-D9AC-4B66-B8BB-980A3EA4A853}"/>
    <cellStyle name="Comma 3" xfId="9" xr:uid="{0AA0ED86-1249-4E2B-827E-FBAEC7D7A892}"/>
    <cellStyle name="Comma 4" xfId="12" xr:uid="{4FD6CEAD-B8CC-4FF5-A85D-97AB44F0AD7E}"/>
    <cellStyle name="Comma 5" xfId="11" xr:uid="{51EB4B02-709C-466D-9CB1-628869D945D6}"/>
    <cellStyle name="Currency 2" xfId="15" xr:uid="{B72154A7-DB24-45C3-9FC8-6469EA2C1E09}"/>
    <cellStyle name="Normal" xfId="0" builtinId="0"/>
    <cellStyle name="Normal 10" xfId="10" xr:uid="{11750095-A47B-4192-8C37-244C54C1560C}"/>
    <cellStyle name="Normal 2" xfId="2" xr:uid="{6EE38A15-AB04-471B-9611-260B0DF083A9}"/>
    <cellStyle name="Normal 2 2" xfId="4" xr:uid="{11F8DCCB-0FE9-4DF0-AD40-19679903C85B}"/>
    <cellStyle name="Normal 3 2" xfId="7" xr:uid="{9F2D3CA9-1734-4120-B4DA-75597CC9C059}"/>
    <cellStyle name="Normal 3 3 3" xfId="6" xr:uid="{4E746340-0468-435B-BB92-452FBA2061A8}"/>
    <cellStyle name="Percent 2" xfId="5" xr:uid="{F9DBDF15-DC58-4633-B4DA-E74256D77F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92963</xdr:colOff>
      <xdr:row>788</xdr:row>
      <xdr:rowOff>0</xdr:rowOff>
    </xdr:from>
    <xdr:ext cx="132715" cy="1079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E3BEF0A2-1D84-4DC5-B4FA-603FD5CD8343}"/>
            </a:ext>
          </a:extLst>
        </xdr:cNvPr>
        <xdr:cNvSpPr/>
      </xdr:nvSpPr>
      <xdr:spPr>
        <a:xfrm>
          <a:off x="702563" y="183070500"/>
          <a:ext cx="132715" cy="10795"/>
        </a:xfrm>
        <a:custGeom>
          <a:avLst/>
          <a:gdLst/>
          <a:ahLst/>
          <a:cxnLst/>
          <a:rect l="0" t="0" r="0" b="0"/>
          <a:pathLst>
            <a:path w="132715" h="10795">
              <a:moveTo>
                <a:pt x="132587" y="0"/>
              </a:moveTo>
              <a:lnTo>
                <a:pt x="0" y="0"/>
              </a:lnTo>
              <a:lnTo>
                <a:pt x="0" y="10668"/>
              </a:lnTo>
              <a:lnTo>
                <a:pt x="132587" y="10668"/>
              </a:lnTo>
              <a:lnTo>
                <a:pt x="13258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NANA%20FATIMA\Documents\YAHAYA%20ABUKUR%20DOCUMENTS\MANGAL%20PROJECT%20AT%20KADUNA\CONSTRUCTION%20OF%20BLOCK%20OF%20STUDENT%20HOSTEL%20AT%20NYSC%20%20CENTRE%20KATSIN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Documents%20and%20Settings/user.OWNER/My%20Documents/My%20Documents/HIGH%20COURT%20V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M/Documents%20and%20Settings/Marisa%20Gaither/Desktop/GDA%20Engagements/The%20Strand/The%20Strand.Revised%20SubmissionFinancial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Nsystem1/Downloads/Break%2520even%2520analysis%25202%2520as%2520at%252026th%2520June%252018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Server/d/Chinwe/Projects/affordable%20housing/rental/614%20Longfellow%20Rental%20ProForma%20-%2020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dams\c-didams\My%20Documents\BON\Labour-fluct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SE%20BRIDGES\FRO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M/8000's/8148.00,%2004-%20Gewirz%20Grosvenor/FINANCIALS/FIN-RENTAL-AGGR-9.5%25-MPDU-MX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dcsnap01/active-jobs/OLDMENU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M/IBD/Atlanta%20Region/ACQ_MORT/Equity/Multifamily/Sawyer%20Heights/Sawyer%20Heights%20MS%20v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rive\QS%20KAMALDEEN\AJIWE\BOQ\BOQ%20-%20IN-%20USE\AJIWE%20BOQ%20(Revised%20MARCH.%20202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bubakar\Desktop\FCE%20OKENE%20PROJECTS\CONSTRUCTION%20OF%20BLOCK%20OF%20OFFICE%20AND%20CLASS%20AT%20FCE%20OKENE.%20AMMEND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yam%20Nadabo/Desktop/HOSPITALS/Users/Abubakar/Desktop/FCE%20OKENE%20PROJECTS/CONSTRUCTION%20OF%20BLOCK%20OF%20OFFICE%20AND%20CLASS%20AT%20FCE%20OKENE.%20AMMEND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Users/NANA%20FATIMA/Documents/YAHAYA%20ABUKUR%20DOCUMENTS/MANGAL%20PROJECT%20AT%20KADUNA/CONSTRUCTION%20OF%20BLOCK%20OF%20STUDENT%20HOSTEL%20AT%20NYSC%20%20CENTRE%20KATSIN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Dcsnap01/active-jobs/6240.02,%2004-%20Toll%20Bros%20Loudoun/Toll%20Brothers%20market%20exhibits/employment%20dat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ANA%20FATIMA\Documents\MANGAL%20PROJECT%20AT%20KADUNA\CONSTRUCTION%20OF%20BLOCK%20OF%20STUDENT%20HOSTEL%20AT%20NYSC%20%20CENTRE%20KATSINA%20WITH%20MINISTRY%20RAT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ANA%20FATIMA\Documents\OTHER%20PROJECTS\EXPANSION%20OF%20SCH%20OF%20LANG%20%20LOTC%20VAL%20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Server/d/Chinwe/Practice%20Proforma/701%20Lamont%20-Debt-%20BB&amp;T%20Termsheet%20&amp;%20scenario%20analysi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chabba/Dropbox/Life%20Camp/Development%20Analysis/Atntbdc01/macstuff/CURRENT%20PROJECTS/01-7528.00RR%20LA%20BID/Exhibits/VI.%20Housing/Hous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STORE"/>
      <sheetName val="CONCERT"/>
      <sheetName val="GS"/>
      <sheetName val="LIST OF REINF"/>
      <sheetName val="STOR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 work mb"/>
      <sheetName val="restaurant"/>
      <sheetName val="MOSQUE"/>
      <sheetName val="ABLUTION BLOCK"/>
      <sheetName val="GATE HOUSE"/>
      <sheetName val="EXTERNAL WORKS"/>
      <sheetName val="Summary"/>
      <sheetName val="Materials on 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nu-Ptshp Splits"/>
      <sheetName val="Monthly"/>
      <sheetName val=" Draw Schedule"/>
      <sheetName val=" Budget"/>
      <sheetName val="Operating"/>
      <sheetName val="Annual Operating"/>
      <sheetName val="sources.uses"/>
      <sheetName val="NMTC Analysis"/>
      <sheetName val="PROGRAM "/>
      <sheetName val="Rent&amp;Exp Drivers"/>
      <sheetName val="dnu-Taxes"/>
      <sheetName val="dnu-LIBOR"/>
      <sheetName val="dnu-Cons Annual CF"/>
      <sheetName val="dnu - Cons Monthly"/>
      <sheetName val="dnu-Cons Budget"/>
      <sheetName val="dnu-Budget Drivers"/>
      <sheetName val="dnu-Residential Proforma"/>
      <sheetName val="dnu-Debt Service"/>
    </sheetNames>
    <sheetDataSet>
      <sheetData sheetId="0">
        <row r="9">
          <cell r="C9">
            <v>1</v>
          </cell>
        </row>
        <row r="15">
          <cell r="B15" t="str">
            <v>(not used)</v>
          </cell>
        </row>
        <row r="17">
          <cell r="B17" t="str">
            <v xml:space="preserve">The Strand 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tion"/>
      <sheetName val="Bud.Summ P n L"/>
      <sheetName val="Budgeted Profit and Loss"/>
      <sheetName val="Dep Sch"/>
      <sheetName val="Bud V Actual Funding"/>
      <sheetName val="Idale Const Budget Tracker"/>
      <sheetName val="Idale Cashflow"/>
      <sheetName val="Sheet5"/>
      <sheetName val="Variablecosts"/>
      <sheetName val="FixedCosts"/>
      <sheetName val="BEP"/>
      <sheetName val="Sheet1"/>
      <sheetName val="Break even analysis 2 as at 26t"/>
      <sheetName val="Break%20even%20analysis%202%20a"/>
    </sheetNames>
    <sheetDataSet>
      <sheetData sheetId="0"/>
      <sheetData sheetId="1">
        <row r="30">
          <cell r="U30">
            <v>229484730.66999999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C4">
            <v>9000000</v>
          </cell>
        </row>
        <row r="5">
          <cell r="C5">
            <v>2000</v>
          </cell>
        </row>
        <row r="7">
          <cell r="C7">
            <v>12401371676.029423</v>
          </cell>
        </row>
        <row r="8">
          <cell r="C8">
            <v>1505634518.6668048</v>
          </cell>
        </row>
        <row r="10">
          <cell r="C10">
            <v>2799314.1619852884</v>
          </cell>
        </row>
        <row r="11">
          <cell r="C11">
            <v>5598628323.9705763</v>
          </cell>
        </row>
      </sheetData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-99 "/>
      <sheetName val="Oct-99"/>
      <sheetName val="Nov-99"/>
      <sheetName val="DECEMBER-99"/>
      <sheetName val="JAN-2000"/>
      <sheetName val="FEB-2000"/>
      <sheetName val="MARCH-2000"/>
      <sheetName val="APRIL-2000"/>
      <sheetName val="MAY-2000 "/>
      <sheetName val="JUNE-2000"/>
      <sheetName val="JULY-2000 "/>
      <sheetName val="AUG,-2000 "/>
      <sheetName val="SEPT-2000 "/>
      <sheetName val="OCT-2000 "/>
      <sheetName val="Nov-2000 "/>
      <sheetName val="DEC-2000"/>
      <sheetName val="JAN-2001"/>
      <sheetName val="FEB-2001"/>
      <sheetName val="MARCH-200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EPT-99_"/>
      <sheetName val="MAY-2000_"/>
      <sheetName val="JULY-2000_"/>
      <sheetName val="AUG,-2000_"/>
      <sheetName val="SEPT-2000_"/>
      <sheetName val="OCT-2000_"/>
      <sheetName val="Nov-2000_"/>
      <sheetName val="SEPT-99_1"/>
      <sheetName val="MAY-2000_1"/>
      <sheetName val="JULY-2000_1"/>
      <sheetName val="AUG,-2000_1"/>
      <sheetName val="SEPT-2000_1"/>
      <sheetName val="OCT-2000_1"/>
      <sheetName val="Nov-2000_1"/>
      <sheetName val="SEPT-99_3"/>
      <sheetName val="MAY-2000_3"/>
      <sheetName val="JULY-2000_3"/>
      <sheetName val="AUG,-2000_3"/>
      <sheetName val="SEPT-2000_3"/>
      <sheetName val="OCT-2000_3"/>
      <sheetName val="Nov-2000_3"/>
      <sheetName val="SEPT-99_2"/>
      <sheetName val="MAY-2000_2"/>
      <sheetName val="JULY-2000_2"/>
      <sheetName val="AUG,-2000_2"/>
      <sheetName val="SEPT-2000_2"/>
      <sheetName val="OCT-2000_2"/>
      <sheetName val="Nov-2000_2"/>
      <sheetName val="SEPT-99_4"/>
      <sheetName val="MAY-2000_4"/>
      <sheetName val="JULY-2000_4"/>
      <sheetName val="AUG,-2000_4"/>
      <sheetName val="SEPT-2000_4"/>
      <sheetName val="OCT-2000_4"/>
      <sheetName val="Nov-2000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 Rate"/>
      <sheetName val="MPDU-14.8%"/>
      <sheetName val="Total"/>
      <sheetName val="Model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G PRODUCT MENU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"/>
      <sheetName val="Assumptions"/>
      <sheetName val="Unit Mix"/>
      <sheetName val="Project Budget"/>
      <sheetName val="Monthly CF"/>
      <sheetName val="Quarterly CF"/>
      <sheetName val="Yearly CF"/>
      <sheetName val="OS"/>
      <sheetName val="Construction Schedule"/>
      <sheetName val="Construction Matrix"/>
    </sheetNames>
    <sheetDataSet>
      <sheetData sheetId="0"/>
      <sheetData sheetId="1"/>
      <sheetData sheetId="2">
        <row r="26">
          <cell r="G26">
            <v>325</v>
          </cell>
          <cell r="K26">
            <v>304852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BD Duplex"/>
      <sheetName val="AJIWE COST ESTIMATE (Revised)"/>
      <sheetName val="ANALYSIS (REVISED)"/>
      <sheetName val="PLASTERING SUMMARY"/>
      <sheetName val="CONCRETE SUMMARY"/>
      <sheetName val="1and2 bdrm Apartment (12UNIT) "/>
      <sheetName val="4 bedroom 6unit "/>
      <sheetName val="4 bedroom 5unit "/>
      <sheetName val="2bd terrace 8unit"/>
      <sheetName val="2bd terrace 6Unit"/>
      <sheetName val="3 BEDROOM 7UNIT"/>
      <sheetName val="AJIWE STRIP MALL "/>
      <sheetName val="1BD APPARTMENT"/>
      <sheetName val="RATE BUILD UP (Projection)"/>
      <sheetName val="RATE BUILD UP (Projection) (2)"/>
      <sheetName val="5BD ELECTRI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6">
          <cell r="E46">
            <v>150</v>
          </cell>
        </row>
        <row r="47">
          <cell r="E47">
            <v>1500</v>
          </cell>
        </row>
        <row r="48">
          <cell r="E48">
            <v>1500</v>
          </cell>
        </row>
        <row r="49">
          <cell r="E49">
            <v>250</v>
          </cell>
        </row>
        <row r="50">
          <cell r="E50">
            <v>650</v>
          </cell>
        </row>
        <row r="51">
          <cell r="E51">
            <v>500</v>
          </cell>
        </row>
        <row r="52">
          <cell r="E52">
            <v>7187</v>
          </cell>
        </row>
        <row r="54">
          <cell r="E54">
            <v>150</v>
          </cell>
        </row>
        <row r="57">
          <cell r="E57">
            <v>2200</v>
          </cell>
        </row>
        <row r="92">
          <cell r="E92">
            <v>1500</v>
          </cell>
        </row>
        <row r="111">
          <cell r="E111">
            <v>7500</v>
          </cell>
        </row>
        <row r="117">
          <cell r="E117">
            <v>350</v>
          </cell>
        </row>
        <row r="120">
          <cell r="E120">
            <v>4500</v>
          </cell>
        </row>
        <row r="309">
          <cell r="E309">
            <v>1500</v>
          </cell>
        </row>
        <row r="311">
          <cell r="E311">
            <v>1000</v>
          </cell>
        </row>
        <row r="313">
          <cell r="E313">
            <v>1000</v>
          </cell>
        </row>
        <row r="315">
          <cell r="E315">
            <v>1000</v>
          </cell>
        </row>
        <row r="336">
          <cell r="E336">
            <v>1100</v>
          </cell>
        </row>
        <row r="410">
          <cell r="E410">
            <v>7000</v>
          </cell>
        </row>
        <row r="613">
          <cell r="E613">
            <v>160000</v>
          </cell>
        </row>
        <row r="707">
          <cell r="E707">
            <v>1100</v>
          </cell>
        </row>
        <row r="708">
          <cell r="E708">
            <v>450</v>
          </cell>
        </row>
        <row r="712">
          <cell r="E712">
            <v>550</v>
          </cell>
        </row>
        <row r="720">
          <cell r="E720">
            <v>1650</v>
          </cell>
        </row>
        <row r="729">
          <cell r="E729">
            <v>400</v>
          </cell>
        </row>
        <row r="730">
          <cell r="E730">
            <v>500</v>
          </cell>
        </row>
        <row r="746">
          <cell r="E746">
            <v>1000</v>
          </cell>
        </row>
        <row r="751">
          <cell r="E751">
            <v>700</v>
          </cell>
        </row>
        <row r="753">
          <cell r="E753">
            <v>200</v>
          </cell>
        </row>
        <row r="778">
          <cell r="E778">
            <v>5000</v>
          </cell>
        </row>
        <row r="780">
          <cell r="E780">
            <v>6000</v>
          </cell>
        </row>
        <row r="784">
          <cell r="E784">
            <v>6000</v>
          </cell>
        </row>
        <row r="790">
          <cell r="E790">
            <v>3200</v>
          </cell>
        </row>
        <row r="795">
          <cell r="E795">
            <v>9000</v>
          </cell>
        </row>
        <row r="820">
          <cell r="E820">
            <v>1100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FURN LECT HALLS"/>
      <sheetName val="FUR CHIEF LECT"/>
      <sheetName val="FUR 4 OFF"/>
      <sheetName val="GS"/>
      <sheetName val="GS  FOR TENDERS"/>
      <sheetName val="GS FOR TENDERS BLANK"/>
      <sheetName val="FURN"/>
      <sheetName val="MAIN_BLD_TAKE_OFF"/>
      <sheetName val="MAIN_BLD_BILLS"/>
      <sheetName val="FURN_LECT_HALLS"/>
      <sheetName val="FUR_CHIEF_LECT"/>
      <sheetName val="FUR_4_OFF"/>
      <sheetName val="GS__FOR_TENDERS"/>
      <sheetName val="GS_FOR_TENDERS_BLANK"/>
      <sheetName val="MAIN_BLD_TAKE_OFF1"/>
      <sheetName val="MAIN_BLD_BILLS1"/>
      <sheetName val="FURN_LECT_HALLS1"/>
      <sheetName val="FUR_CHIEF_LECT1"/>
      <sheetName val="FUR_4_OFF1"/>
      <sheetName val="GS__FOR_TENDERS1"/>
      <sheetName val="GS_FOR_TENDERS_BLANK1"/>
      <sheetName val="MAIN_BLD_TAKE_OFF3"/>
      <sheetName val="MAIN_BLD_BILLS3"/>
      <sheetName val="FURN_LECT_HALLS3"/>
      <sheetName val="FUR_CHIEF_LECT3"/>
      <sheetName val="FUR_4_OFF3"/>
      <sheetName val="GS__FOR_TENDERS3"/>
      <sheetName val="GS_FOR_TENDERS_BLANK3"/>
      <sheetName val="MAIN_BLD_TAKE_OFF2"/>
      <sheetName val="MAIN_BLD_BILLS2"/>
      <sheetName val="FURN_LECT_HALLS2"/>
      <sheetName val="FUR_CHIEF_LECT2"/>
      <sheetName val="FUR_4_OFF2"/>
      <sheetName val="GS__FOR_TENDERS2"/>
      <sheetName val="GS_FOR_TENDERS_BLANK2"/>
      <sheetName val="MAIN_BLD_TAKE_OFF4"/>
      <sheetName val="MAIN_BLD_BILLS4"/>
      <sheetName val="FURN_LECT_HALLS4"/>
      <sheetName val="FUR_CHIEF_LECT4"/>
      <sheetName val="FUR_4_OFF4"/>
      <sheetName val="GS__FOR_TENDERS4"/>
      <sheetName val="GS_FOR_TENDERS_BLANK4"/>
    </sheetNames>
    <sheetDataSet>
      <sheetData sheetId="0">
        <row r="18">
          <cell r="I18">
            <v>24</v>
          </cell>
        </row>
        <row r="34">
          <cell r="I34">
            <v>0.69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8">
          <cell r="I18">
            <v>24</v>
          </cell>
        </row>
      </sheetData>
      <sheetData sheetId="10"/>
      <sheetData sheetId="11"/>
      <sheetData sheetId="12"/>
      <sheetData sheetId="13"/>
      <sheetData sheetId="14"/>
      <sheetData sheetId="15"/>
      <sheetData sheetId="16">
        <row r="18">
          <cell r="I18">
            <v>24</v>
          </cell>
        </row>
      </sheetData>
      <sheetData sheetId="17"/>
      <sheetData sheetId="18"/>
      <sheetData sheetId="19"/>
      <sheetData sheetId="20"/>
      <sheetData sheetId="21"/>
      <sheetData sheetId="22"/>
      <sheetData sheetId="23">
        <row r="18">
          <cell r="I18">
            <v>24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18">
          <cell r="I18">
            <v>24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18">
          <cell r="I18">
            <v>24</v>
          </cell>
        </row>
      </sheetData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FURN LECT HALLS"/>
      <sheetName val="FUR CHIEF LECT"/>
      <sheetName val="FUR 4 OFF"/>
      <sheetName val="GS"/>
      <sheetName val="GS  FOR TENDERS"/>
      <sheetName val="GS FOR TENDERS BLANK"/>
      <sheetName val="FURN"/>
    </sheetNames>
    <sheetDataSet>
      <sheetData sheetId="0">
        <row r="18">
          <cell r="I18">
            <v>24</v>
          </cell>
        </row>
        <row r="34">
          <cell r="I34">
            <v>0.69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STORE"/>
      <sheetName val="CONCERT"/>
      <sheetName val="GS"/>
      <sheetName val="LIST OF REINF"/>
      <sheetName val="STOR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1_allcaz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BLD TAKE OFF"/>
      <sheetName val="MAIN BLD BILLS"/>
      <sheetName val="STORE"/>
      <sheetName val="CONCERT"/>
      <sheetName val="GS"/>
      <sheetName val="LIST OF REINF"/>
      <sheetName val="STORE (2)"/>
      <sheetName val="MAIN_BLD_TAKE_OFF"/>
      <sheetName val="MAIN_BLD_BILLS"/>
      <sheetName val="LIST_OF_REINF"/>
      <sheetName val="STORE_(2)"/>
      <sheetName val="MAIN_BLD_TAKE_OFF1"/>
      <sheetName val="MAIN_BLD_BILLS1"/>
      <sheetName val="LIST_OF_REINF1"/>
      <sheetName val="STORE_(2)1"/>
      <sheetName val="MAIN_BLD_TAKE_OFF3"/>
      <sheetName val="MAIN_BLD_BILLS3"/>
      <sheetName val="LIST_OF_REINF3"/>
      <sheetName val="STORE_(2)3"/>
      <sheetName val="MAIN_BLD_TAKE_OFF2"/>
      <sheetName val="MAIN_BLD_BILLS2"/>
      <sheetName val="LIST_OF_REINF2"/>
      <sheetName val="STORE_(2)2"/>
      <sheetName val="MAIN_BLD_TAKE_OFF4"/>
      <sheetName val="MAIN_BLD_BILLS4"/>
      <sheetName val="LIST_OF_REINF4"/>
      <sheetName val="STORE_(2)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 work mb"/>
      <sheetName val="EXTERNAL WORKS"/>
      <sheetName val="Summary"/>
      <sheetName val="previus pay"/>
      <sheetName val="Materials on site"/>
      <sheetName val="builder_work_mb"/>
      <sheetName val="EXTERNAL_WORKS"/>
      <sheetName val="previus_pay"/>
      <sheetName val="Materials_on_site"/>
      <sheetName val="builder_work_mb1"/>
      <sheetName val="EXTERNAL_WORKS1"/>
      <sheetName val="previus_pay1"/>
      <sheetName val="Materials_on_site1"/>
      <sheetName val="builder_work_mb3"/>
      <sheetName val="EXTERNAL_WORKS3"/>
      <sheetName val="previus_pay3"/>
      <sheetName val="Materials_on_site3"/>
      <sheetName val="builder_work_mb2"/>
      <sheetName val="EXTERNAL_WORKS2"/>
      <sheetName val="previus_pay2"/>
      <sheetName val="Materials_on_site2"/>
      <sheetName val="builder_work_mb4"/>
      <sheetName val="EXTERNAL_WORKS4"/>
      <sheetName val="previus_pay4"/>
      <sheetName val="Materials_on_site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case - condos"/>
      <sheetName val="Condo Pricing"/>
      <sheetName val="Construction Detail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VI-8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1C281-3F8F-46EF-A763-0C34584D23BC}">
  <dimension ref="A1:S984"/>
  <sheetViews>
    <sheetView tabSelected="1" view="pageBreakPreview" topLeftCell="A854" zoomScaleNormal="100" zoomScaleSheetLayoutView="100" workbookViewId="0">
      <selection activeCell="E864" sqref="E864"/>
    </sheetView>
  </sheetViews>
  <sheetFormatPr defaultColWidth="9.140625" defaultRowHeight="18.75"/>
  <cols>
    <col min="1" max="1" width="3.42578125" style="4" customWidth="1"/>
    <col min="2" max="2" width="42" style="1" customWidth="1"/>
    <col min="3" max="3" width="10.5703125" style="5" customWidth="1"/>
    <col min="4" max="4" width="6.85546875" style="4" bestFit="1" customWidth="1"/>
    <col min="5" max="5" width="16.28515625" style="3" bestFit="1" customWidth="1"/>
    <col min="6" max="6" width="19.140625" style="2" customWidth="1"/>
    <col min="7" max="7" width="16.42578125" style="2" customWidth="1"/>
    <col min="8" max="8" width="12.5703125" style="1" bestFit="1" customWidth="1"/>
    <col min="9" max="9" width="35.5703125" style="1" customWidth="1"/>
    <col min="10" max="10" width="9.28515625" style="1" bestFit="1" customWidth="1"/>
    <col min="11" max="11" width="22.42578125" style="1" customWidth="1"/>
    <col min="12" max="12" width="5.42578125" style="1" customWidth="1"/>
    <col min="13" max="13" width="9.5703125" style="1" customWidth="1"/>
    <col min="14" max="14" width="9.28515625" style="1" bestFit="1" customWidth="1"/>
    <col min="15" max="15" width="9.140625" style="1"/>
    <col min="16" max="16" width="9.28515625" style="1" bestFit="1" customWidth="1"/>
    <col min="17" max="17" width="12.5703125" style="1" bestFit="1" customWidth="1"/>
    <col min="18" max="18" width="9.140625" style="1"/>
    <col min="19" max="19" width="12.42578125" style="1" bestFit="1" customWidth="1"/>
    <col min="20" max="16384" width="9.140625" style="1"/>
  </cols>
  <sheetData>
    <row r="1" spans="1:10">
      <c r="A1" s="120"/>
      <c r="B1" s="45" t="s">
        <v>263</v>
      </c>
    </row>
    <row r="2" spans="1:10">
      <c r="B2" s="9"/>
    </row>
    <row r="3" spans="1:10">
      <c r="B3" s="14" t="s">
        <v>262</v>
      </c>
    </row>
    <row r="4" spans="1:10">
      <c r="B4" s="14"/>
    </row>
    <row r="5" spans="1:10" s="59" customFormat="1" ht="18">
      <c r="A5" s="4"/>
      <c r="B5" s="28" t="s">
        <v>261</v>
      </c>
      <c r="C5" s="5"/>
      <c r="D5" s="4"/>
      <c r="E5" s="114"/>
      <c r="F5" s="113"/>
      <c r="G5" s="113"/>
      <c r="H5" s="1"/>
    </row>
    <row r="6" spans="1:10" s="59" customFormat="1" ht="18">
      <c r="A6" s="4"/>
      <c r="B6" s="28"/>
      <c r="C6" s="5"/>
      <c r="D6" s="4"/>
      <c r="E6" s="114"/>
      <c r="F6" s="113"/>
      <c r="G6" s="113"/>
      <c r="H6" s="1"/>
    </row>
    <row r="7" spans="1:10" s="59" customFormat="1" ht="18">
      <c r="A7" s="4"/>
      <c r="B7" s="28" t="s">
        <v>260</v>
      </c>
      <c r="C7" s="5"/>
      <c r="D7" s="4"/>
      <c r="E7" s="114"/>
      <c r="F7" s="113"/>
      <c r="G7" s="113"/>
      <c r="H7" s="1"/>
    </row>
    <row r="8" spans="1:10" ht="17.25" customHeight="1"/>
    <row r="9" spans="1:10" ht="40.5" customHeight="1">
      <c r="A9" s="4" t="s">
        <v>36</v>
      </c>
      <c r="B9" s="70" t="s">
        <v>259</v>
      </c>
      <c r="C9" s="5">
        <v>632</v>
      </c>
      <c r="D9" s="4" t="s">
        <v>35</v>
      </c>
      <c r="E9" s="26">
        <f>'[19]AJIWE STRIP MALL '!E46</f>
        <v>150</v>
      </c>
      <c r="F9" s="2">
        <f t="shared" ref="F9:F14" si="0">C9*E9</f>
        <v>94800</v>
      </c>
      <c r="G9" s="116"/>
      <c r="H9" s="38"/>
    </row>
    <row r="10" spans="1:10" ht="51.75" customHeight="1">
      <c r="A10" s="4" t="s">
        <v>34</v>
      </c>
      <c r="B10" s="70" t="s">
        <v>258</v>
      </c>
      <c r="C10" s="5">
        <v>92</v>
      </c>
      <c r="D10" s="4" t="s">
        <v>29</v>
      </c>
      <c r="E10" s="26">
        <f>'[19]AJIWE STRIP MALL '!E47</f>
        <v>1500</v>
      </c>
      <c r="F10" s="2">
        <f t="shared" si="0"/>
        <v>138000</v>
      </c>
      <c r="G10" s="116"/>
      <c r="H10" s="38"/>
    </row>
    <row r="11" spans="1:10" ht="45" customHeight="1">
      <c r="A11" s="4" t="s">
        <v>33</v>
      </c>
      <c r="B11" s="70" t="s">
        <v>257</v>
      </c>
      <c r="C11" s="5">
        <v>35</v>
      </c>
      <c r="D11" s="4" t="s">
        <v>29</v>
      </c>
      <c r="E11" s="26">
        <f>'[19]AJIWE STRIP MALL '!E48</f>
        <v>1500</v>
      </c>
      <c r="F11" s="2">
        <f t="shared" si="0"/>
        <v>52500</v>
      </c>
      <c r="G11" s="116"/>
      <c r="H11" s="38"/>
    </row>
    <row r="12" spans="1:10" ht="66">
      <c r="A12" s="4" t="s">
        <v>32</v>
      </c>
      <c r="B12" s="70" t="s">
        <v>256</v>
      </c>
      <c r="D12" s="4" t="s">
        <v>29</v>
      </c>
      <c r="E12" s="26">
        <f>'[19]AJIWE STRIP MALL '!E48</f>
        <v>1500</v>
      </c>
      <c r="F12" s="2">
        <f t="shared" si="0"/>
        <v>0</v>
      </c>
      <c r="G12" s="116"/>
    </row>
    <row r="13" spans="1:10" ht="30.75" customHeight="1">
      <c r="A13" s="4" t="s">
        <v>30</v>
      </c>
      <c r="B13" s="70" t="s">
        <v>255</v>
      </c>
      <c r="C13" s="5">
        <v>197</v>
      </c>
      <c r="D13" s="4" t="s">
        <v>35</v>
      </c>
      <c r="E13" s="26">
        <f>'[19]AJIWE STRIP MALL '!E49</f>
        <v>250</v>
      </c>
      <c r="F13" s="2">
        <f t="shared" si="0"/>
        <v>49250</v>
      </c>
      <c r="G13" s="116"/>
      <c r="H13" s="38"/>
      <c r="I13" s="119"/>
    </row>
    <row r="14" spans="1:10" ht="30.75" customHeight="1">
      <c r="A14" s="4" t="s">
        <v>50</v>
      </c>
      <c r="B14" s="70" t="s">
        <v>254</v>
      </c>
      <c r="C14" s="5">
        <v>57</v>
      </c>
      <c r="D14" s="4" t="s">
        <v>29</v>
      </c>
      <c r="E14" s="26">
        <f>'[19]AJIWE STRIP MALL '!E50</f>
        <v>650</v>
      </c>
      <c r="F14" s="2">
        <f t="shared" si="0"/>
        <v>37050</v>
      </c>
      <c r="G14" s="116"/>
      <c r="H14" s="38"/>
      <c r="J14" s="119"/>
    </row>
    <row r="15" spans="1:10" ht="44.25" customHeight="1">
      <c r="A15" s="4" t="s">
        <v>49</v>
      </c>
      <c r="B15" s="70" t="s">
        <v>253</v>
      </c>
      <c r="C15" s="5">
        <v>70</v>
      </c>
      <c r="D15" s="4" t="s">
        <v>29</v>
      </c>
      <c r="E15" s="26">
        <f>'[19]AJIWE STRIP MALL '!E51</f>
        <v>500</v>
      </c>
      <c r="F15" s="2">
        <f>C14*E15</f>
        <v>28500</v>
      </c>
      <c r="G15" s="116"/>
      <c r="H15" s="38"/>
    </row>
    <row r="16" spans="1:10" ht="44.25" customHeight="1">
      <c r="A16" s="4" t="s">
        <v>48</v>
      </c>
      <c r="B16" s="7" t="s">
        <v>252</v>
      </c>
      <c r="C16" s="5">
        <v>114</v>
      </c>
      <c r="D16" s="4" t="s">
        <v>29</v>
      </c>
      <c r="E16" s="26">
        <f>'[19]AJIWE STRIP MALL '!E52</f>
        <v>7187</v>
      </c>
      <c r="F16" s="2">
        <f>C15*E16</f>
        <v>503090</v>
      </c>
      <c r="G16" s="116"/>
      <c r="H16" s="38"/>
    </row>
    <row r="17" spans="1:8" ht="36" customHeight="1">
      <c r="A17" s="4" t="s">
        <v>47</v>
      </c>
      <c r="B17" s="70" t="s">
        <v>251</v>
      </c>
      <c r="C17" s="5">
        <v>325</v>
      </c>
      <c r="D17" s="4" t="s">
        <v>35</v>
      </c>
      <c r="E17" s="26">
        <v>6500</v>
      </c>
      <c r="F17" s="2">
        <f>C17*E17</f>
        <v>2112500</v>
      </c>
      <c r="G17" s="116"/>
      <c r="H17" s="38"/>
    </row>
    <row r="18" spans="1:8" ht="36" customHeight="1">
      <c r="A18" s="4" t="s">
        <v>46</v>
      </c>
      <c r="B18" s="70" t="s">
        <v>250</v>
      </c>
      <c r="C18" s="5">
        <v>0</v>
      </c>
      <c r="D18" s="4" t="s">
        <v>35</v>
      </c>
      <c r="E18" s="26">
        <f>'[19]AJIWE STRIP MALL '!E54</f>
        <v>150</v>
      </c>
      <c r="F18" s="37">
        <f>C18*E18</f>
        <v>0</v>
      </c>
      <c r="G18" s="116"/>
      <c r="H18" s="38"/>
    </row>
    <row r="19" spans="1:8">
      <c r="B19" s="28" t="s">
        <v>144</v>
      </c>
      <c r="E19" s="26"/>
      <c r="G19" s="116"/>
    </row>
    <row r="20" spans="1:8" ht="17.25" customHeight="1">
      <c r="B20" s="36" t="s">
        <v>249</v>
      </c>
      <c r="E20" s="26"/>
      <c r="G20" s="116"/>
    </row>
    <row r="21" spans="1:8" ht="17.25" customHeight="1">
      <c r="A21" s="4" t="s">
        <v>45</v>
      </c>
      <c r="B21" s="1" t="s">
        <v>248</v>
      </c>
      <c r="C21" s="5">
        <v>55</v>
      </c>
      <c r="D21" s="4" t="s">
        <v>35</v>
      </c>
      <c r="E21" s="26">
        <f>'[19]AJIWE STRIP MALL '!E57</f>
        <v>2200</v>
      </c>
      <c r="F21" s="2">
        <f>C21*E21</f>
        <v>121000</v>
      </c>
      <c r="G21" s="116"/>
      <c r="H21" s="38"/>
    </row>
    <row r="22" spans="1:8" ht="17.25" customHeight="1">
      <c r="B22" s="36" t="s">
        <v>247</v>
      </c>
      <c r="E22" s="26"/>
      <c r="G22" s="116"/>
    </row>
    <row r="23" spans="1:8" ht="17.25" customHeight="1">
      <c r="A23" s="4" t="s">
        <v>44</v>
      </c>
      <c r="B23" s="1" t="s">
        <v>246</v>
      </c>
      <c r="C23" s="5">
        <v>33</v>
      </c>
      <c r="D23" s="4" t="s">
        <v>29</v>
      </c>
      <c r="E23" s="26">
        <v>62000</v>
      </c>
      <c r="F23" s="2">
        <f>C23*E23</f>
        <v>2046000</v>
      </c>
      <c r="G23" s="116"/>
      <c r="H23" s="38"/>
    </row>
    <row r="24" spans="1:8" ht="17.25" customHeight="1">
      <c r="A24" s="4" t="s">
        <v>5</v>
      </c>
      <c r="B24" s="1" t="s">
        <v>245</v>
      </c>
      <c r="C24" s="5">
        <v>57</v>
      </c>
      <c r="D24" s="4" t="s">
        <v>29</v>
      </c>
      <c r="E24" s="26">
        <f>E23</f>
        <v>62000</v>
      </c>
      <c r="F24" s="2">
        <f>C24*E24</f>
        <v>3534000</v>
      </c>
      <c r="G24" s="116"/>
      <c r="H24" s="38"/>
    </row>
    <row r="25" spans="1:8" ht="17.25" customHeight="1">
      <c r="E25" s="26"/>
      <c r="G25" s="116"/>
      <c r="H25" s="38"/>
    </row>
    <row r="26" spans="1:8" ht="17.25" customHeight="1">
      <c r="E26" s="26"/>
      <c r="G26" s="116"/>
      <c r="H26" s="38"/>
    </row>
    <row r="27" spans="1:8" ht="17.25" customHeight="1">
      <c r="E27" s="26"/>
      <c r="G27" s="116"/>
      <c r="H27" s="38"/>
    </row>
    <row r="28" spans="1:8" ht="17.25" customHeight="1">
      <c r="E28" s="26"/>
      <c r="G28" s="116"/>
      <c r="H28" s="38"/>
    </row>
    <row r="29" spans="1:8" ht="17.25" customHeight="1">
      <c r="E29" s="26"/>
      <c r="G29" s="116"/>
      <c r="H29" s="38"/>
    </row>
    <row r="30" spans="1:8" ht="17.25" customHeight="1">
      <c r="B30" s="6" t="s">
        <v>117</v>
      </c>
      <c r="C30" s="10"/>
      <c r="D30" s="9"/>
      <c r="E30" s="13" t="s">
        <v>5</v>
      </c>
      <c r="F30" s="58">
        <f>SUM(F2:F29)</f>
        <v>8716690</v>
      </c>
      <c r="G30" s="116"/>
    </row>
    <row r="31" spans="1:8" s="6" customFormat="1" ht="17.25" customHeight="1">
      <c r="A31" s="9"/>
      <c r="B31" s="14" t="s">
        <v>232</v>
      </c>
      <c r="C31" s="10"/>
      <c r="D31" s="9"/>
      <c r="E31" s="32"/>
      <c r="F31" s="11"/>
      <c r="G31" s="116"/>
    </row>
    <row r="32" spans="1:8" ht="30.75" customHeight="1">
      <c r="B32" s="36" t="s">
        <v>244</v>
      </c>
      <c r="G32" s="116"/>
    </row>
    <row r="33" spans="1:8" ht="17.25" customHeight="1">
      <c r="B33" s="36" t="s">
        <v>243</v>
      </c>
      <c r="G33" s="116"/>
    </row>
    <row r="34" spans="1:8" ht="22.5" customHeight="1">
      <c r="A34" s="4" t="s">
        <v>36</v>
      </c>
      <c r="B34" s="1" t="s">
        <v>242</v>
      </c>
      <c r="C34" s="5">
        <v>16</v>
      </c>
      <c r="D34" s="4" t="s">
        <v>29</v>
      </c>
      <c r="E34" s="26">
        <v>62000</v>
      </c>
      <c r="F34" s="2">
        <f>C34*E34</f>
        <v>992000</v>
      </c>
      <c r="G34" s="116"/>
      <c r="H34" s="38"/>
    </row>
    <row r="35" spans="1:8" ht="21.75" customHeight="1">
      <c r="A35" s="4" t="s">
        <v>34</v>
      </c>
      <c r="B35" s="1" t="s">
        <v>221</v>
      </c>
      <c r="C35" s="5">
        <v>3</v>
      </c>
      <c r="D35" s="4" t="s">
        <v>29</v>
      </c>
      <c r="E35" s="26">
        <f>E34</f>
        <v>62000</v>
      </c>
      <c r="F35" s="2">
        <f>C35*E35</f>
        <v>186000</v>
      </c>
      <c r="G35" s="116"/>
      <c r="H35" s="38"/>
    </row>
    <row r="36" spans="1:8">
      <c r="E36" s="26"/>
      <c r="G36" s="116"/>
    </row>
    <row r="37" spans="1:8" ht="21" customHeight="1">
      <c r="B37" s="28" t="s">
        <v>141</v>
      </c>
      <c r="G37" s="116"/>
    </row>
    <row r="38" spans="1:8" ht="38.25" customHeight="1">
      <c r="B38" s="34" t="s">
        <v>241</v>
      </c>
      <c r="G38" s="116"/>
    </row>
    <row r="39" spans="1:8" ht="18" customHeight="1">
      <c r="A39" s="4" t="s">
        <v>33</v>
      </c>
      <c r="B39" s="1" t="s">
        <v>240</v>
      </c>
      <c r="C39" s="5">
        <v>134</v>
      </c>
      <c r="D39" s="4" t="s">
        <v>137</v>
      </c>
      <c r="E39" s="26">
        <v>600</v>
      </c>
      <c r="F39" s="2">
        <f>C39*E39</f>
        <v>80400</v>
      </c>
      <c r="G39" s="116"/>
      <c r="H39" s="38"/>
    </row>
    <row r="40" spans="1:8" ht="33">
      <c r="A40" s="4" t="s">
        <v>32</v>
      </c>
      <c r="B40" s="7" t="s">
        <v>239</v>
      </c>
      <c r="C40" s="5">
        <f>586+1140</f>
        <v>1726</v>
      </c>
      <c r="D40" s="4" t="s">
        <v>137</v>
      </c>
      <c r="E40" s="26">
        <f>E39</f>
        <v>600</v>
      </c>
      <c r="F40" s="2">
        <f>C40*E40</f>
        <v>1035600</v>
      </c>
      <c r="G40" s="116"/>
      <c r="H40" s="38"/>
    </row>
    <row r="41" spans="1:8" ht="19.5" customHeight="1">
      <c r="B41" s="1" t="s">
        <v>219</v>
      </c>
      <c r="C41" s="5">
        <v>87</v>
      </c>
      <c r="D41" s="4" t="s">
        <v>137</v>
      </c>
      <c r="E41" s="26">
        <f>E40</f>
        <v>600</v>
      </c>
      <c r="F41" s="2">
        <f>C41*E41</f>
        <v>52200</v>
      </c>
      <c r="G41" s="116"/>
      <c r="H41" s="38"/>
    </row>
    <row r="42" spans="1:8">
      <c r="E42" s="26"/>
      <c r="G42" s="116"/>
      <c r="H42" s="38"/>
    </row>
    <row r="43" spans="1:8" ht="49.5" customHeight="1">
      <c r="B43" s="34" t="s">
        <v>238</v>
      </c>
      <c r="G43" s="116"/>
    </row>
    <row r="44" spans="1:8" ht="20.25" customHeight="1">
      <c r="A44" s="4" t="s">
        <v>30</v>
      </c>
      <c r="B44" s="7" t="s">
        <v>237</v>
      </c>
      <c r="C44" s="5">
        <v>365</v>
      </c>
      <c r="D44" s="4" t="s">
        <v>35</v>
      </c>
      <c r="E44" s="3">
        <f>'[19]AJIWE STRIP MALL '!E92</f>
        <v>1500</v>
      </c>
      <c r="F44" s="2">
        <f>C44*E44</f>
        <v>547500</v>
      </c>
      <c r="G44" s="116"/>
      <c r="H44" s="38"/>
    </row>
    <row r="45" spans="1:8">
      <c r="B45" s="7"/>
      <c r="G45" s="116"/>
      <c r="H45" s="38"/>
    </row>
    <row r="46" spans="1:8" ht="21" customHeight="1">
      <c r="B46" s="28" t="s">
        <v>136</v>
      </c>
      <c r="G46" s="116"/>
    </row>
    <row r="47" spans="1:8" ht="24.75" customHeight="1">
      <c r="B47" s="36" t="s">
        <v>135</v>
      </c>
      <c r="G47" s="116"/>
    </row>
    <row r="48" spans="1:8" ht="21.75" customHeight="1">
      <c r="A48" s="4" t="s">
        <v>44</v>
      </c>
      <c r="B48" s="1" t="s">
        <v>236</v>
      </c>
      <c r="C48" s="5">
        <v>32</v>
      </c>
      <c r="D48" s="4" t="s">
        <v>35</v>
      </c>
      <c r="E48" s="26">
        <v>7500</v>
      </c>
      <c r="F48" s="2">
        <f>C48*E48</f>
        <v>240000</v>
      </c>
      <c r="G48" s="116"/>
      <c r="H48" s="38"/>
    </row>
    <row r="49" spans="1:7" ht="23.25" customHeight="1">
      <c r="A49" s="4" t="s">
        <v>42</v>
      </c>
      <c r="B49" s="1" t="s">
        <v>235</v>
      </c>
      <c r="C49" s="5">
        <v>5</v>
      </c>
      <c r="D49" s="4" t="s">
        <v>35</v>
      </c>
      <c r="E49" s="26">
        <f>E48</f>
        <v>7500</v>
      </c>
      <c r="F49" s="2">
        <f>C49*E49</f>
        <v>37500</v>
      </c>
      <c r="G49" s="116"/>
    </row>
    <row r="50" spans="1:7" ht="23.25" customHeight="1">
      <c r="E50" s="26"/>
      <c r="G50" s="116"/>
    </row>
    <row r="51" spans="1:7">
      <c r="B51" s="6" t="s">
        <v>158</v>
      </c>
      <c r="G51" s="116"/>
    </row>
    <row r="52" spans="1:7">
      <c r="A52" s="4" t="s">
        <v>41</v>
      </c>
      <c r="B52" s="1" t="s">
        <v>234</v>
      </c>
      <c r="D52" s="4" t="s">
        <v>35</v>
      </c>
      <c r="E52" s="26">
        <f>'[19]AJIWE STRIP MALL '!E120</f>
        <v>4500</v>
      </c>
      <c r="F52" s="2">
        <f>C52*E52</f>
        <v>0</v>
      </c>
      <c r="G52" s="116"/>
    </row>
    <row r="53" spans="1:7">
      <c r="G53" s="116"/>
    </row>
    <row r="54" spans="1:7">
      <c r="A54" s="4" t="s">
        <v>40</v>
      </c>
      <c r="B54" s="1" t="s">
        <v>233</v>
      </c>
      <c r="D54" s="4" t="s">
        <v>35</v>
      </c>
      <c r="E54" s="26">
        <f>E52</f>
        <v>4500</v>
      </c>
      <c r="F54" s="2">
        <f>C54*E54</f>
        <v>0</v>
      </c>
      <c r="G54" s="116"/>
    </row>
    <row r="55" spans="1:7">
      <c r="G55" s="116"/>
    </row>
    <row r="56" spans="1:7">
      <c r="G56" s="116"/>
    </row>
    <row r="57" spans="1:7">
      <c r="G57" s="116"/>
    </row>
    <row r="58" spans="1:7">
      <c r="G58" s="116"/>
    </row>
    <row r="59" spans="1:7">
      <c r="G59" s="116"/>
    </row>
    <row r="60" spans="1:7">
      <c r="B60" s="94" t="s">
        <v>100</v>
      </c>
      <c r="E60" s="13" t="s">
        <v>5</v>
      </c>
      <c r="F60" s="11">
        <f>SUM(F33:F59)</f>
        <v>3171200</v>
      </c>
      <c r="G60" s="116"/>
    </row>
    <row r="61" spans="1:7">
      <c r="B61" s="14" t="s">
        <v>232</v>
      </c>
      <c r="G61" s="116"/>
    </row>
    <row r="62" spans="1:7">
      <c r="B62" s="14"/>
      <c r="G62" s="116"/>
    </row>
    <row r="63" spans="1:7">
      <c r="B63" s="36" t="s">
        <v>135</v>
      </c>
      <c r="G63" s="116"/>
    </row>
    <row r="64" spans="1:7">
      <c r="B64" s="36"/>
      <c r="G64" s="116"/>
    </row>
    <row r="65" spans="1:8">
      <c r="A65" s="4" t="s">
        <v>36</v>
      </c>
      <c r="B65" s="1" t="s">
        <v>231</v>
      </c>
      <c r="C65" s="5">
        <v>104</v>
      </c>
      <c r="D65" s="4" t="s">
        <v>51</v>
      </c>
      <c r="E65" s="26">
        <v>1500</v>
      </c>
      <c r="F65" s="2">
        <f>C65*E65</f>
        <v>156000</v>
      </c>
      <c r="G65" s="116"/>
      <c r="H65" s="38"/>
    </row>
    <row r="66" spans="1:8">
      <c r="E66" s="26"/>
      <c r="G66" s="116"/>
      <c r="H66" s="38"/>
    </row>
    <row r="67" spans="1:8">
      <c r="B67" s="28" t="s">
        <v>148</v>
      </c>
      <c r="C67" s="10"/>
      <c r="D67" s="9"/>
      <c r="E67" s="43"/>
      <c r="F67" s="42"/>
      <c r="G67" s="116"/>
    </row>
    <row r="68" spans="1:8">
      <c r="B68" s="44"/>
      <c r="C68" s="10"/>
      <c r="D68" s="9"/>
      <c r="E68" s="43"/>
      <c r="F68" s="42"/>
      <c r="G68" s="116"/>
    </row>
    <row r="69" spans="1:8" ht="57.75" customHeight="1">
      <c r="B69" s="34" t="s">
        <v>230</v>
      </c>
      <c r="C69" s="10"/>
      <c r="D69" s="9"/>
      <c r="E69" s="43"/>
      <c r="F69" s="42"/>
      <c r="G69" s="116"/>
    </row>
    <row r="70" spans="1:8">
      <c r="B70" s="34"/>
      <c r="C70" s="10"/>
      <c r="D70" s="9"/>
      <c r="E70" s="43"/>
      <c r="F70" s="42"/>
      <c r="G70" s="116"/>
    </row>
    <row r="71" spans="1:8">
      <c r="A71" s="4" t="s">
        <v>34</v>
      </c>
      <c r="B71" s="7" t="s">
        <v>229</v>
      </c>
      <c r="C71" s="5">
        <v>219</v>
      </c>
      <c r="D71" s="4" t="s">
        <v>35</v>
      </c>
      <c r="E71" s="26">
        <f>'[19]AJIWE STRIP MALL '!E111</f>
        <v>7500</v>
      </c>
      <c r="F71" s="2">
        <f>C71*E71</f>
        <v>1642500</v>
      </c>
      <c r="G71" s="116"/>
      <c r="H71" s="38"/>
    </row>
    <row r="72" spans="1:8">
      <c r="B72" s="7"/>
      <c r="E72" s="26"/>
      <c r="G72" s="116"/>
      <c r="H72" s="38"/>
    </row>
    <row r="73" spans="1:8">
      <c r="B73" s="36" t="s">
        <v>228</v>
      </c>
      <c r="F73" s="37"/>
      <c r="G73" s="116"/>
    </row>
    <row r="74" spans="1:8">
      <c r="B74" s="36" t="s">
        <v>227</v>
      </c>
      <c r="F74" s="37"/>
      <c r="G74" s="116"/>
    </row>
    <row r="75" spans="1:8">
      <c r="F75" s="37"/>
      <c r="G75" s="116"/>
    </row>
    <row r="76" spans="1:8" ht="29.25" customHeight="1">
      <c r="A76" s="4" t="s">
        <v>33</v>
      </c>
      <c r="B76" s="70" t="s">
        <v>226</v>
      </c>
      <c r="C76" s="5">
        <v>377</v>
      </c>
      <c r="D76" s="4" t="s">
        <v>35</v>
      </c>
      <c r="E76" s="114">
        <f>'[19]AJIWE STRIP MALL '!E117</f>
        <v>350</v>
      </c>
      <c r="F76" s="2">
        <f>C76*E76</f>
        <v>131950</v>
      </c>
      <c r="G76" s="116"/>
    </row>
    <row r="77" spans="1:8">
      <c r="B77" s="70"/>
      <c r="F77" s="37"/>
      <c r="G77" s="116"/>
    </row>
    <row r="78" spans="1:8">
      <c r="B78" s="28" t="s">
        <v>128</v>
      </c>
    </row>
    <row r="79" spans="1:8" ht="10.5" customHeight="1">
      <c r="B79" s="34" t="s">
        <v>127</v>
      </c>
    </row>
    <row r="81" spans="1:8">
      <c r="A81" s="4" t="s">
        <v>32</v>
      </c>
      <c r="B81" s="1" t="s">
        <v>104</v>
      </c>
      <c r="C81" s="5">
        <v>47</v>
      </c>
      <c r="D81" s="4" t="s">
        <v>60</v>
      </c>
      <c r="E81" s="3">
        <v>1600</v>
      </c>
      <c r="F81" s="2">
        <f>E81*C81</f>
        <v>75200</v>
      </c>
      <c r="H81" s="93"/>
    </row>
    <row r="82" spans="1:8">
      <c r="B82" s="102"/>
      <c r="F82" s="37"/>
      <c r="G82" s="116"/>
    </row>
    <row r="83" spans="1:8" ht="27" customHeight="1">
      <c r="B83" s="14" t="s">
        <v>64</v>
      </c>
    </row>
    <row r="84" spans="1:8" ht="49.5">
      <c r="B84" s="44" t="s">
        <v>105</v>
      </c>
    </row>
    <row r="85" spans="1:8">
      <c r="A85" s="4" t="s">
        <v>30</v>
      </c>
      <c r="B85" s="30" t="s">
        <v>104</v>
      </c>
      <c r="C85" s="5">
        <f>C81</f>
        <v>47</v>
      </c>
      <c r="D85" s="4" t="s">
        <v>60</v>
      </c>
      <c r="E85" s="3">
        <v>1000</v>
      </c>
      <c r="F85" s="2">
        <f>E85*C85</f>
        <v>47000</v>
      </c>
    </row>
    <row r="86" spans="1:8" ht="35.25" customHeight="1">
      <c r="B86" s="70"/>
      <c r="F86" s="118"/>
      <c r="G86" s="116"/>
    </row>
    <row r="87" spans="1:8">
      <c r="B87" s="70"/>
      <c r="F87" s="37"/>
      <c r="G87" s="116"/>
    </row>
    <row r="88" spans="1:8" ht="18.75" customHeight="1">
      <c r="B88" s="94" t="s">
        <v>100</v>
      </c>
      <c r="E88" s="13" t="s">
        <v>5</v>
      </c>
      <c r="F88" s="11">
        <f>SUM(F63:F87)</f>
        <v>2052650</v>
      </c>
      <c r="G88" s="116"/>
    </row>
    <row r="89" spans="1:8">
      <c r="B89" s="70"/>
      <c r="F89" s="37"/>
      <c r="G89" s="116"/>
    </row>
    <row r="90" spans="1:8">
      <c r="B90" s="94"/>
      <c r="E90" s="13"/>
      <c r="F90" s="58"/>
      <c r="G90" s="116"/>
    </row>
    <row r="91" spans="1:8">
      <c r="B91" s="28" t="s">
        <v>99</v>
      </c>
      <c r="E91" s="13"/>
      <c r="F91" s="58"/>
      <c r="G91" s="116"/>
    </row>
    <row r="92" spans="1:8">
      <c r="F92" s="35"/>
      <c r="G92" s="116"/>
    </row>
    <row r="93" spans="1:8">
      <c r="F93" s="35"/>
      <c r="G93" s="116"/>
    </row>
    <row r="94" spans="1:8">
      <c r="B94" s="81" t="s">
        <v>225</v>
      </c>
      <c r="E94" s="3">
        <f>F30</f>
        <v>8716690</v>
      </c>
      <c r="F94" s="35"/>
      <c r="G94" s="116"/>
    </row>
    <row r="95" spans="1:8">
      <c r="B95" s="117"/>
      <c r="F95" s="35"/>
      <c r="G95" s="116"/>
    </row>
    <row r="96" spans="1:8">
      <c r="B96" s="81" t="s">
        <v>224</v>
      </c>
      <c r="E96" s="3">
        <f>F60</f>
        <v>3171200</v>
      </c>
      <c r="F96" s="35"/>
      <c r="G96" s="116"/>
    </row>
    <row r="97" spans="2:7">
      <c r="B97" s="81"/>
      <c r="F97" s="35"/>
      <c r="G97" s="116"/>
    </row>
    <row r="98" spans="2:7">
      <c r="B98" s="81" t="s">
        <v>223</v>
      </c>
      <c r="E98" s="3">
        <f>F88</f>
        <v>2052650</v>
      </c>
      <c r="F98" s="35"/>
      <c r="G98" s="116"/>
    </row>
    <row r="99" spans="2:7">
      <c r="B99" s="30"/>
      <c r="F99" s="35"/>
      <c r="G99" s="116"/>
    </row>
    <row r="100" spans="2:7">
      <c r="B100" s="30"/>
      <c r="F100" s="35"/>
      <c r="G100" s="116"/>
    </row>
    <row r="101" spans="2:7">
      <c r="B101" s="30"/>
      <c r="F101" s="35"/>
      <c r="G101" s="116"/>
    </row>
    <row r="102" spans="2:7">
      <c r="B102" s="30"/>
      <c r="F102" s="35"/>
      <c r="G102" s="116"/>
    </row>
    <row r="103" spans="2:7">
      <c r="B103" s="30"/>
      <c r="F103" s="35"/>
      <c r="G103" s="116"/>
    </row>
    <row r="104" spans="2:7">
      <c r="B104" s="30"/>
      <c r="F104" s="35"/>
      <c r="G104" s="116"/>
    </row>
    <row r="105" spans="2:7">
      <c r="B105" s="30"/>
      <c r="F105" s="35"/>
      <c r="G105" s="116"/>
    </row>
    <row r="106" spans="2:7">
      <c r="B106" s="30"/>
      <c r="F106" s="35"/>
      <c r="G106" s="116"/>
    </row>
    <row r="107" spans="2:7">
      <c r="B107" s="30"/>
      <c r="F107" s="35"/>
      <c r="G107" s="116"/>
    </row>
    <row r="108" spans="2:7">
      <c r="B108" s="30"/>
      <c r="F108" s="35"/>
      <c r="G108" s="116"/>
    </row>
    <row r="109" spans="2:7">
      <c r="B109" s="57" t="s">
        <v>26</v>
      </c>
      <c r="C109" s="10"/>
      <c r="D109" s="9"/>
      <c r="F109" s="31"/>
      <c r="G109" s="116"/>
    </row>
    <row r="110" spans="2:7">
      <c r="B110" s="6" t="s">
        <v>28</v>
      </c>
      <c r="C110" s="10"/>
      <c r="D110" s="9"/>
      <c r="E110" s="13" t="s">
        <v>5</v>
      </c>
      <c r="F110" s="42">
        <f>SUM(E94:E99)</f>
        <v>13940540</v>
      </c>
      <c r="G110" s="116"/>
    </row>
    <row r="111" spans="2:7">
      <c r="B111" s="45" t="s">
        <v>222</v>
      </c>
    </row>
    <row r="113" spans="1:8">
      <c r="B113" s="14" t="s">
        <v>25</v>
      </c>
    </row>
    <row r="114" spans="1:8">
      <c r="B114" s="14"/>
    </row>
    <row r="115" spans="1:8">
      <c r="B115" s="28" t="s">
        <v>144</v>
      </c>
    </row>
    <row r="116" spans="1:8">
      <c r="E116" s="1"/>
    </row>
    <row r="117" spans="1:8">
      <c r="B117" s="36" t="s">
        <v>174</v>
      </c>
    </row>
    <row r="118" spans="1:8">
      <c r="B118" s="36"/>
    </row>
    <row r="119" spans="1:8">
      <c r="B119" s="36" t="s">
        <v>173</v>
      </c>
    </row>
    <row r="121" spans="1:8">
      <c r="A121" s="4" t="s">
        <v>36</v>
      </c>
      <c r="B121" s="1" t="s">
        <v>221</v>
      </c>
      <c r="C121" s="5">
        <v>14</v>
      </c>
      <c r="D121" s="4" t="s">
        <v>29</v>
      </c>
      <c r="E121" s="26">
        <f>E35</f>
        <v>62000</v>
      </c>
      <c r="F121" s="2">
        <f>C121*E121</f>
        <v>868000</v>
      </c>
      <c r="H121" s="38"/>
    </row>
    <row r="123" spans="1:8">
      <c r="A123" s="4" t="s">
        <v>34</v>
      </c>
      <c r="B123" s="1" t="s">
        <v>172</v>
      </c>
      <c r="C123" s="5">
        <v>15</v>
      </c>
      <c r="D123" s="4" t="s">
        <v>29</v>
      </c>
      <c r="E123" s="26">
        <f>E121</f>
        <v>62000</v>
      </c>
      <c r="F123" s="2">
        <f>C123*E123</f>
        <v>930000</v>
      </c>
      <c r="H123" s="38"/>
    </row>
    <row r="125" spans="1:8">
      <c r="A125" s="4" t="s">
        <v>34</v>
      </c>
      <c r="B125" s="1" t="s">
        <v>282</v>
      </c>
      <c r="C125" s="5">
        <v>4</v>
      </c>
      <c r="D125" s="4" t="s">
        <v>29</v>
      </c>
      <c r="E125" s="26">
        <f>E123</f>
        <v>62000</v>
      </c>
      <c r="F125" s="2">
        <f>C125*E125</f>
        <v>248000</v>
      </c>
      <c r="H125" s="38"/>
    </row>
    <row r="127" spans="1:8">
      <c r="B127" s="28" t="s">
        <v>141</v>
      </c>
    </row>
    <row r="129" spans="1:8" ht="33">
      <c r="B129" s="34" t="s">
        <v>220</v>
      </c>
    </row>
    <row r="130" spans="1:8">
      <c r="B130" s="34"/>
    </row>
    <row r="131" spans="1:8">
      <c r="A131" s="4" t="s">
        <v>32</v>
      </c>
      <c r="B131" s="1" t="s">
        <v>270</v>
      </c>
      <c r="C131" s="5">
        <f>6419+235+60</f>
        <v>6714</v>
      </c>
      <c r="D131" s="4" t="s">
        <v>137</v>
      </c>
      <c r="E131" s="26">
        <f>E39</f>
        <v>600</v>
      </c>
      <c r="F131" s="2">
        <f>C131*E131</f>
        <v>4028400</v>
      </c>
      <c r="H131" s="38"/>
    </row>
    <row r="132" spans="1:8">
      <c r="E132" s="26"/>
      <c r="H132" s="38"/>
    </row>
    <row r="133" spans="1:8">
      <c r="B133" s="28" t="s">
        <v>136</v>
      </c>
    </row>
    <row r="135" spans="1:8">
      <c r="B135" s="36" t="s">
        <v>135</v>
      </c>
    </row>
    <row r="137" spans="1:8">
      <c r="A137" s="4" t="s">
        <v>49</v>
      </c>
      <c r="B137" s="1" t="s">
        <v>218</v>
      </c>
      <c r="C137" s="5">
        <v>186</v>
      </c>
      <c r="D137" s="4" t="s">
        <v>35</v>
      </c>
      <c r="E137" s="26">
        <f>E48</f>
        <v>7500</v>
      </c>
      <c r="F137" s="2">
        <f>C137*E137</f>
        <v>1395000</v>
      </c>
      <c r="H137" s="38"/>
    </row>
    <row r="139" spans="1:8">
      <c r="A139" s="4" t="s">
        <v>48</v>
      </c>
      <c r="B139" s="1" t="s">
        <v>217</v>
      </c>
      <c r="C139" s="5">
        <v>176</v>
      </c>
      <c r="D139" s="4" t="s">
        <v>35</v>
      </c>
      <c r="E139" s="26">
        <f>E137</f>
        <v>7500</v>
      </c>
      <c r="F139" s="2">
        <f>C139*E139</f>
        <v>1320000</v>
      </c>
      <c r="H139" s="38"/>
    </row>
    <row r="141" spans="1:8">
      <c r="A141" s="4" t="s">
        <v>49</v>
      </c>
      <c r="B141" s="1" t="s">
        <v>271</v>
      </c>
      <c r="C141" s="5">
        <v>66</v>
      </c>
      <c r="D141" s="4" t="s">
        <v>35</v>
      </c>
      <c r="E141" s="26">
        <f>E52</f>
        <v>4500</v>
      </c>
      <c r="F141" s="2">
        <f>C141*E141</f>
        <v>297000</v>
      </c>
      <c r="H141" s="38"/>
    </row>
    <row r="151" spans="1:7">
      <c r="B151" s="14" t="s">
        <v>25</v>
      </c>
    </row>
    <row r="152" spans="1:7">
      <c r="B152" s="6" t="s">
        <v>216</v>
      </c>
      <c r="E152" s="13" t="s">
        <v>5</v>
      </c>
      <c r="F152" s="58">
        <f>SUM(F113:F151)</f>
        <v>9086400</v>
      </c>
    </row>
    <row r="153" spans="1:7">
      <c r="B153" s="45" t="s">
        <v>215</v>
      </c>
    </row>
    <row r="155" spans="1:7">
      <c r="B155" s="14" t="s">
        <v>214</v>
      </c>
      <c r="F155" s="37"/>
    </row>
    <row r="156" spans="1:7" s="7" customFormat="1">
      <c r="A156" s="4"/>
      <c r="B156" s="1"/>
      <c r="C156" s="5"/>
      <c r="D156" s="4"/>
      <c r="E156" s="3"/>
      <c r="F156" s="37"/>
      <c r="G156" s="2"/>
    </row>
    <row r="157" spans="1:7">
      <c r="B157" s="28" t="s">
        <v>144</v>
      </c>
    </row>
    <row r="158" spans="1:7" s="7" customFormat="1">
      <c r="A158" s="4"/>
      <c r="B158" s="1"/>
      <c r="C158" s="5"/>
      <c r="D158" s="4"/>
      <c r="E158" s="3"/>
      <c r="F158" s="2"/>
      <c r="G158" s="2"/>
    </row>
    <row r="159" spans="1:7" s="7" customFormat="1">
      <c r="A159" s="4"/>
      <c r="B159" s="36" t="s">
        <v>174</v>
      </c>
      <c r="C159" s="5"/>
      <c r="D159" s="4"/>
      <c r="E159" s="3"/>
      <c r="F159" s="2"/>
      <c r="G159" s="2"/>
    </row>
    <row r="160" spans="1:7" s="7" customFormat="1">
      <c r="A160" s="4"/>
      <c r="B160" s="36"/>
      <c r="C160" s="5"/>
      <c r="D160" s="4"/>
      <c r="E160" s="3"/>
      <c r="F160" s="2"/>
      <c r="G160" s="2"/>
    </row>
    <row r="161" spans="1:9">
      <c r="B161" s="36" t="s">
        <v>173</v>
      </c>
    </row>
    <row r="162" spans="1:9">
      <c r="I162" s="1">
        <f>354*0.15</f>
        <v>53.1</v>
      </c>
    </row>
    <row r="163" spans="1:9">
      <c r="A163" s="4" t="s">
        <v>36</v>
      </c>
      <c r="B163" s="1" t="s">
        <v>213</v>
      </c>
      <c r="C163" s="5">
        <v>57</v>
      </c>
      <c r="D163" s="4" t="s">
        <v>29</v>
      </c>
      <c r="E163" s="26">
        <f>E121</f>
        <v>62000</v>
      </c>
      <c r="F163" s="2">
        <f>C163*E163</f>
        <v>3534000</v>
      </c>
      <c r="H163" s="1">
        <f>C163/0.15</f>
        <v>380</v>
      </c>
    </row>
    <row r="165" spans="1:9">
      <c r="F165" s="35"/>
      <c r="H165" s="38"/>
    </row>
    <row r="166" spans="1:9">
      <c r="B166" s="28" t="s">
        <v>141</v>
      </c>
      <c r="I166" s="1">
        <f>C163*88.32</f>
        <v>5034.24</v>
      </c>
    </row>
    <row r="168" spans="1:9" ht="33">
      <c r="B168" s="34" t="s">
        <v>212</v>
      </c>
    </row>
    <row r="169" spans="1:9">
      <c r="B169" s="34"/>
    </row>
    <row r="170" spans="1:9">
      <c r="A170" s="4" t="s">
        <v>34</v>
      </c>
      <c r="B170" s="1" t="s">
        <v>211</v>
      </c>
      <c r="C170" s="5">
        <v>5938</v>
      </c>
      <c r="D170" s="4" t="s">
        <v>137</v>
      </c>
      <c r="E170" s="26">
        <f>E131</f>
        <v>600</v>
      </c>
      <c r="F170" s="2">
        <f>C170*E170</f>
        <v>3562800</v>
      </c>
      <c r="H170" s="38"/>
    </row>
    <row r="171" spans="1:9">
      <c r="E171" s="26"/>
      <c r="H171" s="38"/>
    </row>
    <row r="172" spans="1:9">
      <c r="B172" s="28" t="s">
        <v>136</v>
      </c>
      <c r="E172" s="26"/>
      <c r="H172" s="38"/>
    </row>
    <row r="173" spans="1:9">
      <c r="E173" s="26"/>
      <c r="H173" s="38"/>
    </row>
    <row r="174" spans="1:9">
      <c r="B174" s="36" t="s">
        <v>135</v>
      </c>
      <c r="E174" s="43"/>
      <c r="F174" s="58"/>
    </row>
    <row r="175" spans="1:9">
      <c r="E175" s="43"/>
      <c r="F175" s="58"/>
    </row>
    <row r="176" spans="1:9">
      <c r="A176" s="4" t="s">
        <v>32</v>
      </c>
      <c r="B176" s="1" t="s">
        <v>210</v>
      </c>
      <c r="C176" s="5">
        <v>325</v>
      </c>
      <c r="D176" s="4" t="s">
        <v>35</v>
      </c>
      <c r="E176" s="26">
        <f>E137</f>
        <v>7500</v>
      </c>
      <c r="F176" s="2">
        <f>C176*E176</f>
        <v>2437500</v>
      </c>
    </row>
    <row r="178" spans="1:7">
      <c r="A178" s="4" t="s">
        <v>30</v>
      </c>
      <c r="B178" s="1" t="s">
        <v>209</v>
      </c>
      <c r="C178" s="5">
        <v>103</v>
      </c>
      <c r="D178" s="4" t="s">
        <v>51</v>
      </c>
      <c r="E178" s="26">
        <f>E176*0.15</f>
        <v>1125</v>
      </c>
      <c r="F178" s="2">
        <f>C178*E178</f>
        <v>115875</v>
      </c>
    </row>
    <row r="179" spans="1:7">
      <c r="A179" s="9"/>
      <c r="C179" s="10"/>
      <c r="D179" s="9"/>
      <c r="E179" s="43"/>
      <c r="F179" s="58"/>
    </row>
    <row r="180" spans="1:7">
      <c r="A180" s="9"/>
      <c r="D180" s="9"/>
      <c r="E180" s="43"/>
      <c r="F180" s="58"/>
      <c r="G180" s="58"/>
    </row>
    <row r="181" spans="1:7">
      <c r="A181" s="9"/>
      <c r="C181" s="10"/>
      <c r="D181" s="9"/>
      <c r="E181" s="43"/>
      <c r="F181" s="58"/>
      <c r="G181" s="58"/>
    </row>
    <row r="182" spans="1:7">
      <c r="A182" s="9"/>
      <c r="D182" s="9"/>
      <c r="E182" s="43"/>
      <c r="F182" s="58"/>
      <c r="G182" s="58"/>
    </row>
    <row r="183" spans="1:7">
      <c r="A183" s="9"/>
      <c r="C183" s="10"/>
      <c r="D183" s="9"/>
      <c r="E183" s="43"/>
      <c r="F183" s="58"/>
      <c r="G183" s="58"/>
    </row>
    <row r="184" spans="1:7">
      <c r="A184" s="9"/>
      <c r="C184" s="10"/>
      <c r="D184" s="9"/>
      <c r="E184" s="43"/>
      <c r="F184" s="58"/>
      <c r="G184" s="58"/>
    </row>
    <row r="185" spans="1:7">
      <c r="A185" s="9"/>
      <c r="C185" s="10"/>
      <c r="D185" s="9"/>
      <c r="E185" s="43"/>
      <c r="F185" s="58"/>
      <c r="G185" s="58"/>
    </row>
    <row r="186" spans="1:7">
      <c r="A186" s="9"/>
      <c r="C186" s="10"/>
      <c r="D186" s="9"/>
      <c r="E186" s="43"/>
      <c r="F186" s="58"/>
      <c r="G186" s="58"/>
    </row>
    <row r="187" spans="1:7">
      <c r="A187" s="9"/>
      <c r="C187" s="10"/>
      <c r="D187" s="9"/>
      <c r="E187" s="43"/>
      <c r="F187" s="58"/>
      <c r="G187" s="58"/>
    </row>
    <row r="188" spans="1:7">
      <c r="A188" s="9"/>
      <c r="C188" s="10"/>
      <c r="D188" s="9"/>
      <c r="E188" s="43"/>
      <c r="F188" s="58"/>
      <c r="G188" s="58"/>
    </row>
    <row r="189" spans="1:7">
      <c r="A189" s="9"/>
      <c r="C189" s="10"/>
      <c r="D189" s="9"/>
      <c r="E189" s="43"/>
      <c r="F189" s="58"/>
      <c r="G189" s="58"/>
    </row>
    <row r="190" spans="1:7">
      <c r="A190" s="9"/>
      <c r="C190" s="10"/>
      <c r="D190" s="9"/>
      <c r="E190" s="43"/>
      <c r="F190" s="58"/>
      <c r="G190" s="58"/>
    </row>
    <row r="191" spans="1:7">
      <c r="A191" s="9"/>
      <c r="C191" s="10"/>
      <c r="D191" s="9"/>
      <c r="E191" s="43"/>
      <c r="F191" s="58"/>
      <c r="G191" s="58"/>
    </row>
    <row r="192" spans="1:7">
      <c r="A192" s="9"/>
      <c r="C192" s="10"/>
      <c r="D192" s="9"/>
      <c r="E192" s="43"/>
      <c r="F192" s="58"/>
      <c r="G192" s="58"/>
    </row>
    <row r="193" spans="1:8">
      <c r="A193" s="9"/>
      <c r="C193" s="10"/>
      <c r="D193" s="9"/>
      <c r="E193" s="43"/>
      <c r="F193" s="58"/>
      <c r="G193" s="58"/>
    </row>
    <row r="194" spans="1:8">
      <c r="A194" s="9"/>
      <c r="C194" s="10"/>
      <c r="D194" s="9"/>
      <c r="E194" s="43"/>
      <c r="F194" s="58"/>
      <c r="G194" s="58"/>
    </row>
    <row r="195" spans="1:8">
      <c r="B195" s="14" t="s">
        <v>24</v>
      </c>
    </row>
    <row r="196" spans="1:8">
      <c r="B196" s="6" t="s">
        <v>28</v>
      </c>
      <c r="E196" s="13" t="s">
        <v>5</v>
      </c>
      <c r="F196" s="58">
        <f>SUM(F155:F195)</f>
        <v>9650175</v>
      </c>
      <c r="G196" s="58"/>
    </row>
    <row r="197" spans="1:8">
      <c r="B197" s="45" t="s">
        <v>208</v>
      </c>
      <c r="F197" s="35"/>
      <c r="G197" s="35"/>
    </row>
    <row r="198" spans="1:8">
      <c r="B198" s="4"/>
      <c r="E198" s="115"/>
      <c r="F198" s="35"/>
      <c r="G198" s="35"/>
    </row>
    <row r="199" spans="1:8">
      <c r="B199" s="14" t="s">
        <v>207</v>
      </c>
      <c r="F199" s="35"/>
      <c r="G199" s="35"/>
    </row>
    <row r="200" spans="1:8" ht="10.5" customHeight="1">
      <c r="A200" s="111"/>
      <c r="B200" s="14"/>
      <c r="F200" s="35"/>
      <c r="G200" s="35"/>
    </row>
    <row r="201" spans="1:8">
      <c r="A201" s="111"/>
      <c r="B201" s="28" t="s">
        <v>144</v>
      </c>
      <c r="F201" s="35"/>
      <c r="G201" s="35"/>
    </row>
    <row r="202" spans="1:8">
      <c r="A202" s="111"/>
      <c r="F202" s="35"/>
      <c r="G202" s="35"/>
    </row>
    <row r="203" spans="1:8">
      <c r="B203" s="36" t="s">
        <v>174</v>
      </c>
      <c r="E203" s="3" t="s">
        <v>10</v>
      </c>
      <c r="F203" s="35"/>
      <c r="G203" s="35"/>
    </row>
    <row r="204" spans="1:8" ht="11.25" customHeight="1">
      <c r="A204" s="111"/>
      <c r="B204" s="36"/>
      <c r="F204" s="35"/>
      <c r="G204" s="4"/>
    </row>
    <row r="205" spans="1:8">
      <c r="A205" s="111"/>
      <c r="B205" s="36" t="s">
        <v>173</v>
      </c>
      <c r="F205" s="35"/>
      <c r="G205" s="4"/>
    </row>
    <row r="206" spans="1:8">
      <c r="A206" s="111"/>
      <c r="F206" s="35"/>
      <c r="G206" s="4"/>
    </row>
    <row r="207" spans="1:8">
      <c r="A207" s="4" t="s">
        <v>36</v>
      </c>
      <c r="B207" s="1" t="s">
        <v>206</v>
      </c>
      <c r="C207" s="5">
        <v>3</v>
      </c>
      <c r="D207" s="4" t="s">
        <v>29</v>
      </c>
      <c r="E207" s="26">
        <f>E121</f>
        <v>62000</v>
      </c>
      <c r="F207" s="108">
        <f>C207*E207</f>
        <v>186000</v>
      </c>
      <c r="G207" s="4"/>
      <c r="H207" s="38"/>
    </row>
    <row r="208" spans="1:8" ht="10.5" customHeight="1">
      <c r="E208" s="26"/>
      <c r="F208" s="108"/>
      <c r="G208" s="4"/>
      <c r="H208" s="38"/>
    </row>
    <row r="209" spans="1:8" ht="12.75" customHeight="1">
      <c r="A209" s="111"/>
      <c r="B209" s="28" t="s">
        <v>141</v>
      </c>
      <c r="F209" s="35"/>
      <c r="G209" s="4"/>
    </row>
    <row r="210" spans="1:8" ht="9.75" customHeight="1">
      <c r="F210" s="35"/>
      <c r="G210" s="4"/>
    </row>
    <row r="211" spans="1:8" ht="33">
      <c r="B211" s="34" t="s">
        <v>205</v>
      </c>
      <c r="G211" s="4"/>
    </row>
    <row r="212" spans="1:8" ht="15.75" customHeight="1">
      <c r="B212" s="34"/>
      <c r="G212" s="4"/>
    </row>
    <row r="213" spans="1:8" ht="17.25" customHeight="1">
      <c r="A213" s="4" t="s">
        <v>34</v>
      </c>
      <c r="B213" s="1" t="s">
        <v>204</v>
      </c>
      <c r="C213" s="5">
        <v>285</v>
      </c>
      <c r="D213" s="4" t="s">
        <v>137</v>
      </c>
      <c r="E213" s="26">
        <f>E170</f>
        <v>600</v>
      </c>
      <c r="F213" s="2">
        <f>C213*E213</f>
        <v>171000</v>
      </c>
      <c r="G213" s="4"/>
      <c r="H213" s="38"/>
    </row>
    <row r="214" spans="1:8" s="7" customFormat="1">
      <c r="A214" s="109"/>
      <c r="C214" s="80"/>
      <c r="D214" s="79"/>
      <c r="E214" s="78"/>
      <c r="F214" s="77"/>
      <c r="G214" s="4"/>
    </row>
    <row r="215" spans="1:8">
      <c r="A215" s="111"/>
      <c r="B215" s="28" t="s">
        <v>136</v>
      </c>
      <c r="F215" s="35"/>
      <c r="G215" s="4"/>
    </row>
    <row r="216" spans="1:8">
      <c r="F216" s="35"/>
      <c r="G216" s="4"/>
    </row>
    <row r="217" spans="1:8">
      <c r="B217" s="36" t="s">
        <v>135</v>
      </c>
      <c r="F217" s="35"/>
      <c r="G217" s="4"/>
    </row>
    <row r="218" spans="1:8">
      <c r="F218" s="35"/>
      <c r="G218" s="4"/>
    </row>
    <row r="219" spans="1:8">
      <c r="A219" s="4" t="s">
        <v>33</v>
      </c>
      <c r="B219" s="1" t="s">
        <v>203</v>
      </c>
      <c r="C219" s="5">
        <v>7</v>
      </c>
      <c r="D219" s="4" t="s">
        <v>35</v>
      </c>
      <c r="E219" s="26">
        <f>E48</f>
        <v>7500</v>
      </c>
      <c r="F219" s="2">
        <f>C219*E219</f>
        <v>52500</v>
      </c>
      <c r="G219" s="4"/>
      <c r="H219" s="38"/>
    </row>
    <row r="220" spans="1:8">
      <c r="E220" s="26"/>
      <c r="F220" s="35"/>
      <c r="G220" s="4"/>
    </row>
    <row r="221" spans="1:8">
      <c r="A221" s="4" t="s">
        <v>32</v>
      </c>
      <c r="B221" s="1" t="s">
        <v>202</v>
      </c>
      <c r="C221" s="5">
        <v>6</v>
      </c>
      <c r="D221" s="4" t="s">
        <v>35</v>
      </c>
      <c r="E221" s="26">
        <f>E219</f>
        <v>7500</v>
      </c>
      <c r="F221" s="2">
        <f>C221*E221</f>
        <v>45000</v>
      </c>
      <c r="G221" s="4"/>
      <c r="H221" s="38"/>
    </row>
    <row r="222" spans="1:8">
      <c r="E222" s="26"/>
      <c r="G222" s="4"/>
      <c r="H222" s="38"/>
    </row>
    <row r="223" spans="1:8">
      <c r="A223" s="4" t="s">
        <v>30</v>
      </c>
      <c r="B223" s="1" t="s">
        <v>201</v>
      </c>
      <c r="C223" s="5">
        <v>2</v>
      </c>
      <c r="D223" s="4" t="s">
        <v>35</v>
      </c>
      <c r="E223" s="26">
        <f>E221</f>
        <v>7500</v>
      </c>
      <c r="F223" s="2">
        <f>C223*E223</f>
        <v>15000</v>
      </c>
      <c r="G223" s="4"/>
      <c r="H223" s="38"/>
    </row>
    <row r="224" spans="1:8">
      <c r="E224" s="26"/>
      <c r="F224" s="35"/>
      <c r="G224" s="4"/>
    </row>
    <row r="225" spans="1:8" ht="33">
      <c r="A225" s="4" t="s">
        <v>50</v>
      </c>
      <c r="B225" s="70" t="s">
        <v>200</v>
      </c>
      <c r="C225" s="5">
        <v>7</v>
      </c>
      <c r="D225" s="4" t="s">
        <v>35</v>
      </c>
      <c r="E225" s="26">
        <f>E221</f>
        <v>7500</v>
      </c>
      <c r="F225" s="2">
        <f>C225*E225</f>
        <v>52500</v>
      </c>
      <c r="G225" s="4"/>
      <c r="H225" s="38"/>
    </row>
    <row r="226" spans="1:8">
      <c r="B226" s="70"/>
      <c r="F226" s="35"/>
      <c r="G226" s="4"/>
    </row>
    <row r="227" spans="1:8">
      <c r="A227" s="4" t="s">
        <v>49</v>
      </c>
      <c r="B227" s="1" t="s">
        <v>199</v>
      </c>
      <c r="C227" s="5">
        <v>31</v>
      </c>
      <c r="D227" s="4" t="s">
        <v>51</v>
      </c>
      <c r="E227" s="26">
        <f>E178</f>
        <v>1125</v>
      </c>
      <c r="F227" s="2">
        <f>C227*E227</f>
        <v>34875</v>
      </c>
      <c r="G227" s="4"/>
      <c r="H227" s="38"/>
    </row>
    <row r="228" spans="1:8">
      <c r="E228" s="26"/>
      <c r="G228" s="4"/>
    </row>
    <row r="229" spans="1:8">
      <c r="A229" s="4" t="s">
        <v>48</v>
      </c>
      <c r="B229" s="1" t="s">
        <v>198</v>
      </c>
      <c r="C229" s="5">
        <v>6</v>
      </c>
      <c r="D229" s="4" t="s">
        <v>51</v>
      </c>
      <c r="E229" s="26">
        <f>E227</f>
        <v>1125</v>
      </c>
      <c r="F229" s="2">
        <f>C229*E229</f>
        <v>6750</v>
      </c>
      <c r="G229" s="4"/>
      <c r="H229" s="38"/>
    </row>
    <row r="230" spans="1:8">
      <c r="E230" s="26"/>
      <c r="G230" s="4"/>
    </row>
    <row r="231" spans="1:8">
      <c r="E231" s="26"/>
      <c r="G231" s="4"/>
    </row>
    <row r="232" spans="1:8">
      <c r="E232" s="26"/>
      <c r="G232" s="4"/>
    </row>
    <row r="233" spans="1:8">
      <c r="E233" s="26"/>
      <c r="G233" s="4"/>
    </row>
    <row r="234" spans="1:8">
      <c r="E234" s="26"/>
      <c r="G234" s="4"/>
    </row>
    <row r="235" spans="1:8">
      <c r="E235" s="26"/>
      <c r="G235" s="4"/>
    </row>
    <row r="236" spans="1:8">
      <c r="E236" s="26"/>
      <c r="G236" s="4"/>
    </row>
    <row r="237" spans="1:8">
      <c r="E237" s="26"/>
      <c r="G237" s="4"/>
    </row>
    <row r="238" spans="1:8">
      <c r="E238" s="26"/>
      <c r="G238" s="4"/>
    </row>
    <row r="239" spans="1:8">
      <c r="E239" s="26"/>
      <c r="G239" s="4"/>
    </row>
    <row r="240" spans="1:8">
      <c r="B240" s="6" t="s">
        <v>117</v>
      </c>
      <c r="C240" s="10"/>
      <c r="D240" s="9"/>
      <c r="E240" s="13" t="s">
        <v>5</v>
      </c>
      <c r="F240" s="2">
        <f>SUM(F199:F239)</f>
        <v>563625</v>
      </c>
      <c r="G240" s="4"/>
    </row>
    <row r="241" spans="1:8">
      <c r="B241" s="14" t="s">
        <v>185</v>
      </c>
      <c r="E241" s="26"/>
      <c r="G241" s="4"/>
    </row>
    <row r="242" spans="1:8">
      <c r="B242" s="14"/>
      <c r="E242" s="26"/>
      <c r="G242" s="4"/>
    </row>
    <row r="243" spans="1:8">
      <c r="B243" s="28" t="s">
        <v>197</v>
      </c>
      <c r="E243" s="26"/>
      <c r="F243" s="76"/>
      <c r="G243" s="4"/>
    </row>
    <row r="244" spans="1:8">
      <c r="E244" s="26"/>
      <c r="F244" s="76"/>
      <c r="G244" s="4"/>
    </row>
    <row r="245" spans="1:8">
      <c r="B245" s="65" t="s">
        <v>196</v>
      </c>
      <c r="F245" s="35"/>
      <c r="G245" s="4"/>
    </row>
    <row r="246" spans="1:8">
      <c r="B246" s="28"/>
      <c r="F246" s="35"/>
      <c r="G246" s="4"/>
    </row>
    <row r="247" spans="1:8">
      <c r="A247" s="4" t="s">
        <v>36</v>
      </c>
      <c r="B247" s="30" t="s">
        <v>195</v>
      </c>
      <c r="C247" s="5">
        <v>7</v>
      </c>
      <c r="D247" s="4" t="s">
        <v>35</v>
      </c>
      <c r="E247" s="73">
        <v>9000</v>
      </c>
      <c r="F247" s="2">
        <f>C247*E247</f>
        <v>63000</v>
      </c>
      <c r="G247" s="4"/>
      <c r="H247" s="38"/>
    </row>
    <row r="248" spans="1:8">
      <c r="B248" s="30"/>
      <c r="F248" s="35"/>
      <c r="G248" s="4"/>
    </row>
    <row r="249" spans="1:8">
      <c r="A249" s="4" t="s">
        <v>34</v>
      </c>
      <c r="B249" s="1" t="s">
        <v>194</v>
      </c>
      <c r="C249" s="5">
        <v>30</v>
      </c>
      <c r="D249" s="4" t="s">
        <v>51</v>
      </c>
      <c r="E249" s="73">
        <v>9000</v>
      </c>
      <c r="F249" s="2">
        <f>C249*E249</f>
        <v>270000</v>
      </c>
      <c r="G249" s="4"/>
      <c r="H249" s="38"/>
    </row>
    <row r="250" spans="1:8">
      <c r="E250" s="73"/>
      <c r="G250" s="4"/>
      <c r="H250" s="38"/>
    </row>
    <row r="251" spans="1:8">
      <c r="A251" s="4" t="s">
        <v>33</v>
      </c>
      <c r="B251" s="1" t="s">
        <v>193</v>
      </c>
      <c r="C251" s="5">
        <v>31</v>
      </c>
      <c r="D251" s="4" t="s">
        <v>51</v>
      </c>
      <c r="E251" s="73">
        <v>4500</v>
      </c>
      <c r="F251" s="2">
        <f>C251*E251</f>
        <v>139500</v>
      </c>
      <c r="G251" s="4"/>
      <c r="H251" s="38"/>
    </row>
    <row r="252" spans="1:8">
      <c r="F252" s="35"/>
      <c r="G252" s="4"/>
      <c r="H252" s="38"/>
    </row>
    <row r="253" spans="1:8" s="6" customFormat="1" ht="15" customHeight="1">
      <c r="A253" s="4" t="s">
        <v>32</v>
      </c>
      <c r="B253" s="7" t="s">
        <v>192</v>
      </c>
      <c r="C253" s="5"/>
      <c r="D253" s="4" t="s">
        <v>51</v>
      </c>
      <c r="E253" s="73">
        <v>2500</v>
      </c>
      <c r="F253" s="2">
        <f>C253*E253</f>
        <v>0</v>
      </c>
      <c r="G253" s="4"/>
      <c r="H253" s="38"/>
    </row>
    <row r="254" spans="1:8" s="6" customFormat="1" ht="15" customHeight="1">
      <c r="A254" s="4"/>
      <c r="B254" s="7"/>
      <c r="C254" s="5"/>
      <c r="D254" s="4"/>
      <c r="E254" s="26"/>
      <c r="F254" s="2"/>
      <c r="G254" s="4"/>
      <c r="H254" s="38"/>
    </row>
    <row r="255" spans="1:8" ht="35.25" customHeight="1">
      <c r="B255" s="65" t="s">
        <v>191</v>
      </c>
      <c r="C255" s="10"/>
      <c r="D255" s="9"/>
      <c r="E255" s="43"/>
      <c r="F255" s="42"/>
      <c r="G255" s="4"/>
    </row>
    <row r="256" spans="1:8">
      <c r="B256" s="6"/>
      <c r="C256" s="10"/>
      <c r="D256" s="9"/>
      <c r="E256" s="43"/>
      <c r="F256" s="42"/>
      <c r="G256" s="4"/>
    </row>
    <row r="257" spans="1:8">
      <c r="B257" s="36" t="s">
        <v>163</v>
      </c>
      <c r="F257" s="35"/>
      <c r="G257" s="4"/>
    </row>
    <row r="258" spans="1:8">
      <c r="B258" s="36"/>
      <c r="F258" s="35"/>
      <c r="G258" s="4"/>
    </row>
    <row r="259" spans="1:8">
      <c r="A259" s="4" t="s">
        <v>30</v>
      </c>
      <c r="B259" s="30" t="s">
        <v>190</v>
      </c>
      <c r="C259" s="5">
        <f>C247</f>
        <v>7</v>
      </c>
      <c r="D259" s="4" t="s">
        <v>35</v>
      </c>
      <c r="E259" s="26">
        <f>'[19]AJIWE STRIP MALL '!E309</f>
        <v>1500</v>
      </c>
      <c r="F259" s="2">
        <f>C259*E259</f>
        <v>10500</v>
      </c>
      <c r="G259" s="4"/>
      <c r="H259" s="38"/>
    </row>
    <row r="260" spans="1:8">
      <c r="B260" s="36"/>
      <c r="F260" s="35"/>
      <c r="G260" s="4"/>
    </row>
    <row r="261" spans="1:8">
      <c r="A261" s="4" t="s">
        <v>50</v>
      </c>
      <c r="B261" s="30" t="s">
        <v>189</v>
      </c>
      <c r="C261" s="5">
        <f>C251</f>
        <v>31</v>
      </c>
      <c r="D261" s="4" t="s">
        <v>51</v>
      </c>
      <c r="E261" s="26">
        <f>'[19]AJIWE STRIP MALL '!E311</f>
        <v>1000</v>
      </c>
      <c r="F261" s="113">
        <f>C261*E261</f>
        <v>31000</v>
      </c>
      <c r="G261" s="4"/>
      <c r="H261" s="38"/>
    </row>
    <row r="262" spans="1:8">
      <c r="B262" s="30"/>
      <c r="E262" s="26"/>
      <c r="G262" s="4"/>
      <c r="H262" s="38"/>
    </row>
    <row r="263" spans="1:8">
      <c r="A263" s="4" t="s">
        <v>49</v>
      </c>
      <c r="B263" s="30" t="s">
        <v>188</v>
      </c>
      <c r="C263" s="5">
        <f>C249</f>
        <v>30</v>
      </c>
      <c r="D263" s="4" t="s">
        <v>51</v>
      </c>
      <c r="E263" s="26">
        <f>'[19]AJIWE STRIP MALL '!E313</f>
        <v>1000</v>
      </c>
      <c r="F263" s="113">
        <f>C263*E263</f>
        <v>30000</v>
      </c>
      <c r="G263" s="4"/>
      <c r="H263" s="38"/>
    </row>
    <row r="264" spans="1:8">
      <c r="B264" s="30"/>
      <c r="E264" s="114"/>
      <c r="F264" s="113"/>
      <c r="G264" s="4"/>
      <c r="H264" s="38"/>
    </row>
    <row r="265" spans="1:8">
      <c r="A265" s="4" t="s">
        <v>48</v>
      </c>
      <c r="B265" s="30" t="s">
        <v>187</v>
      </c>
      <c r="C265" s="5">
        <f>C253</f>
        <v>0</v>
      </c>
      <c r="D265" s="4" t="s">
        <v>51</v>
      </c>
      <c r="E265" s="26">
        <f>'[19]AJIWE STRIP MALL '!E315</f>
        <v>1000</v>
      </c>
      <c r="F265" s="113">
        <f>C265*E265</f>
        <v>0</v>
      </c>
      <c r="G265" s="4"/>
      <c r="H265" s="38"/>
    </row>
    <row r="266" spans="1:8">
      <c r="F266" s="35"/>
      <c r="G266" s="4"/>
    </row>
    <row r="267" spans="1:8">
      <c r="B267" s="28" t="s">
        <v>164</v>
      </c>
      <c r="F267" s="35"/>
      <c r="G267" s="4"/>
    </row>
    <row r="268" spans="1:8">
      <c r="F268" s="35"/>
      <c r="G268" s="4"/>
    </row>
    <row r="269" spans="1:8" ht="33">
      <c r="B269" s="34" t="s">
        <v>186</v>
      </c>
      <c r="F269" s="35"/>
      <c r="G269" s="4"/>
    </row>
    <row r="270" spans="1:8">
      <c r="B270" s="34"/>
      <c r="F270" s="35"/>
      <c r="G270" s="4"/>
    </row>
    <row r="271" spans="1:8">
      <c r="A271" s="4" t="s">
        <v>47</v>
      </c>
      <c r="B271" s="30" t="s">
        <v>181</v>
      </c>
      <c r="C271" s="5">
        <f>C219</f>
        <v>7</v>
      </c>
      <c r="D271" s="4" t="s">
        <v>35</v>
      </c>
      <c r="E271" s="26">
        <v>2500</v>
      </c>
      <c r="F271" s="2">
        <f>C271*E271</f>
        <v>17500</v>
      </c>
      <c r="G271" s="4"/>
      <c r="H271" s="38"/>
    </row>
    <row r="272" spans="1:8">
      <c r="B272" s="30"/>
      <c r="E272" s="26"/>
      <c r="G272" s="4"/>
    </row>
    <row r="273" spans="1:8">
      <c r="A273" s="4" t="s">
        <v>46</v>
      </c>
      <c r="B273" s="1" t="s">
        <v>180</v>
      </c>
      <c r="C273" s="5">
        <f>C221</f>
        <v>6</v>
      </c>
      <c r="D273" s="4" t="s">
        <v>35</v>
      </c>
      <c r="E273" s="26">
        <f>E271</f>
        <v>2500</v>
      </c>
      <c r="F273" s="2">
        <f>C273*E273</f>
        <v>15000</v>
      </c>
      <c r="G273" s="4"/>
      <c r="H273" s="38"/>
    </row>
    <row r="274" spans="1:8">
      <c r="E274" s="26"/>
      <c r="G274" s="4"/>
    </row>
    <row r="275" spans="1:8">
      <c r="A275" s="4" t="s">
        <v>45</v>
      </c>
      <c r="B275" s="1" t="s">
        <v>179</v>
      </c>
      <c r="C275" s="5">
        <f>C225</f>
        <v>7</v>
      </c>
      <c r="D275" s="4" t="s">
        <v>35</v>
      </c>
      <c r="E275" s="26">
        <f>E273</f>
        <v>2500</v>
      </c>
      <c r="F275" s="2">
        <f>C275*E275</f>
        <v>17500</v>
      </c>
      <c r="G275" s="4"/>
      <c r="H275" s="38"/>
    </row>
    <row r="276" spans="1:8">
      <c r="F276" s="35"/>
      <c r="G276" s="4"/>
    </row>
    <row r="277" spans="1:8">
      <c r="F277" s="35"/>
      <c r="G277" s="4"/>
    </row>
    <row r="278" spans="1:8">
      <c r="F278" s="35"/>
      <c r="G278" s="4"/>
    </row>
    <row r="279" spans="1:8">
      <c r="F279" s="35"/>
      <c r="G279" s="4"/>
    </row>
    <row r="280" spans="1:8">
      <c r="F280" s="35"/>
      <c r="G280" s="4"/>
    </row>
    <row r="281" spans="1:8">
      <c r="F281" s="35"/>
      <c r="G281" s="4"/>
    </row>
    <row r="282" spans="1:8">
      <c r="F282" s="35"/>
      <c r="G282" s="4"/>
    </row>
    <row r="283" spans="1:8">
      <c r="F283" s="35"/>
      <c r="G283" s="4"/>
    </row>
    <row r="284" spans="1:8">
      <c r="F284" s="35"/>
      <c r="G284" s="4"/>
    </row>
    <row r="285" spans="1:8">
      <c r="F285" s="35"/>
      <c r="G285" s="4"/>
    </row>
    <row r="286" spans="1:8">
      <c r="B286" s="6" t="s">
        <v>117</v>
      </c>
      <c r="C286" s="10"/>
      <c r="D286" s="9"/>
      <c r="E286" s="13" t="s">
        <v>5</v>
      </c>
      <c r="F286" s="35">
        <f>SUM(F243:F285)</f>
        <v>594000</v>
      </c>
      <c r="G286" s="9"/>
    </row>
    <row r="287" spans="1:8">
      <c r="B287" s="14" t="s">
        <v>185</v>
      </c>
      <c r="F287" s="35"/>
      <c r="G287" s="35"/>
    </row>
    <row r="288" spans="1:8">
      <c r="F288" s="35"/>
      <c r="G288" s="35"/>
    </row>
    <row r="289" spans="1:8">
      <c r="B289" s="14" t="s">
        <v>184</v>
      </c>
      <c r="F289" s="35"/>
      <c r="G289" s="35"/>
    </row>
    <row r="290" spans="1:8">
      <c r="F290" s="35"/>
      <c r="G290" s="35"/>
    </row>
    <row r="291" spans="1:8" ht="49.5">
      <c r="B291" s="34" t="s">
        <v>183</v>
      </c>
      <c r="F291" s="35"/>
      <c r="G291" s="35"/>
    </row>
    <row r="292" spans="1:8">
      <c r="F292" s="35"/>
      <c r="G292" s="35"/>
    </row>
    <row r="293" spans="1:8">
      <c r="A293" s="4" t="s">
        <v>36</v>
      </c>
      <c r="B293" s="30" t="s">
        <v>181</v>
      </c>
      <c r="C293" s="5">
        <f>C271</f>
        <v>7</v>
      </c>
      <c r="D293" s="4" t="s">
        <v>35</v>
      </c>
      <c r="E293" s="26">
        <f>'[19]AJIWE STRIP MALL '!E336</f>
        <v>1100</v>
      </c>
      <c r="F293" s="2">
        <f>C293*E293</f>
        <v>7700</v>
      </c>
      <c r="H293" s="38"/>
    </row>
    <row r="294" spans="1:8">
      <c r="B294" s="30"/>
      <c r="E294" s="26"/>
    </row>
    <row r="295" spans="1:8">
      <c r="A295" s="4" t="s">
        <v>34</v>
      </c>
      <c r="B295" s="1" t="s">
        <v>180</v>
      </c>
      <c r="C295" s="5">
        <f>C273</f>
        <v>6</v>
      </c>
      <c r="D295" s="4" t="s">
        <v>35</v>
      </c>
      <c r="E295" s="26">
        <f>E293</f>
        <v>1100</v>
      </c>
      <c r="F295" s="2">
        <f>C295*E295</f>
        <v>6600</v>
      </c>
      <c r="H295" s="38"/>
    </row>
    <row r="296" spans="1:8">
      <c r="E296" s="26"/>
    </row>
    <row r="297" spans="1:8">
      <c r="A297" s="4" t="s">
        <v>33</v>
      </c>
      <c r="B297" s="1" t="s">
        <v>179</v>
      </c>
      <c r="C297" s="5">
        <f>C275</f>
        <v>7</v>
      </c>
      <c r="D297" s="4" t="s">
        <v>35</v>
      </c>
      <c r="E297" s="26">
        <f>E295</f>
        <v>1100</v>
      </c>
      <c r="F297" s="2">
        <f>C297*E297</f>
        <v>7700</v>
      </c>
      <c r="H297" s="38"/>
    </row>
    <row r="298" spans="1:8">
      <c r="B298" s="30"/>
      <c r="F298" s="35"/>
      <c r="G298" s="35"/>
    </row>
    <row r="299" spans="1:8">
      <c r="B299" s="28" t="s">
        <v>64</v>
      </c>
      <c r="F299" s="35"/>
      <c r="G299" s="35"/>
    </row>
    <row r="300" spans="1:8">
      <c r="F300" s="35"/>
      <c r="G300" s="35"/>
    </row>
    <row r="301" spans="1:8" ht="33">
      <c r="B301" s="34" t="s">
        <v>182</v>
      </c>
      <c r="F301" s="35"/>
      <c r="G301" s="35"/>
    </row>
    <row r="302" spans="1:8">
      <c r="F302" s="35"/>
      <c r="G302" s="35"/>
    </row>
    <row r="303" spans="1:8">
      <c r="A303" s="4" t="s">
        <v>32</v>
      </c>
      <c r="B303" s="30" t="s">
        <v>181</v>
      </c>
      <c r="C303" s="5">
        <f>C293</f>
        <v>7</v>
      </c>
      <c r="D303" s="4" t="s">
        <v>35</v>
      </c>
      <c r="E303" s="26">
        <v>1350</v>
      </c>
      <c r="F303" s="2">
        <f>C303*E303</f>
        <v>9450</v>
      </c>
      <c r="H303" s="38"/>
    </row>
    <row r="304" spans="1:8">
      <c r="B304" s="30"/>
      <c r="E304" s="26"/>
    </row>
    <row r="305" spans="1:8">
      <c r="A305" s="4" t="s">
        <v>30</v>
      </c>
      <c r="B305" s="1" t="s">
        <v>180</v>
      </c>
      <c r="C305" s="5">
        <f>C295</f>
        <v>6</v>
      </c>
      <c r="D305" s="4" t="s">
        <v>35</v>
      </c>
      <c r="E305" s="26">
        <f>E303</f>
        <v>1350</v>
      </c>
      <c r="F305" s="2">
        <f>C305*E305</f>
        <v>8100</v>
      </c>
      <c r="H305" s="38"/>
    </row>
    <row r="306" spans="1:8">
      <c r="E306" s="26"/>
    </row>
    <row r="307" spans="1:8">
      <c r="A307" s="4" t="s">
        <v>50</v>
      </c>
      <c r="B307" s="1" t="s">
        <v>179</v>
      </c>
      <c r="C307" s="5">
        <f>C297</f>
        <v>7</v>
      </c>
      <c r="D307" s="4" t="s">
        <v>35</v>
      </c>
      <c r="E307" s="26">
        <f>E305</f>
        <v>1350</v>
      </c>
      <c r="F307" s="2">
        <f>C307*E307</f>
        <v>9450</v>
      </c>
      <c r="H307" s="38"/>
    </row>
    <row r="308" spans="1:8">
      <c r="E308" s="26"/>
    </row>
    <row r="309" spans="1:8">
      <c r="F309" s="35"/>
      <c r="G309" s="35"/>
    </row>
    <row r="310" spans="1:8">
      <c r="B310" s="6" t="s">
        <v>117</v>
      </c>
      <c r="E310" s="13" t="s">
        <v>5</v>
      </c>
      <c r="F310" s="11">
        <f>SUM(F290:F309)</f>
        <v>49000</v>
      </c>
      <c r="G310" s="11"/>
    </row>
    <row r="312" spans="1:8">
      <c r="B312" s="36" t="s">
        <v>99</v>
      </c>
      <c r="F312" s="35"/>
      <c r="G312" s="35"/>
    </row>
    <row r="313" spans="1:8">
      <c r="B313" s="81" t="s">
        <v>178</v>
      </c>
      <c r="E313" s="3">
        <f>F240</f>
        <v>563625</v>
      </c>
      <c r="F313" s="35"/>
      <c r="G313" s="35"/>
    </row>
    <row r="314" spans="1:8">
      <c r="B314" s="112"/>
      <c r="F314" s="35"/>
      <c r="G314" s="35"/>
    </row>
    <row r="315" spans="1:8">
      <c r="B315" s="81" t="s">
        <v>177</v>
      </c>
      <c r="E315" s="3">
        <f>F286</f>
        <v>594000</v>
      </c>
      <c r="F315" s="35"/>
      <c r="G315" s="35"/>
    </row>
    <row r="316" spans="1:8">
      <c r="B316" s="103"/>
      <c r="F316" s="35"/>
      <c r="G316" s="35"/>
    </row>
    <row r="317" spans="1:8">
      <c r="B317" s="81" t="s">
        <v>176</v>
      </c>
      <c r="E317" s="3">
        <f>F310</f>
        <v>49000</v>
      </c>
      <c r="F317" s="35"/>
      <c r="G317" s="35"/>
    </row>
    <row r="318" spans="1:8">
      <c r="B318" s="81"/>
      <c r="F318" s="35"/>
      <c r="G318" s="35"/>
    </row>
    <row r="319" spans="1:8">
      <c r="B319" s="81"/>
      <c r="F319" s="35"/>
      <c r="G319" s="35"/>
    </row>
    <row r="320" spans="1:8">
      <c r="B320" s="81"/>
      <c r="F320" s="35"/>
      <c r="G320" s="35"/>
    </row>
    <row r="321" spans="2:7">
      <c r="B321" s="81"/>
      <c r="F321" s="35"/>
      <c r="G321" s="35"/>
    </row>
    <row r="322" spans="2:7">
      <c r="B322" s="81"/>
      <c r="F322" s="35"/>
      <c r="G322" s="35"/>
    </row>
    <row r="323" spans="2:7">
      <c r="B323" s="81"/>
      <c r="F323" s="35"/>
      <c r="G323" s="35"/>
    </row>
    <row r="324" spans="2:7">
      <c r="B324" s="81"/>
      <c r="F324" s="35"/>
      <c r="G324" s="35"/>
    </row>
    <row r="325" spans="2:7">
      <c r="B325" s="81"/>
      <c r="F325" s="35"/>
      <c r="G325" s="35"/>
    </row>
    <row r="326" spans="2:7">
      <c r="B326" s="81"/>
      <c r="F326" s="35"/>
      <c r="G326" s="35"/>
    </row>
    <row r="327" spans="2:7">
      <c r="B327" s="81"/>
      <c r="F327" s="35"/>
      <c r="G327" s="35"/>
    </row>
    <row r="328" spans="2:7">
      <c r="B328" s="81"/>
      <c r="F328" s="35"/>
      <c r="G328" s="35"/>
    </row>
    <row r="329" spans="2:7">
      <c r="B329" s="81"/>
      <c r="F329" s="35"/>
      <c r="G329" s="35"/>
    </row>
    <row r="330" spans="2:7">
      <c r="B330" s="81"/>
      <c r="F330" s="35"/>
      <c r="G330" s="35"/>
    </row>
    <row r="331" spans="2:7">
      <c r="B331" s="14" t="s">
        <v>23</v>
      </c>
      <c r="F331" s="35"/>
      <c r="G331" s="35"/>
    </row>
    <row r="332" spans="2:7">
      <c r="B332" s="6" t="s">
        <v>28</v>
      </c>
      <c r="E332" s="13" t="s">
        <v>5</v>
      </c>
      <c r="F332" s="42">
        <f>SUM(E312:E319)</f>
        <v>1206625</v>
      </c>
      <c r="G332" s="42"/>
    </row>
    <row r="333" spans="2:7">
      <c r="B333" s="45" t="s">
        <v>175</v>
      </c>
      <c r="F333" s="35"/>
      <c r="G333" s="35"/>
    </row>
    <row r="334" spans="2:7">
      <c r="F334" s="35"/>
      <c r="G334" s="35"/>
    </row>
    <row r="335" spans="2:7">
      <c r="B335" s="14" t="s">
        <v>22</v>
      </c>
      <c r="F335" s="35"/>
      <c r="G335" s="35"/>
    </row>
    <row r="336" spans="2:7">
      <c r="F336" s="35"/>
      <c r="G336" s="35"/>
    </row>
    <row r="337" spans="1:10">
      <c r="B337" s="28" t="s">
        <v>144</v>
      </c>
      <c r="F337" s="35"/>
      <c r="G337" s="35"/>
    </row>
    <row r="338" spans="1:10">
      <c r="F338" s="35"/>
      <c r="G338" s="35"/>
    </row>
    <row r="339" spans="1:10">
      <c r="B339" s="36" t="s">
        <v>174</v>
      </c>
      <c r="F339" s="35"/>
      <c r="G339" s="35"/>
    </row>
    <row r="340" spans="1:10">
      <c r="B340" s="36"/>
      <c r="F340" s="35"/>
      <c r="G340" s="35"/>
    </row>
    <row r="341" spans="1:10">
      <c r="B341" s="36" t="s">
        <v>173</v>
      </c>
      <c r="F341" s="35"/>
      <c r="G341" s="35"/>
    </row>
    <row r="342" spans="1:10">
      <c r="F342" s="35"/>
      <c r="G342" s="35"/>
      <c r="I342" s="1">
        <f>0.3+0.3+0.23</f>
        <v>0.83</v>
      </c>
      <c r="J342" s="1">
        <f>I342*72.8</f>
        <v>60.423999999999992</v>
      </c>
    </row>
    <row r="343" spans="1:10">
      <c r="A343" s="4" t="s">
        <v>36</v>
      </c>
      <c r="B343" s="1" t="s">
        <v>172</v>
      </c>
      <c r="C343" s="5">
        <v>15</v>
      </c>
      <c r="D343" s="4" t="s">
        <v>29</v>
      </c>
      <c r="E343" s="3">
        <f>E121</f>
        <v>62000</v>
      </c>
      <c r="F343" s="35">
        <f>C343*E343</f>
        <v>930000</v>
      </c>
      <c r="G343" s="35"/>
      <c r="H343" s="38"/>
    </row>
    <row r="344" spans="1:10">
      <c r="F344" s="35"/>
      <c r="G344" s="35"/>
      <c r="H344" s="38"/>
    </row>
    <row r="345" spans="1:10">
      <c r="F345" s="35"/>
      <c r="G345" s="35"/>
      <c r="H345" s="38"/>
    </row>
    <row r="346" spans="1:10">
      <c r="A346" s="111"/>
      <c r="B346" s="28" t="s">
        <v>141</v>
      </c>
      <c r="F346" s="35"/>
      <c r="G346" s="35"/>
    </row>
    <row r="347" spans="1:10">
      <c r="B347" s="36"/>
      <c r="F347" s="35"/>
      <c r="G347" s="35"/>
    </row>
    <row r="348" spans="1:10" ht="33">
      <c r="B348" s="34" t="s">
        <v>171</v>
      </c>
      <c r="F348" s="35"/>
      <c r="G348" s="35"/>
    </row>
    <row r="349" spans="1:10">
      <c r="B349" s="7"/>
      <c r="C349" s="80"/>
      <c r="D349" s="79"/>
      <c r="E349" s="78"/>
      <c r="F349" s="110"/>
      <c r="G349" s="110"/>
    </row>
    <row r="350" spans="1:10">
      <c r="A350" s="4" t="s">
        <v>33</v>
      </c>
      <c r="B350" s="1" t="s">
        <v>272</v>
      </c>
      <c r="C350" s="5">
        <v>1619</v>
      </c>
      <c r="D350" s="4" t="s">
        <v>137</v>
      </c>
      <c r="E350" s="26">
        <f>E213</f>
        <v>600</v>
      </c>
      <c r="F350" s="108">
        <f>C350*E350</f>
        <v>971400</v>
      </c>
      <c r="G350" s="108"/>
      <c r="H350" s="38"/>
    </row>
    <row r="351" spans="1:10">
      <c r="A351" s="109"/>
      <c r="E351" s="26"/>
      <c r="F351" s="108"/>
      <c r="G351" s="108"/>
    </row>
    <row r="352" spans="1:10">
      <c r="B352" s="28" t="s">
        <v>136</v>
      </c>
      <c r="F352" s="35"/>
      <c r="G352" s="35"/>
    </row>
    <row r="353" spans="1:8">
      <c r="F353" s="35"/>
      <c r="G353" s="35"/>
    </row>
    <row r="354" spans="1:8">
      <c r="B354" s="36" t="s">
        <v>135</v>
      </c>
      <c r="F354" s="35"/>
      <c r="G354" s="35"/>
    </row>
    <row r="355" spans="1:8">
      <c r="F355" s="35"/>
      <c r="G355" s="35"/>
    </row>
    <row r="356" spans="1:8">
      <c r="A356" s="4" t="s">
        <v>30</v>
      </c>
      <c r="B356" s="1" t="s">
        <v>170</v>
      </c>
      <c r="C356" s="5">
        <v>127</v>
      </c>
      <c r="D356" s="4" t="s">
        <v>35</v>
      </c>
      <c r="E356" s="3">
        <f>E176</f>
        <v>7500</v>
      </c>
      <c r="F356" s="35">
        <f>C356*E356</f>
        <v>952500</v>
      </c>
      <c r="G356" s="35"/>
      <c r="H356" s="38"/>
    </row>
    <row r="357" spans="1:8">
      <c r="F357" s="35"/>
      <c r="G357" s="35"/>
      <c r="H357" s="38"/>
    </row>
    <row r="358" spans="1:8">
      <c r="F358" s="35"/>
      <c r="G358" s="35"/>
      <c r="H358" s="38"/>
    </row>
    <row r="359" spans="1:8">
      <c r="F359" s="35"/>
      <c r="G359" s="35"/>
      <c r="H359" s="38"/>
    </row>
    <row r="360" spans="1:8">
      <c r="F360" s="35"/>
      <c r="G360" s="35"/>
      <c r="H360" s="38"/>
    </row>
    <row r="361" spans="1:8">
      <c r="F361" s="35"/>
      <c r="G361" s="35"/>
      <c r="H361" s="38"/>
    </row>
    <row r="362" spans="1:8">
      <c r="F362" s="35"/>
      <c r="G362" s="35"/>
      <c r="H362" s="38"/>
    </row>
    <row r="363" spans="1:8">
      <c r="F363" s="35"/>
      <c r="G363" s="35"/>
      <c r="H363" s="38"/>
    </row>
    <row r="364" spans="1:8">
      <c r="F364" s="35"/>
      <c r="G364" s="35"/>
      <c r="H364" s="38"/>
    </row>
    <row r="365" spans="1:8">
      <c r="F365" s="35"/>
      <c r="G365" s="35"/>
      <c r="H365" s="38"/>
    </row>
    <row r="366" spans="1:8">
      <c r="F366" s="35"/>
      <c r="G366" s="35"/>
      <c r="H366" s="38"/>
    </row>
    <row r="367" spans="1:8">
      <c r="F367" s="35"/>
      <c r="G367" s="35"/>
      <c r="H367" s="38"/>
    </row>
    <row r="368" spans="1:8">
      <c r="F368" s="35"/>
      <c r="G368" s="35"/>
      <c r="H368" s="38"/>
    </row>
    <row r="369" spans="1:14">
      <c r="F369" s="35"/>
      <c r="G369" s="35"/>
      <c r="H369" s="38"/>
    </row>
    <row r="370" spans="1:14">
      <c r="F370" s="35"/>
      <c r="G370" s="35"/>
      <c r="H370" s="38"/>
    </row>
    <row r="371" spans="1:14">
      <c r="F371" s="35"/>
      <c r="G371" s="35"/>
      <c r="H371" s="38"/>
    </row>
    <row r="372" spans="1:14">
      <c r="F372" s="35"/>
      <c r="G372" s="35"/>
      <c r="H372" s="38"/>
    </row>
    <row r="373" spans="1:14">
      <c r="B373" s="6" t="s">
        <v>117</v>
      </c>
      <c r="C373" s="10"/>
      <c r="D373" s="9"/>
      <c r="E373" s="13" t="s">
        <v>5</v>
      </c>
      <c r="F373" s="31">
        <f>SUM(F336:F364)</f>
        <v>2853900</v>
      </c>
      <c r="G373" s="35"/>
      <c r="H373" s="38"/>
    </row>
    <row r="374" spans="1:14">
      <c r="B374" s="14" t="s">
        <v>162</v>
      </c>
      <c r="F374" s="35"/>
      <c r="G374" s="35"/>
      <c r="H374" s="38"/>
    </row>
    <row r="375" spans="1:14" ht="14.1" customHeight="1">
      <c r="F375" s="35"/>
      <c r="G375" s="35"/>
      <c r="H375" s="38"/>
    </row>
    <row r="376" spans="1:14" ht="54">
      <c r="B376" s="65" t="s">
        <v>169</v>
      </c>
    </row>
    <row r="377" spans="1:14" ht="13.5" customHeight="1">
      <c r="B377" s="30"/>
      <c r="L377" s="6"/>
    </row>
    <row r="378" spans="1:14">
      <c r="A378" s="4" t="s">
        <v>36</v>
      </c>
      <c r="B378" s="29" t="s">
        <v>168</v>
      </c>
      <c r="C378" s="5">
        <v>350</v>
      </c>
      <c r="D378" s="4" t="s">
        <v>35</v>
      </c>
      <c r="E378" s="26">
        <f>'[19]AJIWE STRIP MALL '!E410</f>
        <v>7000</v>
      </c>
      <c r="F378" s="38">
        <f>E378*C378</f>
        <v>2450000</v>
      </c>
      <c r="G378" s="38"/>
      <c r="H378" s="38"/>
      <c r="L378" s="6"/>
    </row>
    <row r="379" spans="1:14">
      <c r="B379" s="29"/>
      <c r="E379" s="26"/>
      <c r="F379" s="38"/>
      <c r="G379" s="38"/>
      <c r="H379" s="38"/>
    </row>
    <row r="380" spans="1:14">
      <c r="A380" s="4" t="s">
        <v>34</v>
      </c>
      <c r="B380" s="1" t="s">
        <v>167</v>
      </c>
      <c r="C380" s="5">
        <v>40</v>
      </c>
      <c r="D380" s="4" t="s">
        <v>51</v>
      </c>
      <c r="E380" s="26">
        <f>E378*0.5</f>
        <v>3500</v>
      </c>
      <c r="F380" s="38">
        <f>E380*C380</f>
        <v>140000</v>
      </c>
      <c r="G380" s="38"/>
      <c r="H380" s="38"/>
      <c r="N380" s="1">
        <f>SUM(L380:M380)</f>
        <v>0</v>
      </c>
    </row>
    <row r="381" spans="1:14">
      <c r="E381" s="26"/>
      <c r="F381" s="38"/>
      <c r="G381" s="38"/>
      <c r="H381" s="38"/>
    </row>
    <row r="382" spans="1:14">
      <c r="A382" s="4" t="s">
        <v>33</v>
      </c>
      <c r="B382" s="1" t="s">
        <v>166</v>
      </c>
      <c r="C382" s="5">
        <v>113</v>
      </c>
      <c r="D382" s="4" t="s">
        <v>51</v>
      </c>
      <c r="E382" s="26">
        <f>E378*0.15</f>
        <v>1050</v>
      </c>
      <c r="F382" s="38">
        <f>E382*C382</f>
        <v>118650</v>
      </c>
      <c r="G382" s="38"/>
      <c r="H382" s="38"/>
      <c r="N382" s="1">
        <f>SUM(L382:M382)</f>
        <v>0</v>
      </c>
    </row>
    <row r="383" spans="1:14">
      <c r="E383" s="26"/>
      <c r="F383" s="38"/>
      <c r="G383" s="38"/>
      <c r="H383" s="38"/>
    </row>
    <row r="384" spans="1:14">
      <c r="B384" s="28" t="s">
        <v>165</v>
      </c>
    </row>
    <row r="385" spans="1:9" ht="12.6" customHeight="1"/>
    <row r="386" spans="1:9" ht="14.25" customHeight="1">
      <c r="B386" s="34" t="s">
        <v>284</v>
      </c>
    </row>
    <row r="388" spans="1:9" ht="17.100000000000001" customHeight="1">
      <c r="A388" s="4" t="s">
        <v>33</v>
      </c>
      <c r="B388" s="1" t="s">
        <v>285</v>
      </c>
      <c r="C388" s="101"/>
      <c r="D388" s="4" t="s">
        <v>39</v>
      </c>
      <c r="E388" s="107"/>
      <c r="F388" s="106"/>
      <c r="G388" s="105"/>
      <c r="H388" s="104"/>
      <c r="I388" s="98"/>
    </row>
    <row r="390" spans="1:9">
      <c r="A390" s="4" t="s">
        <v>32</v>
      </c>
      <c r="B390" s="1" t="s">
        <v>286</v>
      </c>
      <c r="C390" s="5">
        <v>80</v>
      </c>
      <c r="D390" s="4" t="s">
        <v>51</v>
      </c>
      <c r="E390" s="26">
        <v>350</v>
      </c>
      <c r="F390" s="38">
        <f>C390*E390</f>
        <v>28000</v>
      </c>
      <c r="G390" s="38"/>
      <c r="H390" s="38"/>
    </row>
    <row r="392" spans="1:9">
      <c r="A392" s="4" t="s">
        <v>30</v>
      </c>
      <c r="B392" s="1" t="s">
        <v>287</v>
      </c>
      <c r="C392" s="5">
        <v>410</v>
      </c>
      <c r="D392" s="4" t="s">
        <v>51</v>
      </c>
      <c r="E392" s="26">
        <f>E390</f>
        <v>350</v>
      </c>
      <c r="F392" s="38">
        <f>C392*E392</f>
        <v>143500</v>
      </c>
      <c r="G392" s="38"/>
      <c r="H392" s="38"/>
    </row>
    <row r="393" spans="1:9" ht="12.75" customHeight="1">
      <c r="E393" s="26"/>
      <c r="F393" s="38"/>
      <c r="G393" s="38"/>
    </row>
    <row r="394" spans="1:9">
      <c r="A394" s="4" t="s">
        <v>50</v>
      </c>
      <c r="B394" s="1" t="s">
        <v>288</v>
      </c>
      <c r="C394" s="5">
        <v>258</v>
      </c>
      <c r="D394" s="4" t="s">
        <v>51</v>
      </c>
      <c r="E394" s="26">
        <f>E392</f>
        <v>350</v>
      </c>
      <c r="F394" s="38">
        <f>C394*E394</f>
        <v>90300</v>
      </c>
      <c r="G394" s="38"/>
      <c r="H394" s="38"/>
    </row>
    <row r="395" spans="1:9" ht="12.75" customHeight="1"/>
    <row r="396" spans="1:9">
      <c r="A396" s="4" t="s">
        <v>49</v>
      </c>
      <c r="B396" s="1" t="s">
        <v>289</v>
      </c>
      <c r="C396" s="5">
        <v>513</v>
      </c>
      <c r="D396" s="4" t="s">
        <v>51</v>
      </c>
      <c r="E396" s="26">
        <f>E394</f>
        <v>350</v>
      </c>
      <c r="F396" s="38">
        <f>C396*E396</f>
        <v>179550</v>
      </c>
      <c r="G396" s="38"/>
      <c r="H396" s="38"/>
    </row>
    <row r="397" spans="1:9" ht="12.75" customHeight="1">
      <c r="E397" s="26"/>
      <c r="F397" s="38"/>
      <c r="G397" s="38"/>
    </row>
    <row r="398" spans="1:9">
      <c r="A398" s="4" t="s">
        <v>48</v>
      </c>
      <c r="B398" s="1" t="s">
        <v>290</v>
      </c>
      <c r="C398" s="5">
        <v>451</v>
      </c>
      <c r="D398" s="4" t="s">
        <v>51</v>
      </c>
      <c r="E398" s="26">
        <v>250</v>
      </c>
      <c r="F398" s="38">
        <f>C398*E398</f>
        <v>112750</v>
      </c>
      <c r="G398" s="38"/>
      <c r="H398" s="38"/>
    </row>
    <row r="399" spans="1:9" ht="12.6" customHeight="1">
      <c r="E399" s="26"/>
      <c r="F399" s="38"/>
      <c r="G399" s="38"/>
      <c r="H399" s="38"/>
    </row>
    <row r="400" spans="1:9">
      <c r="A400" s="4" t="s">
        <v>48</v>
      </c>
      <c r="B400" s="1" t="s">
        <v>291</v>
      </c>
      <c r="C400" s="5">
        <v>113</v>
      </c>
      <c r="D400" s="4" t="s">
        <v>51</v>
      </c>
      <c r="E400" s="26">
        <v>250</v>
      </c>
      <c r="F400" s="38">
        <f>C400*E400</f>
        <v>28250</v>
      </c>
      <c r="G400" s="38"/>
      <c r="H400" s="38"/>
    </row>
    <row r="401" spans="2:8">
      <c r="E401" s="26"/>
      <c r="F401" s="38"/>
      <c r="G401" s="38"/>
      <c r="H401" s="38"/>
    </row>
    <row r="402" spans="2:8">
      <c r="E402" s="26"/>
      <c r="F402" s="38"/>
      <c r="G402" s="38"/>
      <c r="H402" s="38"/>
    </row>
    <row r="403" spans="2:8">
      <c r="B403" s="30"/>
      <c r="E403" s="26"/>
      <c r="H403" s="38"/>
    </row>
    <row r="404" spans="2:8">
      <c r="B404" s="30"/>
      <c r="E404" s="26"/>
      <c r="H404" s="38"/>
    </row>
    <row r="405" spans="2:8">
      <c r="B405" s="6" t="s">
        <v>117</v>
      </c>
      <c r="C405" s="10"/>
      <c r="D405" s="9"/>
      <c r="E405" s="13" t="s">
        <v>5</v>
      </c>
      <c r="F405" s="11">
        <f>SUM(F376:F403)</f>
        <v>3291000</v>
      </c>
      <c r="G405" s="11"/>
      <c r="H405" s="38"/>
    </row>
    <row r="406" spans="2:8">
      <c r="B406" s="14" t="s">
        <v>99</v>
      </c>
      <c r="F406" s="35"/>
      <c r="G406" s="35"/>
    </row>
    <row r="407" spans="2:8">
      <c r="B407" s="36"/>
      <c r="F407" s="35"/>
      <c r="G407" s="35"/>
    </row>
    <row r="408" spans="2:8">
      <c r="B408" s="81" t="s">
        <v>161</v>
      </c>
      <c r="E408" s="3">
        <f>F373</f>
        <v>2853900</v>
      </c>
      <c r="F408" s="35"/>
      <c r="G408" s="35"/>
    </row>
    <row r="409" spans="2:8">
      <c r="B409" s="81"/>
      <c r="F409" s="35"/>
      <c r="G409" s="35"/>
    </row>
    <row r="410" spans="2:8">
      <c r="B410" s="81" t="s">
        <v>160</v>
      </c>
      <c r="E410" s="3">
        <f>F405</f>
        <v>3291000</v>
      </c>
      <c r="F410" s="35"/>
      <c r="G410" s="35"/>
    </row>
    <row r="411" spans="2:8">
      <c r="B411" s="81"/>
    </row>
    <row r="412" spans="2:8">
      <c r="B412" s="30"/>
    </row>
    <row r="413" spans="2:8">
      <c r="B413" s="30"/>
    </row>
    <row r="414" spans="2:8">
      <c r="B414" s="30"/>
    </row>
    <row r="415" spans="2:8">
      <c r="B415" s="30"/>
    </row>
    <row r="416" spans="2:8">
      <c r="B416" s="30"/>
    </row>
    <row r="417" spans="1:9">
      <c r="B417" s="30"/>
    </row>
    <row r="418" spans="1:9">
      <c r="B418" s="30"/>
    </row>
    <row r="419" spans="1:9">
      <c r="B419" s="30"/>
    </row>
    <row r="420" spans="1:9">
      <c r="B420" s="30"/>
    </row>
    <row r="421" spans="1:9">
      <c r="B421" s="30"/>
    </row>
    <row r="422" spans="1:9">
      <c r="B422" s="14" t="s">
        <v>22</v>
      </c>
      <c r="F422" s="35"/>
      <c r="G422" s="35"/>
    </row>
    <row r="423" spans="1:9">
      <c r="B423" s="6" t="s">
        <v>28</v>
      </c>
      <c r="C423" s="10"/>
      <c r="D423" s="9"/>
      <c r="E423" s="13" t="s">
        <v>5</v>
      </c>
      <c r="F423" s="42">
        <f>SUM(E406:E412)</f>
        <v>6144900</v>
      </c>
      <c r="G423" s="42"/>
    </row>
    <row r="424" spans="1:9">
      <c r="B424" s="45" t="s">
        <v>159</v>
      </c>
      <c r="F424" s="35"/>
      <c r="G424" s="35"/>
    </row>
    <row r="425" spans="1:9">
      <c r="F425" s="35"/>
      <c r="G425" s="35"/>
    </row>
    <row r="426" spans="1:9">
      <c r="B426" s="14" t="s">
        <v>21</v>
      </c>
      <c r="F426" s="35"/>
      <c r="G426" s="35"/>
    </row>
    <row r="427" spans="1:9">
      <c r="B427" s="14"/>
      <c r="F427" s="35"/>
      <c r="G427" s="35"/>
    </row>
    <row r="428" spans="1:9">
      <c r="B428" s="28" t="s">
        <v>148</v>
      </c>
      <c r="C428" s="10"/>
      <c r="D428" s="9"/>
      <c r="E428" s="43"/>
      <c r="F428" s="42"/>
      <c r="G428" s="42"/>
    </row>
    <row r="429" spans="1:9">
      <c r="B429" s="44"/>
      <c r="C429" s="10"/>
      <c r="D429" s="9"/>
      <c r="E429" s="43"/>
      <c r="F429" s="42"/>
      <c r="G429" s="42"/>
    </row>
    <row r="430" spans="1:9" ht="33">
      <c r="B430" s="34" t="s">
        <v>147</v>
      </c>
      <c r="C430" s="10"/>
      <c r="D430" s="9"/>
      <c r="E430" s="43"/>
      <c r="F430" s="42"/>
      <c r="G430" s="42"/>
    </row>
    <row r="431" spans="1:9">
      <c r="B431" s="34"/>
      <c r="C431" s="10"/>
      <c r="D431" s="9"/>
      <c r="E431" s="43"/>
      <c r="F431" s="42"/>
      <c r="G431" s="42"/>
      <c r="I431" s="1">
        <v>647</v>
      </c>
    </row>
    <row r="432" spans="1:9">
      <c r="A432" s="4" t="s">
        <v>36</v>
      </c>
      <c r="B432" s="1" t="s">
        <v>281</v>
      </c>
      <c r="C432" s="5">
        <f>352+61</f>
        <v>413</v>
      </c>
      <c r="D432" s="4" t="s">
        <v>35</v>
      </c>
      <c r="E432" s="26">
        <v>6500</v>
      </c>
      <c r="F432" s="38">
        <f>C432*E432</f>
        <v>2684500</v>
      </c>
      <c r="G432" s="38"/>
      <c r="I432" s="98">
        <f>I431-P495</f>
        <v>647</v>
      </c>
    </row>
    <row r="433" spans="1:8">
      <c r="B433" s="14"/>
      <c r="E433" s="26"/>
      <c r="F433" s="41"/>
      <c r="G433" s="41"/>
      <c r="H433" s="38"/>
    </row>
    <row r="434" spans="1:8">
      <c r="A434" s="4" t="s">
        <v>34</v>
      </c>
      <c r="B434" s="1" t="s">
        <v>145</v>
      </c>
      <c r="D434" s="4" t="s">
        <v>35</v>
      </c>
      <c r="E434" s="26">
        <v>6000</v>
      </c>
      <c r="F434" s="38">
        <f>C434*E434</f>
        <v>0</v>
      </c>
      <c r="G434" s="38"/>
    </row>
    <row r="435" spans="1:8">
      <c r="C435" s="40"/>
      <c r="E435" s="26"/>
      <c r="F435" s="33"/>
      <c r="G435" s="33"/>
    </row>
    <row r="436" spans="1:8">
      <c r="B436" s="28" t="s">
        <v>144</v>
      </c>
      <c r="F436" s="35"/>
      <c r="G436" s="35"/>
    </row>
    <row r="437" spans="1:8">
      <c r="F437" s="35"/>
      <c r="G437" s="35"/>
    </row>
    <row r="438" spans="1:8" ht="17.25" customHeight="1">
      <c r="B438" s="36" t="s">
        <v>143</v>
      </c>
      <c r="F438" s="35"/>
      <c r="G438" s="35"/>
    </row>
    <row r="439" spans="1:8" ht="14.25" customHeight="1">
      <c r="B439" s="36"/>
      <c r="F439" s="35"/>
      <c r="G439" s="35"/>
    </row>
    <row r="440" spans="1:8">
      <c r="A440" s="4" t="s">
        <v>33</v>
      </c>
      <c r="B440" s="1" t="s">
        <v>142</v>
      </c>
      <c r="C440" s="5">
        <v>3</v>
      </c>
      <c r="D440" s="4" t="s">
        <v>29</v>
      </c>
      <c r="E440" s="3">
        <f>E121</f>
        <v>62000</v>
      </c>
      <c r="F440" s="35">
        <f>C440*E440</f>
        <v>186000</v>
      </c>
      <c r="G440" s="35"/>
      <c r="H440" s="38"/>
    </row>
    <row r="441" spans="1:8" ht="7.5" customHeight="1">
      <c r="F441" s="35"/>
      <c r="G441" s="35"/>
    </row>
    <row r="442" spans="1:8">
      <c r="B442" s="28" t="s">
        <v>141</v>
      </c>
      <c r="F442" s="35"/>
      <c r="G442" s="35"/>
    </row>
    <row r="443" spans="1:8" ht="14.25" customHeight="1">
      <c r="B443" s="36"/>
      <c r="F443" s="35"/>
      <c r="G443" s="35"/>
    </row>
    <row r="444" spans="1:8">
      <c r="B444" s="36" t="s">
        <v>140</v>
      </c>
      <c r="F444" s="35"/>
      <c r="G444" s="35"/>
    </row>
    <row r="445" spans="1:8" ht="12.75" customHeight="1">
      <c r="F445" s="35"/>
      <c r="G445" s="35"/>
    </row>
    <row r="446" spans="1:8">
      <c r="A446" s="4" t="s">
        <v>32</v>
      </c>
      <c r="B446" s="1" t="s">
        <v>139</v>
      </c>
      <c r="C446" s="5">
        <v>175</v>
      </c>
      <c r="D446" s="4" t="s">
        <v>137</v>
      </c>
      <c r="E446" s="3">
        <f>E350</f>
        <v>600</v>
      </c>
      <c r="F446" s="35">
        <f>C446*E446</f>
        <v>105000</v>
      </c>
      <c r="G446" s="35"/>
      <c r="H446" s="38"/>
    </row>
    <row r="447" spans="1:8">
      <c r="F447" s="35"/>
      <c r="G447" s="35"/>
    </row>
    <row r="448" spans="1:8">
      <c r="A448" s="4" t="s">
        <v>30</v>
      </c>
      <c r="B448" s="1" t="s">
        <v>138</v>
      </c>
      <c r="C448" s="5">
        <v>140</v>
      </c>
      <c r="D448" s="4" t="s">
        <v>137</v>
      </c>
      <c r="E448" s="3">
        <f>E446</f>
        <v>600</v>
      </c>
      <c r="F448" s="35">
        <f>C448*E448</f>
        <v>84000</v>
      </c>
      <c r="G448" s="35"/>
      <c r="H448" s="38"/>
    </row>
    <row r="449" spans="1:16" ht="14.25" customHeight="1">
      <c r="F449" s="35"/>
      <c r="G449" s="35"/>
    </row>
    <row r="450" spans="1:16">
      <c r="B450" s="28" t="s">
        <v>136</v>
      </c>
      <c r="F450" s="35"/>
      <c r="G450" s="35"/>
    </row>
    <row r="451" spans="1:16" ht="15" customHeight="1">
      <c r="F451" s="35"/>
      <c r="G451" s="35"/>
    </row>
    <row r="452" spans="1:16">
      <c r="B452" s="36" t="s">
        <v>135</v>
      </c>
      <c r="F452" s="35"/>
      <c r="G452" s="35"/>
    </row>
    <row r="453" spans="1:16" ht="9.75" customHeight="1">
      <c r="F453" s="35"/>
      <c r="G453" s="35"/>
    </row>
    <row r="454" spans="1:16">
      <c r="A454" s="4" t="s">
        <v>50</v>
      </c>
      <c r="B454" s="1" t="s">
        <v>134</v>
      </c>
      <c r="C454" s="5">
        <v>34</v>
      </c>
      <c r="D454" s="4" t="s">
        <v>35</v>
      </c>
      <c r="E454" s="3">
        <f>E356</f>
        <v>7500</v>
      </c>
      <c r="F454" s="35">
        <f>C454*E454</f>
        <v>255000</v>
      </c>
      <c r="G454" s="35"/>
      <c r="H454" s="38"/>
    </row>
    <row r="455" spans="1:16">
      <c r="B455" s="36"/>
      <c r="F455" s="37"/>
      <c r="G455" s="37"/>
    </row>
    <row r="456" spans="1:16">
      <c r="B456" s="102" t="s">
        <v>158</v>
      </c>
      <c r="C456" s="1"/>
      <c r="D456" s="101"/>
      <c r="F456" s="37"/>
      <c r="G456" s="37"/>
    </row>
    <row r="457" spans="1:16" ht="33">
      <c r="A457" s="4" t="s">
        <v>49</v>
      </c>
      <c r="B457" s="70" t="s">
        <v>157</v>
      </c>
      <c r="C457" s="1"/>
      <c r="D457" s="4" t="s">
        <v>35</v>
      </c>
      <c r="E457" s="3">
        <v>5000</v>
      </c>
      <c r="F457" s="35">
        <f>C457*E457</f>
        <v>0</v>
      </c>
      <c r="G457" s="37"/>
      <c r="P457" s="1">
        <f>(L498*0.23)*3</f>
        <v>0</v>
      </c>
    </row>
    <row r="458" spans="1:16">
      <c r="B458" s="34"/>
      <c r="F458" s="37"/>
      <c r="G458" s="37"/>
    </row>
    <row r="459" spans="1:16">
      <c r="E459" s="96"/>
      <c r="F459" s="95"/>
      <c r="G459" s="95"/>
    </row>
    <row r="460" spans="1:16">
      <c r="F460" s="37"/>
      <c r="G460" s="37"/>
    </row>
    <row r="461" spans="1:16">
      <c r="B461" s="36"/>
      <c r="F461" s="35"/>
      <c r="G461" s="35"/>
    </row>
    <row r="462" spans="1:16">
      <c r="B462" s="36"/>
      <c r="F462" s="35"/>
      <c r="G462" s="35"/>
    </row>
    <row r="463" spans="1:16">
      <c r="B463" s="34"/>
      <c r="F463" s="35"/>
      <c r="G463" s="35"/>
    </row>
    <row r="464" spans="1:16">
      <c r="B464" s="34"/>
      <c r="F464" s="33"/>
      <c r="G464" s="33"/>
    </row>
    <row r="465" spans="2:13">
      <c r="F465" s="33"/>
      <c r="G465" s="33"/>
    </row>
    <row r="466" spans="2:13">
      <c r="E466" s="26"/>
      <c r="F466" s="33"/>
      <c r="G466" s="33"/>
    </row>
    <row r="467" spans="2:13">
      <c r="B467" s="14"/>
      <c r="E467" s="26"/>
      <c r="F467" s="41"/>
      <c r="G467" s="41"/>
    </row>
    <row r="468" spans="2:13">
      <c r="C468" s="40"/>
      <c r="E468" s="26"/>
      <c r="F468" s="33"/>
      <c r="G468" s="33"/>
    </row>
    <row r="469" spans="2:13">
      <c r="C469" s="40"/>
      <c r="E469" s="26"/>
      <c r="F469" s="33"/>
      <c r="G469" s="33"/>
    </row>
    <row r="470" spans="2:13">
      <c r="B470" s="14" t="s">
        <v>21</v>
      </c>
      <c r="C470" s="10"/>
      <c r="D470" s="9"/>
      <c r="E470" s="32"/>
      <c r="F470" s="31"/>
      <c r="G470" s="31"/>
    </row>
    <row r="471" spans="2:13" ht="18.75" customHeight="1">
      <c r="B471" s="6" t="s">
        <v>28</v>
      </c>
      <c r="C471" s="10"/>
      <c r="D471" s="9"/>
      <c r="E471" s="13" t="s">
        <v>5</v>
      </c>
      <c r="F471" s="31">
        <f>SUM(F430:F470)</f>
        <v>3314500</v>
      </c>
      <c r="G471" s="31"/>
    </row>
    <row r="472" spans="2:13">
      <c r="B472" s="14" t="s">
        <v>156</v>
      </c>
      <c r="F472" s="35"/>
      <c r="G472" s="35"/>
    </row>
    <row r="473" spans="2:13" ht="8.25" customHeight="1">
      <c r="B473" s="6"/>
      <c r="F473" s="35"/>
      <c r="G473" s="35"/>
    </row>
    <row r="474" spans="2:13">
      <c r="B474" s="14" t="s">
        <v>20</v>
      </c>
      <c r="F474" s="35"/>
      <c r="G474" s="35"/>
    </row>
    <row r="475" spans="2:13" ht="10.5" customHeight="1">
      <c r="F475" s="35"/>
      <c r="G475" s="35"/>
    </row>
    <row r="476" spans="2:13">
      <c r="B476" s="28" t="s">
        <v>155</v>
      </c>
      <c r="C476" s="10"/>
      <c r="D476" s="9"/>
      <c r="E476" s="43"/>
      <c r="F476" s="42"/>
      <c r="G476" s="42"/>
    </row>
    <row r="477" spans="2:13" ht="9" customHeight="1">
      <c r="B477" s="6"/>
      <c r="C477" s="10"/>
      <c r="D477" s="9"/>
      <c r="E477" s="43"/>
      <c r="F477" s="42"/>
      <c r="G477" s="42"/>
    </row>
    <row r="478" spans="2:13">
      <c r="B478" s="1" t="s">
        <v>154</v>
      </c>
      <c r="F478" s="35"/>
      <c r="G478" s="35"/>
    </row>
    <row r="479" spans="2:13" ht="91.5" customHeight="1">
      <c r="B479" s="7" t="s">
        <v>274</v>
      </c>
      <c r="G479" s="35"/>
      <c r="L479" s="4"/>
      <c r="M479" s="4"/>
    </row>
    <row r="480" spans="2:13">
      <c r="B480" s="7"/>
      <c r="G480" s="35"/>
      <c r="L480" s="4"/>
      <c r="M480" s="4"/>
    </row>
    <row r="481" spans="1:19">
      <c r="A481" s="4" t="s">
        <v>36</v>
      </c>
      <c r="B481" s="7" t="s">
        <v>273</v>
      </c>
      <c r="C481" s="5">
        <v>6</v>
      </c>
      <c r="D481" s="4" t="s">
        <v>31</v>
      </c>
      <c r="E481" s="3">
        <f>1.2*6*37500</f>
        <v>270000</v>
      </c>
      <c r="F481" s="35">
        <f>E481*C481</f>
        <v>1620000</v>
      </c>
      <c r="O481" s="97"/>
      <c r="P481" s="15"/>
      <c r="Q481" s="15"/>
    </row>
    <row r="482" spans="1:19" ht="14.25" customHeight="1">
      <c r="F482" s="35"/>
      <c r="O482" s="97"/>
      <c r="P482" s="15"/>
      <c r="Q482" s="15"/>
    </row>
    <row r="483" spans="1:19" ht="14.25" customHeight="1">
      <c r="A483" s="4" t="s">
        <v>34</v>
      </c>
      <c r="B483" s="7" t="s">
        <v>275</v>
      </c>
      <c r="C483" s="5">
        <v>14</v>
      </c>
      <c r="D483" s="4" t="s">
        <v>31</v>
      </c>
      <c r="E483" s="3">
        <f>1.2*2.1*67500</f>
        <v>170100</v>
      </c>
      <c r="F483" s="35">
        <f>E483*C483</f>
        <v>2381400</v>
      </c>
      <c r="O483" s="97"/>
      <c r="P483" s="15"/>
      <c r="Q483" s="15"/>
    </row>
    <row r="484" spans="1:19" ht="14.25" customHeight="1">
      <c r="F484" s="35"/>
      <c r="O484" s="97"/>
      <c r="P484" s="15"/>
      <c r="Q484" s="15"/>
    </row>
    <row r="485" spans="1:19" s="4" customFormat="1" ht="14.25" customHeight="1">
      <c r="B485" s="29"/>
      <c r="C485" s="5"/>
      <c r="E485" s="3"/>
      <c r="F485" s="35"/>
      <c r="G485" s="2"/>
      <c r="I485" s="99"/>
      <c r="J485" s="99"/>
      <c r="K485" s="99"/>
      <c r="L485" s="99"/>
      <c r="M485" s="99"/>
      <c r="N485" s="99"/>
      <c r="O485" s="100"/>
      <c r="P485" s="15"/>
      <c r="Q485" s="15"/>
      <c r="R485" s="99"/>
      <c r="S485" s="1"/>
    </row>
    <row r="486" spans="1:19">
      <c r="E486" s="26"/>
      <c r="F486" s="35"/>
      <c r="G486" s="35"/>
      <c r="O486" s="97"/>
      <c r="P486" s="15"/>
      <c r="Q486" s="15"/>
    </row>
    <row r="487" spans="1:19">
      <c r="E487" s="26"/>
      <c r="F487" s="35"/>
      <c r="G487" s="35"/>
      <c r="O487" s="97"/>
      <c r="P487" s="15"/>
      <c r="Q487" s="15"/>
    </row>
    <row r="488" spans="1:19">
      <c r="B488" s="57" t="s">
        <v>153</v>
      </c>
      <c r="G488" s="35"/>
      <c r="L488" s="4"/>
      <c r="M488" s="4"/>
    </row>
    <row r="489" spans="1:19" ht="19.149999999999999" customHeight="1">
      <c r="A489" s="4" t="s">
        <v>48</v>
      </c>
      <c r="B489" s="7" t="s">
        <v>273</v>
      </c>
      <c r="C489" s="5">
        <f>C481</f>
        <v>6</v>
      </c>
      <c r="D489" s="4" t="s">
        <v>31</v>
      </c>
      <c r="E489" s="3">
        <f>1.21*6*7500</f>
        <v>54450</v>
      </c>
      <c r="F489" s="35">
        <f>E489*C489</f>
        <v>326700</v>
      </c>
      <c r="O489" s="97"/>
      <c r="P489" s="15"/>
      <c r="Q489" s="15"/>
    </row>
    <row r="490" spans="1:19" ht="14.25" customHeight="1">
      <c r="F490" s="35"/>
      <c r="O490" s="97"/>
      <c r="P490" s="15"/>
      <c r="Q490" s="15"/>
    </row>
    <row r="491" spans="1:19" ht="14.25" customHeight="1">
      <c r="A491" s="4" t="s">
        <v>47</v>
      </c>
      <c r="B491" s="7" t="s">
        <v>275</v>
      </c>
      <c r="C491" s="5">
        <f>C483</f>
        <v>14</v>
      </c>
      <c r="D491" s="4" t="s">
        <v>31</v>
      </c>
      <c r="E491" s="3">
        <f>1.2*2.1*7500</f>
        <v>18900</v>
      </c>
      <c r="F491" s="35">
        <f>E491*C491</f>
        <v>264600</v>
      </c>
      <c r="O491" s="97"/>
      <c r="P491" s="15"/>
      <c r="Q491" s="15"/>
    </row>
    <row r="492" spans="1:19" ht="14.25" customHeight="1">
      <c r="F492" s="35"/>
      <c r="O492" s="97"/>
      <c r="P492" s="15"/>
      <c r="Q492" s="15"/>
    </row>
    <row r="493" spans="1:19" s="4" customFormat="1" ht="14.25" customHeight="1">
      <c r="B493" s="29"/>
      <c r="C493" s="5"/>
      <c r="E493" s="3"/>
      <c r="F493" s="35"/>
      <c r="G493" s="2"/>
      <c r="I493" s="99"/>
      <c r="J493" s="99"/>
      <c r="K493" s="99"/>
      <c r="L493" s="99"/>
      <c r="M493" s="99"/>
      <c r="N493" s="99"/>
      <c r="O493" s="100"/>
      <c r="P493" s="15"/>
      <c r="Q493" s="15"/>
      <c r="R493" s="99"/>
      <c r="S493" s="1"/>
    </row>
    <row r="494" spans="1:19">
      <c r="E494" s="26"/>
      <c r="F494" s="35"/>
      <c r="G494" s="35"/>
      <c r="O494" s="97"/>
      <c r="P494" s="15"/>
      <c r="Q494" s="15"/>
    </row>
    <row r="495" spans="1:19">
      <c r="B495" s="14" t="s">
        <v>152</v>
      </c>
      <c r="F495" s="35"/>
      <c r="G495" s="35"/>
      <c r="O495" s="97"/>
      <c r="P495" s="98"/>
      <c r="Q495" s="98"/>
    </row>
    <row r="496" spans="1:19">
      <c r="F496" s="35"/>
      <c r="G496" s="35"/>
      <c r="O496" s="97"/>
    </row>
    <row r="497" spans="1:15" ht="66">
      <c r="B497" s="34" t="s">
        <v>151</v>
      </c>
    </row>
    <row r="498" spans="1:15">
      <c r="B498" s="36"/>
      <c r="N498" s="6"/>
    </row>
    <row r="499" spans="1:15">
      <c r="A499" s="4" t="s">
        <v>42</v>
      </c>
      <c r="B499" s="1" t="s">
        <v>276</v>
      </c>
      <c r="C499" s="5">
        <v>6</v>
      </c>
      <c r="D499" s="4" t="s">
        <v>31</v>
      </c>
      <c r="E499" s="3">
        <v>410000</v>
      </c>
      <c r="F499" s="35">
        <f>C499*E499</f>
        <v>2460000</v>
      </c>
      <c r="G499" s="35"/>
      <c r="O499" s="6"/>
    </row>
    <row r="500" spans="1:15">
      <c r="F500" s="35"/>
      <c r="G500" s="35"/>
      <c r="O500" s="6"/>
    </row>
    <row r="501" spans="1:15">
      <c r="F501" s="35"/>
      <c r="G501" s="35"/>
      <c r="O501" s="6"/>
    </row>
    <row r="502" spans="1:15">
      <c r="F502" s="35"/>
      <c r="G502" s="35"/>
      <c r="O502" s="6"/>
    </row>
    <row r="503" spans="1:15">
      <c r="F503" s="35"/>
      <c r="G503" s="35"/>
      <c r="O503" s="6"/>
    </row>
    <row r="504" spans="1:15">
      <c r="B504" s="14" t="s">
        <v>150</v>
      </c>
      <c r="F504" s="35"/>
      <c r="G504" s="35"/>
    </row>
    <row r="505" spans="1:15">
      <c r="B505" s="6" t="s">
        <v>28</v>
      </c>
      <c r="C505" s="10"/>
      <c r="D505" s="9"/>
      <c r="E505" s="13" t="s">
        <v>5</v>
      </c>
      <c r="F505" s="31">
        <f>SUM(F476:F504)</f>
        <v>7052700</v>
      </c>
      <c r="G505" s="31"/>
    </row>
    <row r="506" spans="1:15">
      <c r="B506" s="45" t="s">
        <v>149</v>
      </c>
      <c r="F506" s="35"/>
      <c r="G506" s="35"/>
    </row>
    <row r="507" spans="1:15">
      <c r="F507" s="35"/>
      <c r="G507" s="35"/>
    </row>
    <row r="508" spans="1:15">
      <c r="B508" s="14" t="s">
        <v>19</v>
      </c>
      <c r="F508" s="35"/>
      <c r="G508" s="35"/>
    </row>
    <row r="509" spans="1:15" ht="21" customHeight="1">
      <c r="B509" s="14"/>
      <c r="F509" s="35"/>
      <c r="G509" s="35"/>
    </row>
    <row r="510" spans="1:15">
      <c r="B510" s="28" t="s">
        <v>148</v>
      </c>
      <c r="C510" s="10"/>
      <c r="D510" s="9"/>
      <c r="E510" s="43"/>
      <c r="F510" s="42"/>
      <c r="G510" s="42"/>
    </row>
    <row r="511" spans="1:15">
      <c r="B511" s="44"/>
      <c r="C511" s="10"/>
      <c r="D511" s="9"/>
      <c r="E511" s="43"/>
      <c r="F511" s="42"/>
      <c r="G511" s="42"/>
    </row>
    <row r="512" spans="1:15" ht="33">
      <c r="B512" s="34" t="s">
        <v>147</v>
      </c>
      <c r="C512" s="10"/>
      <c r="D512" s="9"/>
      <c r="E512" s="43"/>
      <c r="F512" s="42"/>
      <c r="G512" s="42"/>
    </row>
    <row r="513" spans="1:8">
      <c r="B513" s="34"/>
      <c r="C513" s="10"/>
      <c r="D513" s="9"/>
      <c r="E513" s="43"/>
      <c r="F513" s="42"/>
      <c r="G513" s="42"/>
    </row>
    <row r="514" spans="1:8">
      <c r="A514" s="4" t="s">
        <v>36</v>
      </c>
      <c r="B514" s="1" t="s">
        <v>146</v>
      </c>
      <c r="C514" s="5">
        <v>79</v>
      </c>
      <c r="D514" s="4" t="s">
        <v>35</v>
      </c>
      <c r="E514" s="26">
        <f>E432</f>
        <v>6500</v>
      </c>
      <c r="F514" s="38">
        <f>C514*E514</f>
        <v>513500</v>
      </c>
      <c r="G514" s="38"/>
    </row>
    <row r="515" spans="1:8">
      <c r="B515" s="14"/>
      <c r="E515" s="26"/>
      <c r="F515" s="41"/>
      <c r="G515" s="41"/>
    </row>
    <row r="516" spans="1:8">
      <c r="A516" s="4" t="s">
        <v>34</v>
      </c>
      <c r="B516" s="1" t="s">
        <v>145</v>
      </c>
      <c r="D516" s="4" t="s">
        <v>35</v>
      </c>
      <c r="E516" s="26">
        <f>E434</f>
        <v>6000</v>
      </c>
      <c r="F516" s="38">
        <f>C516*E516</f>
        <v>0</v>
      </c>
      <c r="G516" s="38"/>
    </row>
    <row r="517" spans="1:8">
      <c r="C517" s="40"/>
      <c r="E517" s="26"/>
      <c r="F517" s="33"/>
      <c r="G517" s="33"/>
    </row>
    <row r="518" spans="1:8">
      <c r="B518" s="28" t="s">
        <v>144</v>
      </c>
      <c r="F518" s="35"/>
      <c r="G518" s="35"/>
      <c r="H518" s="38"/>
    </row>
    <row r="519" spans="1:8">
      <c r="F519" s="35"/>
      <c r="G519" s="35"/>
    </row>
    <row r="520" spans="1:8">
      <c r="B520" s="36" t="s">
        <v>143</v>
      </c>
      <c r="F520" s="35"/>
      <c r="G520" s="35"/>
    </row>
    <row r="521" spans="1:8">
      <c r="F521" s="35"/>
      <c r="G521" s="35"/>
    </row>
    <row r="522" spans="1:8">
      <c r="A522" s="4" t="s">
        <v>33</v>
      </c>
      <c r="B522" s="1" t="s">
        <v>142</v>
      </c>
      <c r="D522" s="4" t="s">
        <v>29</v>
      </c>
      <c r="E522" s="3">
        <f>E440</f>
        <v>62000</v>
      </c>
      <c r="F522" s="35">
        <f>C522*E522</f>
        <v>0</v>
      </c>
      <c r="G522" s="35"/>
    </row>
    <row r="523" spans="1:8">
      <c r="F523" s="35"/>
      <c r="G523" s="35"/>
    </row>
    <row r="524" spans="1:8">
      <c r="B524" s="28" t="s">
        <v>141</v>
      </c>
      <c r="F524" s="35"/>
      <c r="G524" s="35"/>
    </row>
    <row r="525" spans="1:8">
      <c r="B525" s="36"/>
      <c r="F525" s="35"/>
      <c r="G525" s="35"/>
    </row>
    <row r="526" spans="1:8">
      <c r="B526" s="36" t="s">
        <v>140</v>
      </c>
      <c r="F526" s="35"/>
      <c r="G526" s="35"/>
    </row>
    <row r="527" spans="1:8">
      <c r="F527" s="35"/>
      <c r="G527" s="35"/>
    </row>
    <row r="528" spans="1:8">
      <c r="A528" s="4" t="s">
        <v>32</v>
      </c>
      <c r="B528" s="1" t="s">
        <v>139</v>
      </c>
      <c r="D528" s="4" t="s">
        <v>137</v>
      </c>
      <c r="E528" s="3">
        <f>E446</f>
        <v>600</v>
      </c>
      <c r="F528" s="35">
        <f>C528*E528</f>
        <v>0</v>
      </c>
      <c r="G528" s="35"/>
    </row>
    <row r="529" spans="1:7">
      <c r="F529" s="35"/>
      <c r="G529" s="35"/>
    </row>
    <row r="530" spans="1:7">
      <c r="A530" s="4" t="s">
        <v>30</v>
      </c>
      <c r="B530" s="1" t="s">
        <v>138</v>
      </c>
      <c r="D530" s="4" t="s">
        <v>137</v>
      </c>
      <c r="E530" s="3">
        <f>E528</f>
        <v>600</v>
      </c>
      <c r="F530" s="35">
        <f>C530*E530</f>
        <v>0</v>
      </c>
      <c r="G530" s="35"/>
    </row>
    <row r="531" spans="1:7">
      <c r="F531" s="35"/>
      <c r="G531" s="35"/>
    </row>
    <row r="532" spans="1:7">
      <c r="B532" s="28" t="s">
        <v>136</v>
      </c>
      <c r="F532" s="35"/>
      <c r="G532" s="35"/>
    </row>
    <row r="533" spans="1:7">
      <c r="F533" s="35"/>
      <c r="G533" s="35"/>
    </row>
    <row r="534" spans="1:7">
      <c r="B534" s="36" t="s">
        <v>135</v>
      </c>
      <c r="F534" s="35"/>
      <c r="G534" s="35"/>
    </row>
    <row r="535" spans="1:7">
      <c r="F535" s="35"/>
      <c r="G535" s="35"/>
    </row>
    <row r="536" spans="1:7">
      <c r="A536" s="4" t="s">
        <v>50</v>
      </c>
      <c r="B536" s="1" t="s">
        <v>134</v>
      </c>
      <c r="D536" s="4" t="s">
        <v>35</v>
      </c>
      <c r="E536" s="3">
        <f>E454</f>
        <v>7500</v>
      </c>
      <c r="F536" s="35">
        <f>C536*E536</f>
        <v>0</v>
      </c>
      <c r="G536" s="35"/>
    </row>
    <row r="537" spans="1:7">
      <c r="B537" s="36"/>
      <c r="F537" s="37"/>
      <c r="G537" s="37"/>
    </row>
    <row r="538" spans="1:7">
      <c r="F538" s="37"/>
      <c r="G538" s="37"/>
    </row>
    <row r="539" spans="1:7">
      <c r="B539" s="34"/>
      <c r="F539" s="37"/>
      <c r="G539" s="37"/>
    </row>
    <row r="540" spans="1:7">
      <c r="B540" s="34"/>
      <c r="F540" s="37"/>
      <c r="G540" s="37"/>
    </row>
    <row r="541" spans="1:7">
      <c r="E541" s="96"/>
      <c r="F541" s="95"/>
      <c r="G541" s="95"/>
    </row>
    <row r="542" spans="1:7">
      <c r="F542" s="37"/>
      <c r="G542" s="37"/>
    </row>
    <row r="543" spans="1:7">
      <c r="F543" s="37"/>
      <c r="G543" s="37"/>
    </row>
    <row r="544" spans="1:7">
      <c r="B544" s="36"/>
      <c r="F544" s="35"/>
      <c r="G544" s="35"/>
    </row>
    <row r="545" spans="2:7">
      <c r="B545" s="36"/>
      <c r="F545" s="35"/>
      <c r="G545" s="35"/>
    </row>
    <row r="546" spans="2:7">
      <c r="B546" s="34"/>
      <c r="F546" s="35"/>
      <c r="G546" s="35"/>
    </row>
    <row r="547" spans="2:7">
      <c r="B547" s="34"/>
      <c r="F547" s="33"/>
      <c r="G547" s="33"/>
    </row>
    <row r="548" spans="2:7">
      <c r="B548" s="34"/>
      <c r="F548" s="33"/>
      <c r="G548" s="33"/>
    </row>
    <row r="549" spans="2:7">
      <c r="B549" s="34"/>
      <c r="F549" s="33"/>
      <c r="G549" s="33"/>
    </row>
    <row r="550" spans="2:7">
      <c r="B550" s="34"/>
      <c r="F550" s="33"/>
      <c r="G550" s="33"/>
    </row>
    <row r="551" spans="2:7">
      <c r="B551" s="14" t="s">
        <v>19</v>
      </c>
      <c r="C551" s="10"/>
      <c r="D551" s="9"/>
      <c r="E551" s="32"/>
      <c r="F551" s="31"/>
      <c r="G551" s="31"/>
    </row>
    <row r="552" spans="2:7">
      <c r="B552" s="6" t="s">
        <v>28</v>
      </c>
      <c r="C552" s="10"/>
      <c r="D552" s="9"/>
      <c r="E552" s="13" t="s">
        <v>5</v>
      </c>
      <c r="F552" s="31">
        <f>SUM(F510:F551)</f>
        <v>513500</v>
      </c>
      <c r="G552" s="31"/>
    </row>
    <row r="553" spans="2:7">
      <c r="B553" s="14" t="s">
        <v>133</v>
      </c>
      <c r="F553" s="35"/>
      <c r="G553" s="35"/>
    </row>
    <row r="554" spans="2:7">
      <c r="B554" s="6"/>
      <c r="F554" s="35"/>
      <c r="G554" s="35"/>
    </row>
    <row r="555" spans="2:7">
      <c r="B555" s="14" t="s">
        <v>132</v>
      </c>
      <c r="F555" s="35"/>
      <c r="G555" s="35"/>
    </row>
    <row r="556" spans="2:7">
      <c r="F556" s="35"/>
      <c r="G556" s="35"/>
    </row>
    <row r="557" spans="2:7">
      <c r="B557" s="14" t="s">
        <v>131</v>
      </c>
      <c r="F557" s="35"/>
      <c r="G557" s="35"/>
    </row>
    <row r="558" spans="2:7">
      <c r="F558" s="35"/>
      <c r="G558" s="35"/>
    </row>
    <row r="559" spans="2:7" ht="66">
      <c r="B559" s="34" t="s">
        <v>264</v>
      </c>
      <c r="F559" s="35"/>
      <c r="G559" s="35"/>
    </row>
    <row r="560" spans="2:7">
      <c r="F560" s="38"/>
      <c r="G560" s="38"/>
    </row>
    <row r="561" spans="1:8" ht="22.5" customHeight="1">
      <c r="A561" s="4" t="s">
        <v>36</v>
      </c>
      <c r="B561" s="1" t="s">
        <v>277</v>
      </c>
      <c r="C561" s="5">
        <v>4</v>
      </c>
      <c r="D561" s="4" t="s">
        <v>31</v>
      </c>
      <c r="E561" s="73">
        <f>'[19]AJIWE STRIP MALL '!E613</f>
        <v>160000</v>
      </c>
      <c r="F561" s="2">
        <f>E561*C561</f>
        <v>640000</v>
      </c>
    </row>
    <row r="562" spans="1:8">
      <c r="B562" s="14"/>
    </row>
    <row r="563" spans="1:8">
      <c r="B563" s="14"/>
      <c r="F563" s="35"/>
      <c r="G563" s="35"/>
    </row>
    <row r="564" spans="1:8">
      <c r="B564" s="36"/>
      <c r="F564" s="35"/>
      <c r="G564" s="35"/>
    </row>
    <row r="565" spans="1:8">
      <c r="B565" s="36"/>
      <c r="F565" s="35"/>
      <c r="G565" s="35"/>
    </row>
    <row r="566" spans="1:8">
      <c r="B566" s="36"/>
      <c r="F566" s="35"/>
      <c r="G566" s="35"/>
    </row>
    <row r="567" spans="1:8">
      <c r="B567" s="36"/>
      <c r="F567" s="35"/>
      <c r="G567" s="35"/>
    </row>
    <row r="568" spans="1:8">
      <c r="B568" s="36"/>
      <c r="F568" s="35"/>
      <c r="G568" s="35"/>
    </row>
    <row r="569" spans="1:8">
      <c r="B569" s="36"/>
      <c r="F569" s="35"/>
      <c r="G569" s="35"/>
    </row>
    <row r="570" spans="1:8">
      <c r="B570" s="14" t="s">
        <v>18</v>
      </c>
      <c r="C570" s="10"/>
      <c r="D570" s="9"/>
      <c r="E570" s="32"/>
      <c r="F570" s="31"/>
      <c r="G570" s="31"/>
    </row>
    <row r="571" spans="1:8">
      <c r="B571" s="6" t="s">
        <v>28</v>
      </c>
      <c r="C571" s="10"/>
      <c r="D571" s="9"/>
      <c r="E571" s="13" t="s">
        <v>5</v>
      </c>
      <c r="F571" s="42">
        <f>SUM(F556:F570)</f>
        <v>640000</v>
      </c>
      <c r="G571" s="42"/>
    </row>
    <row r="572" spans="1:8">
      <c r="B572" s="14" t="s">
        <v>130</v>
      </c>
    </row>
    <row r="573" spans="1:8">
      <c r="B573" s="14"/>
    </row>
    <row r="574" spans="1:8">
      <c r="B574" s="14" t="s">
        <v>17</v>
      </c>
    </row>
    <row r="575" spans="1:8">
      <c r="B575" s="14"/>
    </row>
    <row r="576" spans="1:8" s="129" customFormat="1" ht="18">
      <c r="A576" s="130"/>
      <c r="B576" s="131" t="s">
        <v>278</v>
      </c>
      <c r="C576" s="130"/>
      <c r="D576" s="132"/>
      <c r="E576" s="133"/>
      <c r="F576" s="133"/>
      <c r="G576" s="130"/>
      <c r="H576" s="133"/>
    </row>
    <row r="577" spans="1:8" s="129" customFormat="1" ht="16.5">
      <c r="A577" s="130"/>
      <c r="B577" s="134"/>
      <c r="C577" s="130"/>
      <c r="D577" s="132"/>
      <c r="E577" s="133"/>
      <c r="F577" s="133"/>
      <c r="G577" s="130"/>
      <c r="H577" s="133"/>
    </row>
    <row r="578" spans="1:8" s="129" customFormat="1" ht="18">
      <c r="A578" s="130"/>
      <c r="B578" s="131" t="s">
        <v>279</v>
      </c>
      <c r="C578" s="130"/>
      <c r="D578" s="132"/>
      <c r="E578" s="133"/>
      <c r="F578" s="133"/>
      <c r="G578" s="130"/>
      <c r="H578" s="133"/>
    </row>
    <row r="579" spans="1:8" s="129" customFormat="1" ht="16.5">
      <c r="A579" s="130"/>
      <c r="B579" s="134"/>
      <c r="C579" s="130"/>
      <c r="D579" s="132"/>
      <c r="E579" s="133"/>
      <c r="F579" s="133"/>
      <c r="G579" s="130"/>
      <c r="H579" s="133"/>
    </row>
    <row r="580" spans="1:8" s="129" customFormat="1" ht="72">
      <c r="A580" s="130"/>
      <c r="B580" s="135" t="s">
        <v>280</v>
      </c>
      <c r="C580" s="130"/>
      <c r="D580" s="132"/>
      <c r="E580" s="133"/>
      <c r="F580" s="133"/>
      <c r="G580" s="130"/>
      <c r="H580" s="133"/>
    </row>
    <row r="581" spans="1:8" s="129" customFormat="1" ht="18">
      <c r="A581" s="130"/>
      <c r="B581" s="135"/>
      <c r="C581" s="130"/>
      <c r="D581" s="132"/>
      <c r="E581" s="133"/>
      <c r="F581" s="133"/>
      <c r="G581" s="130"/>
      <c r="H581" s="133"/>
    </row>
    <row r="582" spans="1:8" customFormat="1" ht="33">
      <c r="A582" s="126" t="s">
        <v>34</v>
      </c>
      <c r="B582" s="122" t="s">
        <v>269</v>
      </c>
      <c r="C582" s="127"/>
      <c r="D582" s="121" t="s">
        <v>268</v>
      </c>
      <c r="E582" s="128"/>
      <c r="F582" s="125">
        <v>360000</v>
      </c>
    </row>
    <row r="583" spans="1:8" s="129" customFormat="1" ht="16.5">
      <c r="A583" s="130"/>
      <c r="B583" s="134"/>
      <c r="C583" s="130"/>
      <c r="D583" s="132"/>
      <c r="E583" s="133"/>
      <c r="F583" s="133"/>
      <c r="G583" s="130"/>
      <c r="H583" s="133"/>
    </row>
    <row r="584" spans="1:8" ht="15" customHeight="1">
      <c r="B584" s="65"/>
      <c r="F584" s="35"/>
      <c r="G584" s="35"/>
      <c r="H584" s="38"/>
    </row>
    <row r="585" spans="1:8">
      <c r="B585" s="29"/>
    </row>
    <row r="586" spans="1:8">
      <c r="B586" s="30"/>
      <c r="C586" s="87"/>
    </row>
    <row r="587" spans="1:8">
      <c r="B587" s="29"/>
    </row>
    <row r="588" spans="1:8">
      <c r="B588" s="28"/>
      <c r="F588" s="35"/>
      <c r="G588" s="35"/>
    </row>
    <row r="589" spans="1:8">
      <c r="B589" s="65"/>
      <c r="F589" s="35"/>
      <c r="G589" s="35"/>
    </row>
    <row r="590" spans="1:8">
      <c r="B590" s="29"/>
      <c r="E590" s="73"/>
    </row>
    <row r="591" spans="1:8">
      <c r="B591" s="30"/>
    </row>
    <row r="592" spans="1:8">
      <c r="B592" s="65"/>
      <c r="F592" s="35"/>
      <c r="G592" s="35"/>
    </row>
    <row r="593" spans="2:9">
      <c r="B593" s="29"/>
      <c r="E593" s="73"/>
    </row>
    <row r="594" spans="2:9">
      <c r="B594" s="28"/>
      <c r="F594" s="35"/>
      <c r="G594" s="35"/>
    </row>
    <row r="595" spans="2:9">
      <c r="B595" s="29"/>
      <c r="H595" s="15"/>
      <c r="I595" s="15"/>
    </row>
    <row r="596" spans="2:9">
      <c r="B596" s="28"/>
      <c r="F596" s="35"/>
      <c r="G596" s="35"/>
      <c r="I596" s="15"/>
    </row>
    <row r="597" spans="2:9">
      <c r="B597" s="29"/>
    </row>
    <row r="598" spans="2:9">
      <c r="B598" s="94"/>
      <c r="F598" s="35"/>
      <c r="G598" s="35"/>
    </row>
    <row r="599" spans="2:9">
      <c r="B599" s="29"/>
      <c r="C599" s="87"/>
      <c r="F599" s="35"/>
      <c r="G599" s="35"/>
    </row>
    <row r="600" spans="2:9">
      <c r="B600" s="30"/>
      <c r="C600" s="87"/>
    </row>
    <row r="601" spans="2:9">
      <c r="B601" s="94"/>
      <c r="C601" s="87"/>
      <c r="F601" s="35"/>
      <c r="G601" s="35"/>
    </row>
    <row r="602" spans="2:9">
      <c r="B602" s="29"/>
      <c r="C602" s="87"/>
      <c r="F602" s="35"/>
      <c r="G602" s="35"/>
    </row>
    <row r="603" spans="2:9">
      <c r="B603" s="30"/>
      <c r="C603" s="87"/>
    </row>
    <row r="604" spans="2:9">
      <c r="B604" s="94"/>
      <c r="C604" s="87"/>
      <c r="F604" s="35"/>
      <c r="G604" s="35"/>
    </row>
    <row r="605" spans="2:9">
      <c r="B605" s="30"/>
      <c r="C605" s="87"/>
    </row>
    <row r="606" spans="2:9">
      <c r="B606" s="14" t="s">
        <v>17</v>
      </c>
    </row>
    <row r="607" spans="2:9">
      <c r="B607" s="6" t="s">
        <v>28</v>
      </c>
      <c r="E607" s="69" t="s">
        <v>5</v>
      </c>
      <c r="F607" s="58">
        <f>SUM(F579:F606)</f>
        <v>360000</v>
      </c>
      <c r="G607" s="58"/>
    </row>
    <row r="608" spans="2:9">
      <c r="B608" s="14" t="s">
        <v>129</v>
      </c>
    </row>
    <row r="609" spans="1:8">
      <c r="B609" s="6"/>
    </row>
    <row r="610" spans="1:8">
      <c r="B610" s="14" t="s">
        <v>16</v>
      </c>
      <c r="H610" s="38"/>
    </row>
    <row r="611" spans="1:8">
      <c r="B611" s="36" t="s">
        <v>94</v>
      </c>
    </row>
    <row r="612" spans="1:8" ht="12.75" customHeight="1"/>
    <row r="613" spans="1:8">
      <c r="B613" s="28" t="s">
        <v>128</v>
      </c>
    </row>
    <row r="614" spans="1:8" ht="10.5" customHeight="1">
      <c r="B614" s="34" t="s">
        <v>127</v>
      </c>
    </row>
    <row r="616" spans="1:8">
      <c r="A616" s="4" t="s">
        <v>36</v>
      </c>
      <c r="B616" s="1" t="s">
        <v>104</v>
      </c>
      <c r="C616" s="5">
        <f>C514*2+C432</f>
        <v>571</v>
      </c>
      <c r="D616" s="4" t="s">
        <v>60</v>
      </c>
      <c r="E616" s="3">
        <v>1350</v>
      </c>
      <c r="F616" s="2">
        <f>E616*C616</f>
        <v>770850</v>
      </c>
      <c r="H616" s="93"/>
    </row>
    <row r="617" spans="1:8" ht="33">
      <c r="A617" s="4" t="s">
        <v>34</v>
      </c>
      <c r="B617" s="7" t="s">
        <v>126</v>
      </c>
      <c r="C617" s="5">
        <v>12</v>
      </c>
      <c r="D617" s="4" t="s">
        <v>51</v>
      </c>
      <c r="E617" s="3">
        <f>E616*0.3</f>
        <v>405</v>
      </c>
      <c r="F617" s="2">
        <f>E617*C617</f>
        <v>4860</v>
      </c>
      <c r="H617" s="93"/>
    </row>
    <row r="618" spans="1:8">
      <c r="B618" s="14" t="s">
        <v>72</v>
      </c>
      <c r="H618" s="93"/>
    </row>
    <row r="619" spans="1:8">
      <c r="B619" s="36" t="s">
        <v>110</v>
      </c>
      <c r="C619" s="40"/>
      <c r="H619" s="93"/>
    </row>
    <row r="620" spans="1:8" ht="49.5">
      <c r="B620" s="29" t="s">
        <v>109</v>
      </c>
    </row>
    <row r="621" spans="1:8">
      <c r="A621" s="4" t="s">
        <v>33</v>
      </c>
      <c r="B621" s="1" t="s">
        <v>108</v>
      </c>
      <c r="C621" s="5">
        <f>C616</f>
        <v>571</v>
      </c>
      <c r="D621" s="4" t="s">
        <v>60</v>
      </c>
      <c r="E621" s="3">
        <f>'[19]AJIWE STRIP MALL '!E707</f>
        <v>1100</v>
      </c>
      <c r="F621" s="2">
        <f>E621*C621</f>
        <v>628100</v>
      </c>
    </row>
    <row r="622" spans="1:8" ht="25.5" customHeight="1">
      <c r="A622" s="4" t="s">
        <v>32</v>
      </c>
      <c r="B622" s="7" t="s">
        <v>103</v>
      </c>
      <c r="C622" s="5">
        <f>C617</f>
        <v>12</v>
      </c>
      <c r="D622" s="4" t="s">
        <v>51</v>
      </c>
      <c r="E622" s="3">
        <f>'[19]AJIWE STRIP MALL '!E708</f>
        <v>450</v>
      </c>
      <c r="F622" s="2">
        <f>E622*C622</f>
        <v>5400</v>
      </c>
    </row>
    <row r="623" spans="1:8">
      <c r="B623" s="14" t="s">
        <v>64</v>
      </c>
    </row>
    <row r="624" spans="1:8" ht="33">
      <c r="B624" s="34" t="s">
        <v>125</v>
      </c>
    </row>
    <row r="625" spans="1:9">
      <c r="A625" s="4" t="s">
        <v>30</v>
      </c>
      <c r="B625" s="1" t="s">
        <v>104</v>
      </c>
      <c r="C625" s="5">
        <f>C621</f>
        <v>571</v>
      </c>
      <c r="D625" s="4" t="s">
        <v>60</v>
      </c>
      <c r="E625" s="3">
        <f>E303</f>
        <v>1350</v>
      </c>
      <c r="F625" s="2">
        <f>E625*C625</f>
        <v>770850</v>
      </c>
    </row>
    <row r="626" spans="1:9">
      <c r="A626" s="4" t="s">
        <v>50</v>
      </c>
      <c r="B626" s="1" t="s">
        <v>124</v>
      </c>
      <c r="C626" s="5">
        <f>C622</f>
        <v>12</v>
      </c>
      <c r="D626" s="4" t="s">
        <v>51</v>
      </c>
      <c r="E626" s="3">
        <f>'[19]AJIWE STRIP MALL '!E712</f>
        <v>550</v>
      </c>
      <c r="F626" s="2">
        <f>E626*C626</f>
        <v>6600</v>
      </c>
    </row>
    <row r="627" spans="1:9" ht="54">
      <c r="B627" s="57" t="s">
        <v>115</v>
      </c>
    </row>
    <row r="628" spans="1:9" ht="82.5">
      <c r="B628" s="7" t="s">
        <v>123</v>
      </c>
    </row>
    <row r="629" spans="1:9">
      <c r="A629" s="4" t="s">
        <v>48</v>
      </c>
      <c r="B629" s="1" t="s">
        <v>122</v>
      </c>
      <c r="D629" s="4" t="s">
        <v>60</v>
      </c>
      <c r="E629" s="3">
        <v>4500</v>
      </c>
      <c r="F629" s="2">
        <f>E629*C629</f>
        <v>0</v>
      </c>
      <c r="I629" s="93"/>
    </row>
    <row r="630" spans="1:9" ht="54">
      <c r="B630" s="57" t="s">
        <v>121</v>
      </c>
    </row>
    <row r="631" spans="1:9">
      <c r="B631" s="36" t="s">
        <v>111</v>
      </c>
      <c r="H631" s="38"/>
    </row>
    <row r="632" spans="1:9">
      <c r="A632" s="4" t="s">
        <v>47</v>
      </c>
      <c r="B632" s="1" t="s">
        <v>78</v>
      </c>
      <c r="C632" s="5">
        <f>C629</f>
        <v>0</v>
      </c>
      <c r="D632" s="4" t="s">
        <v>60</v>
      </c>
      <c r="E632" s="3">
        <f>'[19]AJIWE STRIP MALL '!E720</f>
        <v>1650</v>
      </c>
      <c r="F632" s="2">
        <f>E632*C632</f>
        <v>0</v>
      </c>
    </row>
    <row r="633" spans="1:9">
      <c r="B633" s="14" t="s">
        <v>86</v>
      </c>
      <c r="F633" s="35"/>
      <c r="G633" s="35"/>
    </row>
    <row r="634" spans="1:9">
      <c r="B634" s="6" t="s">
        <v>75</v>
      </c>
      <c r="F634" s="35"/>
      <c r="G634" s="35"/>
    </row>
    <row r="635" spans="1:9" ht="33">
      <c r="B635" s="34" t="s">
        <v>120</v>
      </c>
      <c r="F635" s="35"/>
      <c r="G635" s="35"/>
    </row>
    <row r="636" spans="1:9" ht="18" customHeight="1">
      <c r="A636" s="4" t="s">
        <v>46</v>
      </c>
      <c r="B636" s="1" t="s">
        <v>104</v>
      </c>
      <c r="C636" s="5">
        <f>C432</f>
        <v>413</v>
      </c>
      <c r="D636" s="4" t="s">
        <v>60</v>
      </c>
      <c r="E636" s="3">
        <f>E616</f>
        <v>1350</v>
      </c>
      <c r="F636" s="2">
        <f>E636*C636</f>
        <v>557550</v>
      </c>
    </row>
    <row r="637" spans="1:9">
      <c r="A637" s="4" t="s">
        <v>45</v>
      </c>
      <c r="B637" s="30" t="s">
        <v>119</v>
      </c>
      <c r="D637" s="4" t="s">
        <v>60</v>
      </c>
      <c r="E637" s="3">
        <f>E636</f>
        <v>1350</v>
      </c>
      <c r="F637" s="2">
        <f>E637*C637</f>
        <v>0</v>
      </c>
    </row>
    <row r="638" spans="1:9" ht="33">
      <c r="A638" s="4" t="s">
        <v>44</v>
      </c>
      <c r="B638" s="29" t="s">
        <v>118</v>
      </c>
      <c r="C638" s="5">
        <v>175</v>
      </c>
      <c r="D638" s="4" t="s">
        <v>51</v>
      </c>
      <c r="E638" s="3">
        <f>E617</f>
        <v>405</v>
      </c>
      <c r="F638" s="2">
        <f>E638*C638</f>
        <v>70875</v>
      </c>
    </row>
    <row r="639" spans="1:9">
      <c r="A639" s="4" t="s">
        <v>5</v>
      </c>
      <c r="B639" s="1" t="s">
        <v>107</v>
      </c>
      <c r="D639" s="4" t="s">
        <v>51</v>
      </c>
      <c r="E639" s="3">
        <f>'[19]AJIWE STRIP MALL '!E729</f>
        <v>400</v>
      </c>
      <c r="F639" s="2">
        <f>E639*C639</f>
        <v>0</v>
      </c>
    </row>
    <row r="640" spans="1:9">
      <c r="A640" s="4" t="s">
        <v>43</v>
      </c>
      <c r="B640" s="30" t="s">
        <v>106</v>
      </c>
      <c r="D640" s="4" t="s">
        <v>51</v>
      </c>
      <c r="E640" s="3">
        <f>'[19]AJIWE STRIP MALL '!E730</f>
        <v>500</v>
      </c>
      <c r="F640" s="2">
        <f>E640*C640</f>
        <v>0</v>
      </c>
    </row>
    <row r="641" spans="1:9">
      <c r="B641" s="30"/>
    </row>
    <row r="642" spans="1:9">
      <c r="B642" s="30"/>
    </row>
    <row r="643" spans="1:9">
      <c r="B643" s="6" t="s">
        <v>117</v>
      </c>
      <c r="C643" s="10"/>
      <c r="D643" s="9"/>
      <c r="E643" s="13" t="s">
        <v>5</v>
      </c>
      <c r="F643" s="11">
        <f>SUM(F611:F641)</f>
        <v>2815085</v>
      </c>
    </row>
    <row r="644" spans="1:9" ht="19.5" customHeight="1">
      <c r="B644" s="14" t="s">
        <v>116</v>
      </c>
    </row>
    <row r="645" spans="1:9" ht="12.75" customHeight="1">
      <c r="B645" s="30"/>
    </row>
    <row r="646" spans="1:9" ht="54">
      <c r="B646" s="57" t="s">
        <v>115</v>
      </c>
      <c r="G646" s="1"/>
    </row>
    <row r="647" spans="1:9" ht="66">
      <c r="B647" s="7" t="s">
        <v>114</v>
      </c>
      <c r="G647" s="1"/>
    </row>
    <row r="648" spans="1:9">
      <c r="A648" s="4" t="s">
        <v>36</v>
      </c>
      <c r="B648" s="1" t="s">
        <v>113</v>
      </c>
      <c r="D648" s="4" t="s">
        <v>60</v>
      </c>
      <c r="E648" s="3">
        <v>4500</v>
      </c>
      <c r="F648" s="2">
        <f>E648*C648</f>
        <v>0</v>
      </c>
      <c r="G648" s="1"/>
    </row>
    <row r="649" spans="1:9" ht="36">
      <c r="B649" s="92" t="s">
        <v>112</v>
      </c>
      <c r="G649" s="1"/>
    </row>
    <row r="650" spans="1:9">
      <c r="B650" s="1" t="s">
        <v>111</v>
      </c>
      <c r="G650" s="1"/>
    </row>
    <row r="651" spans="1:9">
      <c r="A651" s="4" t="s">
        <v>34</v>
      </c>
      <c r="B651" s="1" t="s">
        <v>78</v>
      </c>
      <c r="D651" s="4" t="s">
        <v>60</v>
      </c>
      <c r="E651" s="3">
        <v>3200</v>
      </c>
      <c r="F651" s="2">
        <f>E651*C651</f>
        <v>0</v>
      </c>
      <c r="G651" s="1"/>
    </row>
    <row r="652" spans="1:9" s="83" customFormat="1">
      <c r="A652" s="86"/>
      <c r="B652" s="91" t="s">
        <v>110</v>
      </c>
      <c r="C652" s="89"/>
      <c r="D652" s="86"/>
      <c r="E652" s="88"/>
      <c r="F652" s="84"/>
      <c r="I652" s="15"/>
    </row>
    <row r="653" spans="1:9" s="83" customFormat="1" ht="49.5">
      <c r="A653" s="86"/>
      <c r="B653" s="90" t="s">
        <v>109</v>
      </c>
      <c r="C653" s="89"/>
      <c r="D653" s="86"/>
      <c r="E653" s="88"/>
      <c r="F653" s="84"/>
      <c r="I653" s="15"/>
    </row>
    <row r="654" spans="1:9" s="83" customFormat="1">
      <c r="A654" s="86" t="s">
        <v>33</v>
      </c>
      <c r="B654" s="83" t="s">
        <v>108</v>
      </c>
      <c r="C654" s="87">
        <f>C636</f>
        <v>413</v>
      </c>
      <c r="D654" s="86" t="s">
        <v>60</v>
      </c>
      <c r="E654" s="88">
        <f>'[19]AJIWE STRIP MALL '!E746</f>
        <v>1000</v>
      </c>
      <c r="F654" s="84">
        <f>E654*C654</f>
        <v>413000</v>
      </c>
      <c r="I654" s="15"/>
    </row>
    <row r="655" spans="1:9" s="83" customFormat="1" ht="33">
      <c r="A655" s="86" t="s">
        <v>32</v>
      </c>
      <c r="B655" s="82" t="s">
        <v>103</v>
      </c>
      <c r="C655" s="87">
        <f>C638</f>
        <v>175</v>
      </c>
      <c r="D655" s="86" t="s">
        <v>51</v>
      </c>
      <c r="E655" s="88">
        <f>E654*0.3</f>
        <v>300</v>
      </c>
      <c r="F655" s="84">
        <f>E655*C655</f>
        <v>52500</v>
      </c>
      <c r="I655" s="15"/>
    </row>
    <row r="656" spans="1:9" s="83" customFormat="1">
      <c r="A656" s="86" t="s">
        <v>30</v>
      </c>
      <c r="B656" s="1" t="s">
        <v>107</v>
      </c>
      <c r="C656" s="87"/>
      <c r="D656" s="86" t="s">
        <v>60</v>
      </c>
      <c r="E656" s="85">
        <f>E655</f>
        <v>300</v>
      </c>
      <c r="F656" s="84">
        <f>E656*C656</f>
        <v>0</v>
      </c>
      <c r="I656" s="15"/>
    </row>
    <row r="657" spans="1:9">
      <c r="A657" s="4" t="s">
        <v>50</v>
      </c>
      <c r="B657" s="30" t="s">
        <v>106</v>
      </c>
      <c r="D657" s="4" t="s">
        <v>51</v>
      </c>
      <c r="E657" s="85">
        <f>E655</f>
        <v>300</v>
      </c>
      <c r="F657" s="2">
        <f>E657*C657</f>
        <v>0</v>
      </c>
    </row>
    <row r="658" spans="1:9" s="83" customFormat="1">
      <c r="A658" s="86"/>
      <c r="B658" s="82"/>
      <c r="C658" s="87"/>
      <c r="D658" s="86"/>
      <c r="E658" s="85"/>
      <c r="F658" s="84"/>
      <c r="I658" s="15"/>
    </row>
    <row r="659" spans="1:9" ht="27" customHeight="1">
      <c r="B659" s="14" t="s">
        <v>64</v>
      </c>
    </row>
    <row r="660" spans="1:9" ht="49.5">
      <c r="B660" s="44" t="s">
        <v>105</v>
      </c>
    </row>
    <row r="661" spans="1:9">
      <c r="A661" s="4" t="s">
        <v>49</v>
      </c>
      <c r="B661" s="30" t="s">
        <v>104</v>
      </c>
      <c r="C661" s="5">
        <f>C654</f>
        <v>413</v>
      </c>
      <c r="D661" s="4" t="s">
        <v>60</v>
      </c>
      <c r="E661" s="3">
        <v>1100</v>
      </c>
      <c r="F661" s="2">
        <f>E661*C661</f>
        <v>454300</v>
      </c>
    </row>
    <row r="662" spans="1:9" ht="33">
      <c r="A662" s="4" t="s">
        <v>48</v>
      </c>
      <c r="B662" s="82" t="s">
        <v>103</v>
      </c>
      <c r="C662" s="5">
        <f>C655</f>
        <v>175</v>
      </c>
      <c r="D662" s="4" t="s">
        <v>60</v>
      </c>
      <c r="E662" s="3">
        <f>'[19]AJIWE STRIP MALL '!E751</f>
        <v>700</v>
      </c>
      <c r="F662" s="2">
        <f>E662*C662</f>
        <v>122500</v>
      </c>
    </row>
    <row r="663" spans="1:9" ht="33">
      <c r="A663" s="4" t="s">
        <v>47</v>
      </c>
      <c r="B663" s="7" t="s">
        <v>102</v>
      </c>
      <c r="D663" s="4" t="s">
        <v>51</v>
      </c>
      <c r="E663" s="3">
        <f>E661*0.3</f>
        <v>330</v>
      </c>
      <c r="F663" s="2">
        <f>E663*C663</f>
        <v>0</v>
      </c>
    </row>
    <row r="664" spans="1:9">
      <c r="A664" s="4" t="s">
        <v>46</v>
      </c>
      <c r="B664" s="1" t="s">
        <v>101</v>
      </c>
      <c r="D664" s="4" t="s">
        <v>51</v>
      </c>
      <c r="E664" s="3">
        <f>'[19]AJIWE STRIP MALL '!E753</f>
        <v>200</v>
      </c>
      <c r="F664" s="2">
        <f>E664*C664</f>
        <v>0</v>
      </c>
    </row>
    <row r="665" spans="1:9" ht="15.75" customHeight="1"/>
    <row r="666" spans="1:9" ht="13.5" customHeight="1">
      <c r="B666" s="6" t="s">
        <v>100</v>
      </c>
      <c r="C666" s="10"/>
      <c r="D666" s="9"/>
      <c r="E666" s="69" t="s">
        <v>5</v>
      </c>
      <c r="F666" s="58">
        <f>SUM(F648:F665)</f>
        <v>1042300</v>
      </c>
      <c r="G666" s="58"/>
    </row>
    <row r="667" spans="1:9">
      <c r="B667" s="6"/>
      <c r="C667" s="10"/>
      <c r="D667" s="9"/>
      <c r="E667" s="32"/>
      <c r="F667" s="58"/>
      <c r="G667" s="58"/>
    </row>
    <row r="668" spans="1:9">
      <c r="B668" s="14" t="s">
        <v>99</v>
      </c>
      <c r="C668" s="10"/>
      <c r="D668" s="9"/>
      <c r="E668" s="32"/>
      <c r="F668" s="58"/>
      <c r="G668" s="58"/>
    </row>
    <row r="669" spans="1:9">
      <c r="B669" s="14"/>
      <c r="C669" s="10"/>
      <c r="D669" s="9"/>
      <c r="E669" s="32"/>
      <c r="F669" s="58"/>
      <c r="G669" s="58"/>
    </row>
    <row r="670" spans="1:9">
      <c r="B670" s="81" t="s">
        <v>98</v>
      </c>
      <c r="C670" s="10"/>
      <c r="D670" s="9"/>
      <c r="E670" s="3">
        <f>F643</f>
        <v>2815085</v>
      </c>
      <c r="F670" s="58"/>
      <c r="G670" s="58"/>
    </row>
    <row r="671" spans="1:9">
      <c r="B671" s="81"/>
      <c r="C671" s="10"/>
      <c r="D671" s="9"/>
      <c r="F671" s="58"/>
      <c r="G671" s="58"/>
    </row>
    <row r="672" spans="1:9" ht="18.75" customHeight="1">
      <c r="B672" s="81" t="s">
        <v>97</v>
      </c>
      <c r="C672" s="10"/>
      <c r="D672" s="9"/>
      <c r="E672" s="3">
        <f>F666</f>
        <v>1042300</v>
      </c>
      <c r="F672" s="58"/>
      <c r="G672" s="58"/>
    </row>
    <row r="673" spans="2:7">
      <c r="B673" s="6"/>
      <c r="C673" s="10"/>
      <c r="D673" s="9"/>
      <c r="F673" s="58"/>
      <c r="G673" s="58"/>
    </row>
    <row r="674" spans="2:7">
      <c r="B674" s="6"/>
      <c r="C674" s="10"/>
      <c r="D674" s="9"/>
      <c r="F674" s="58"/>
      <c r="G674" s="58"/>
    </row>
    <row r="675" spans="2:7" ht="12" customHeight="1">
      <c r="B675" s="6"/>
      <c r="C675" s="10"/>
      <c r="D675" s="9"/>
      <c r="E675" s="32"/>
      <c r="F675" s="58"/>
      <c r="G675" s="58"/>
    </row>
    <row r="676" spans="2:7" ht="12" customHeight="1">
      <c r="B676" s="6"/>
      <c r="C676" s="10"/>
      <c r="D676" s="9"/>
      <c r="E676" s="32"/>
      <c r="F676" s="58"/>
      <c r="G676" s="58"/>
    </row>
    <row r="677" spans="2:7" ht="12" customHeight="1">
      <c r="B677" s="6"/>
      <c r="C677" s="10"/>
      <c r="D677" s="9"/>
      <c r="E677" s="32"/>
      <c r="F677" s="58"/>
      <c r="G677" s="58"/>
    </row>
    <row r="678" spans="2:7" ht="12" customHeight="1">
      <c r="B678" s="6"/>
      <c r="C678" s="10"/>
      <c r="D678" s="9"/>
      <c r="E678" s="32"/>
      <c r="F678" s="58"/>
      <c r="G678" s="58"/>
    </row>
    <row r="679" spans="2:7" ht="12" customHeight="1">
      <c r="B679" s="6"/>
      <c r="C679" s="10"/>
      <c r="D679" s="9"/>
      <c r="E679" s="32"/>
      <c r="F679" s="58"/>
      <c r="G679" s="58"/>
    </row>
    <row r="680" spans="2:7" ht="12" customHeight="1">
      <c r="B680" s="6"/>
      <c r="C680" s="10"/>
      <c r="D680" s="9"/>
      <c r="E680" s="32"/>
      <c r="F680" s="58"/>
      <c r="G680" s="58"/>
    </row>
    <row r="681" spans="2:7" ht="12" customHeight="1">
      <c r="B681" s="6"/>
      <c r="C681" s="10"/>
      <c r="D681" s="9"/>
      <c r="E681" s="32"/>
      <c r="F681" s="58"/>
      <c r="G681" s="58"/>
    </row>
    <row r="682" spans="2:7" ht="12" customHeight="1">
      <c r="B682" s="6"/>
      <c r="C682" s="10"/>
      <c r="D682" s="9"/>
      <c r="E682" s="32"/>
      <c r="F682" s="58"/>
      <c r="G682" s="58"/>
    </row>
    <row r="683" spans="2:7" ht="12" customHeight="1">
      <c r="B683" s="6"/>
      <c r="C683" s="10"/>
      <c r="D683" s="9"/>
      <c r="E683" s="32"/>
      <c r="F683" s="58"/>
      <c r="G683" s="58"/>
    </row>
    <row r="684" spans="2:7" ht="12" customHeight="1">
      <c r="B684" s="14" t="s">
        <v>16</v>
      </c>
      <c r="C684" s="10"/>
      <c r="D684" s="9"/>
      <c r="E684" s="32"/>
      <c r="F684" s="58"/>
      <c r="G684" s="58"/>
    </row>
    <row r="685" spans="2:7" ht="12" customHeight="1">
      <c r="B685" s="6" t="s">
        <v>96</v>
      </c>
      <c r="C685" s="10"/>
      <c r="D685" s="9"/>
      <c r="E685" s="69" t="s">
        <v>5</v>
      </c>
      <c r="F685" s="58">
        <f>SUM(E668:E673)</f>
        <v>3857385</v>
      </c>
      <c r="G685" s="58"/>
    </row>
    <row r="686" spans="2:7">
      <c r="B686" s="14" t="s">
        <v>95</v>
      </c>
    </row>
    <row r="687" spans="2:7" ht="15" customHeight="1">
      <c r="B687" s="14" t="s">
        <v>15</v>
      </c>
    </row>
    <row r="688" spans="2:7" ht="18" customHeight="1">
      <c r="B688" s="36" t="s">
        <v>94</v>
      </c>
    </row>
    <row r="689" spans="1:9">
      <c r="B689" s="28" t="s">
        <v>93</v>
      </c>
    </row>
    <row r="690" spans="1:9" ht="8.25" customHeight="1">
      <c r="B690" s="36"/>
    </row>
    <row r="691" spans="1:9" ht="82.5">
      <c r="B691" s="44" t="s">
        <v>92</v>
      </c>
    </row>
    <row r="692" spans="1:9">
      <c r="A692" s="4" t="s">
        <v>36</v>
      </c>
      <c r="B692" s="1" t="s">
        <v>91</v>
      </c>
      <c r="D692" s="4" t="s">
        <v>60</v>
      </c>
      <c r="E692" s="3">
        <f>'[19]AJIWE STRIP MALL '!E778</f>
        <v>5000</v>
      </c>
      <c r="F692" s="2">
        <f>E692*C692</f>
        <v>0</v>
      </c>
    </row>
    <row r="693" spans="1:9" ht="82.5">
      <c r="B693" s="34" t="s">
        <v>90</v>
      </c>
      <c r="E693" s="26"/>
      <c r="F693" s="38"/>
      <c r="G693" s="38"/>
    </row>
    <row r="694" spans="1:9">
      <c r="A694" s="4" t="s">
        <v>34</v>
      </c>
      <c r="B694" s="1" t="s">
        <v>265</v>
      </c>
      <c r="C694" s="5">
        <v>434</v>
      </c>
      <c r="D694" s="4" t="s">
        <v>60</v>
      </c>
      <c r="E694" s="3">
        <f>'[19]AJIWE STRIP MALL '!E784</f>
        <v>6000</v>
      </c>
      <c r="F694" s="2">
        <f t="shared" ref="F694:F695" si="1">E694*C694</f>
        <v>2604000</v>
      </c>
    </row>
    <row r="695" spans="1:9">
      <c r="A695" s="4" t="s">
        <v>33</v>
      </c>
      <c r="B695" s="1" t="s">
        <v>82</v>
      </c>
      <c r="C695" s="5">
        <f>C694*1.1</f>
        <v>477.40000000000003</v>
      </c>
      <c r="D695" s="4" t="s">
        <v>51</v>
      </c>
      <c r="E695" s="26">
        <f>E694*0.075</f>
        <v>450</v>
      </c>
      <c r="F695" s="2">
        <f t="shared" si="1"/>
        <v>214830.00000000003</v>
      </c>
    </row>
    <row r="696" spans="1:9">
      <c r="B696" s="29"/>
      <c r="H696" s="38"/>
    </row>
    <row r="697" spans="1:9" ht="82.5">
      <c r="B697" s="44" t="s">
        <v>89</v>
      </c>
      <c r="F697" s="76"/>
      <c r="G697" s="76"/>
    </row>
    <row r="698" spans="1:9">
      <c r="A698" s="4" t="s">
        <v>48</v>
      </c>
      <c r="B698" s="7" t="s">
        <v>266</v>
      </c>
      <c r="D698" s="4" t="s">
        <v>60</v>
      </c>
      <c r="E698" s="3">
        <f>'[19]AJIWE STRIP MALL '!E780</f>
        <v>6000</v>
      </c>
      <c r="F698" s="2">
        <f>E698*C698</f>
        <v>0</v>
      </c>
    </row>
    <row r="699" spans="1:9" s="7" customFormat="1" ht="26.25" customHeight="1">
      <c r="A699" s="4" t="s">
        <v>47</v>
      </c>
      <c r="B699" s="1" t="s">
        <v>82</v>
      </c>
      <c r="C699" s="5"/>
      <c r="D699" s="4" t="s">
        <v>51</v>
      </c>
      <c r="E699" s="3">
        <f>E698*0.075</f>
        <v>450</v>
      </c>
      <c r="F699" s="2">
        <f>E699*C699</f>
        <v>0</v>
      </c>
      <c r="G699" s="2"/>
      <c r="I699" s="1"/>
    </row>
    <row r="700" spans="1:9" s="4" customFormat="1" ht="34.5" customHeight="1">
      <c r="B700" s="57" t="s">
        <v>88</v>
      </c>
      <c r="C700" s="5"/>
      <c r="E700" s="3"/>
      <c r="F700" s="76"/>
      <c r="G700" s="76"/>
      <c r="I700" s="1"/>
    </row>
    <row r="701" spans="1:9">
      <c r="B701" s="36" t="s">
        <v>80</v>
      </c>
      <c r="F701" s="76"/>
      <c r="G701" s="76"/>
    </row>
    <row r="702" spans="1:9">
      <c r="A702" s="4" t="s">
        <v>46</v>
      </c>
      <c r="B702" s="1" t="s">
        <v>87</v>
      </c>
      <c r="C702" s="5">
        <f>C694</f>
        <v>434</v>
      </c>
      <c r="D702" s="4" t="s">
        <v>60</v>
      </c>
      <c r="E702" s="26">
        <f>'[19]AJIWE STRIP MALL '!E790</f>
        <v>3200</v>
      </c>
      <c r="F702" s="2">
        <f>E702*C702</f>
        <v>1388800</v>
      </c>
    </row>
    <row r="703" spans="1:9" ht="14.25" customHeight="1">
      <c r="A703" s="4" t="s">
        <v>45</v>
      </c>
      <c r="B703" s="1" t="s">
        <v>78</v>
      </c>
      <c r="C703" s="5">
        <f>C695</f>
        <v>477.40000000000003</v>
      </c>
      <c r="D703" s="4" t="s">
        <v>51</v>
      </c>
      <c r="E703" s="4">
        <f>E702*0.15</f>
        <v>480</v>
      </c>
      <c r="F703" s="2">
        <f>E703*C703</f>
        <v>229152.00000000003</v>
      </c>
    </row>
    <row r="704" spans="1:9" ht="14.25" customHeight="1">
      <c r="E704" s="4"/>
    </row>
    <row r="705" spans="1:7">
      <c r="B705" s="65" t="s">
        <v>86</v>
      </c>
      <c r="E705" s="4"/>
      <c r="F705" s="37"/>
      <c r="G705" s="37"/>
    </row>
    <row r="706" spans="1:7" ht="33">
      <c r="B706" s="34" t="s">
        <v>85</v>
      </c>
      <c r="F706" s="76"/>
      <c r="G706" s="76"/>
    </row>
    <row r="707" spans="1:7" ht="16.5" customHeight="1">
      <c r="B707" s="14" t="s">
        <v>84</v>
      </c>
      <c r="E707" s="4"/>
      <c r="F707" s="37"/>
      <c r="G707" s="37"/>
    </row>
    <row r="708" spans="1:7" ht="17.25" customHeight="1">
      <c r="A708" s="4" t="s">
        <v>44</v>
      </c>
      <c r="B708" s="1" t="s">
        <v>83</v>
      </c>
      <c r="C708" s="5">
        <v>14</v>
      </c>
      <c r="D708" s="4" t="s">
        <v>60</v>
      </c>
      <c r="E708" s="26">
        <f>'[19]AJIWE STRIP MALL '!E795</f>
        <v>9000</v>
      </c>
      <c r="F708" s="2">
        <f>E708*C708</f>
        <v>126000</v>
      </c>
    </row>
    <row r="709" spans="1:7" ht="17.25" customHeight="1">
      <c r="A709" s="4" t="s">
        <v>5</v>
      </c>
      <c r="B709" s="1" t="s">
        <v>82</v>
      </c>
      <c r="C709" s="5">
        <f>C708*1.1</f>
        <v>15.400000000000002</v>
      </c>
      <c r="D709" s="4" t="s">
        <v>51</v>
      </c>
      <c r="E709" s="4">
        <v>1300</v>
      </c>
      <c r="F709" s="2">
        <f>E709*C709</f>
        <v>20020.000000000004</v>
      </c>
    </row>
    <row r="710" spans="1:7" ht="36">
      <c r="B710" s="57" t="s">
        <v>81</v>
      </c>
      <c r="E710" s="4"/>
      <c r="F710" s="37"/>
      <c r="G710" s="37"/>
    </row>
    <row r="711" spans="1:7" ht="15.75" customHeight="1">
      <c r="B711" s="34" t="s">
        <v>80</v>
      </c>
      <c r="E711" s="4"/>
      <c r="F711" s="37"/>
      <c r="G711" s="37"/>
    </row>
    <row r="712" spans="1:7" ht="17.25" customHeight="1">
      <c r="A712" s="4" t="s">
        <v>43</v>
      </c>
      <c r="B712" s="1" t="s">
        <v>79</v>
      </c>
      <c r="C712" s="5">
        <f>C708</f>
        <v>14</v>
      </c>
      <c r="D712" s="4" t="s">
        <v>60</v>
      </c>
      <c r="E712" s="3">
        <f>E702</f>
        <v>3200</v>
      </c>
      <c r="F712" s="2">
        <f>E712*C712</f>
        <v>44800</v>
      </c>
    </row>
    <row r="713" spans="1:7" ht="15.75" customHeight="1">
      <c r="A713" s="4" t="s">
        <v>42</v>
      </c>
      <c r="B713" s="1" t="s">
        <v>78</v>
      </c>
      <c r="C713" s="5">
        <f>C709</f>
        <v>15.400000000000002</v>
      </c>
      <c r="D713" s="4" t="s">
        <v>51</v>
      </c>
      <c r="E713" s="4">
        <v>1000</v>
      </c>
      <c r="F713" s="2">
        <f>E713*C713</f>
        <v>15400.000000000002</v>
      </c>
    </row>
    <row r="714" spans="1:7">
      <c r="B714" s="14" t="s">
        <v>15</v>
      </c>
    </row>
    <row r="715" spans="1:7" ht="12.75" customHeight="1">
      <c r="B715" s="6" t="s">
        <v>28</v>
      </c>
      <c r="C715" s="10"/>
      <c r="D715" s="9"/>
      <c r="E715" s="69" t="s">
        <v>5</v>
      </c>
      <c r="F715" s="58">
        <f>SUM(F691:F714)</f>
        <v>4643002</v>
      </c>
      <c r="G715" s="58"/>
    </row>
    <row r="716" spans="1:7" ht="15.75" customHeight="1">
      <c r="B716" s="14" t="s">
        <v>77</v>
      </c>
    </row>
    <row r="717" spans="1:7" ht="16.5" customHeight="1">
      <c r="B717" s="14"/>
    </row>
    <row r="718" spans="1:7">
      <c r="B718" s="14" t="s">
        <v>14</v>
      </c>
    </row>
    <row r="719" spans="1:7">
      <c r="B719" s="14"/>
    </row>
    <row r="720" spans="1:7">
      <c r="B720" s="14" t="s">
        <v>76</v>
      </c>
    </row>
    <row r="721" spans="1:7">
      <c r="B721" s="14"/>
    </row>
    <row r="722" spans="1:7">
      <c r="B722" s="6" t="s">
        <v>75</v>
      </c>
      <c r="E722" s="26"/>
      <c r="F722" s="38"/>
      <c r="G722" s="38"/>
    </row>
    <row r="723" spans="1:7" ht="33">
      <c r="B723" s="34" t="s">
        <v>74</v>
      </c>
      <c r="E723" s="26"/>
      <c r="F723" s="38"/>
      <c r="G723" s="38"/>
    </row>
    <row r="724" spans="1:7">
      <c r="A724" s="4" t="s">
        <v>36</v>
      </c>
      <c r="B724" s="1" t="s">
        <v>73</v>
      </c>
      <c r="C724" s="5">
        <v>217</v>
      </c>
      <c r="D724" s="4" t="s">
        <v>60</v>
      </c>
      <c r="E724" s="26">
        <f>E637</f>
        <v>1350</v>
      </c>
      <c r="F724" s="2">
        <f>E724*C724</f>
        <v>292950</v>
      </c>
    </row>
    <row r="725" spans="1:7">
      <c r="B725" s="6" t="s">
        <v>72</v>
      </c>
      <c r="E725" s="26"/>
      <c r="F725" s="38"/>
      <c r="G725" s="38"/>
    </row>
    <row r="726" spans="1:7">
      <c r="B726" s="6" t="s">
        <v>71</v>
      </c>
      <c r="E726" s="26"/>
      <c r="F726" s="38"/>
      <c r="G726" s="38"/>
    </row>
    <row r="727" spans="1:7">
      <c r="A727" s="4" t="s">
        <v>34</v>
      </c>
      <c r="B727" s="1" t="s">
        <v>70</v>
      </c>
      <c r="C727" s="5">
        <f>C724</f>
        <v>217</v>
      </c>
      <c r="D727" s="4" t="s">
        <v>60</v>
      </c>
      <c r="E727" s="26">
        <v>10500</v>
      </c>
      <c r="F727" s="2">
        <f>E727*C727</f>
        <v>2278500</v>
      </c>
    </row>
    <row r="728" spans="1:7">
      <c r="E728" s="26"/>
    </row>
    <row r="729" spans="1:7">
      <c r="A729" s="4" t="s">
        <v>33</v>
      </c>
      <c r="B729" s="1" t="s">
        <v>69</v>
      </c>
      <c r="C729" s="75">
        <f>C724</f>
        <v>217</v>
      </c>
      <c r="D729" s="74" t="s">
        <v>60</v>
      </c>
      <c r="E729" s="73">
        <f>'[19]AJIWE STRIP MALL '!E820</f>
        <v>1100</v>
      </c>
      <c r="F729" s="2">
        <f>E729*C729</f>
        <v>238700</v>
      </c>
    </row>
    <row r="730" spans="1:7">
      <c r="E730" s="26"/>
    </row>
    <row r="731" spans="1:7" ht="33">
      <c r="A731" s="4" t="s">
        <v>32</v>
      </c>
      <c r="B731" s="7" t="s">
        <v>68</v>
      </c>
      <c r="C731" s="5">
        <v>103</v>
      </c>
      <c r="D731" s="4" t="s">
        <v>51</v>
      </c>
      <c r="E731" s="26">
        <v>2760</v>
      </c>
      <c r="F731" s="2">
        <f>E731*C731</f>
        <v>284280</v>
      </c>
    </row>
    <row r="732" spans="1:7">
      <c r="E732" s="26"/>
    </row>
    <row r="733" spans="1:7">
      <c r="B733" s="6" t="s">
        <v>67</v>
      </c>
      <c r="E733" s="26"/>
      <c r="F733" s="38"/>
      <c r="G733" s="38"/>
    </row>
    <row r="734" spans="1:7" ht="19.5" customHeight="1">
      <c r="B734" s="72" t="s">
        <v>66</v>
      </c>
    </row>
    <row r="735" spans="1:7" ht="16.5" customHeight="1">
      <c r="A735" s="4" t="s">
        <v>30</v>
      </c>
      <c r="B735" s="1" t="s">
        <v>65</v>
      </c>
      <c r="C735" s="5">
        <f>C727*3.6</f>
        <v>781.2</v>
      </c>
      <c r="D735" s="4" t="s">
        <v>51</v>
      </c>
      <c r="E735" s="3">
        <v>400</v>
      </c>
      <c r="F735" s="2">
        <f>E735*C735</f>
        <v>312480</v>
      </c>
    </row>
    <row r="736" spans="1:7" ht="15.75" customHeight="1">
      <c r="B736" s="6" t="s">
        <v>64</v>
      </c>
      <c r="E736" s="26"/>
      <c r="F736" s="38"/>
      <c r="G736" s="38"/>
    </row>
    <row r="737" spans="1:7" ht="33">
      <c r="B737" s="7" t="s">
        <v>63</v>
      </c>
      <c r="E737" s="26"/>
      <c r="F737" s="38"/>
      <c r="G737" s="38"/>
    </row>
    <row r="738" spans="1:7" ht="17.25" customHeight="1">
      <c r="A738" s="4" t="s">
        <v>50</v>
      </c>
      <c r="B738" s="1" t="s">
        <v>62</v>
      </c>
      <c r="C738" s="5">
        <f>C727</f>
        <v>217</v>
      </c>
      <c r="D738" s="4" t="s">
        <v>60</v>
      </c>
      <c r="E738" s="26">
        <v>1350</v>
      </c>
      <c r="F738" s="2">
        <f>E738*C738</f>
        <v>292950</v>
      </c>
    </row>
    <row r="739" spans="1:7" ht="17.25" customHeight="1">
      <c r="E739" s="26"/>
    </row>
    <row r="740" spans="1:7">
      <c r="A740" s="4" t="s">
        <v>49</v>
      </c>
      <c r="B740" s="1" t="s">
        <v>61</v>
      </c>
      <c r="C740" s="5">
        <f>C724</f>
        <v>217</v>
      </c>
      <c r="D740" s="4" t="s">
        <v>60</v>
      </c>
      <c r="E740" s="26">
        <f>E738</f>
        <v>1350</v>
      </c>
      <c r="F740" s="2">
        <f>E740*C740</f>
        <v>292950</v>
      </c>
    </row>
    <row r="741" spans="1:7" ht="17.25" customHeight="1">
      <c r="E741" s="26"/>
      <c r="F741" s="38"/>
      <c r="G741" s="38"/>
    </row>
    <row r="742" spans="1:7">
      <c r="A742" s="4" t="s">
        <v>48</v>
      </c>
      <c r="B742" s="1" t="s">
        <v>59</v>
      </c>
      <c r="C742" s="5">
        <f>C731</f>
        <v>103</v>
      </c>
      <c r="D742" s="4" t="s">
        <v>51</v>
      </c>
      <c r="E742" s="26">
        <f>E740*0.6</f>
        <v>810</v>
      </c>
      <c r="F742" s="2">
        <f>E742*C742</f>
        <v>83430</v>
      </c>
      <c r="G742" s="38"/>
    </row>
    <row r="743" spans="1:7" ht="18" customHeight="1">
      <c r="B743" s="36"/>
      <c r="E743" s="26"/>
      <c r="F743" s="71"/>
      <c r="G743" s="71"/>
    </row>
    <row r="744" spans="1:7">
      <c r="B744" s="70"/>
      <c r="E744" s="26"/>
      <c r="F744" s="38"/>
      <c r="G744" s="38"/>
    </row>
    <row r="745" spans="1:7">
      <c r="B745" s="70"/>
      <c r="E745" s="26"/>
      <c r="F745" s="38"/>
      <c r="G745" s="38"/>
    </row>
    <row r="746" spans="1:7">
      <c r="B746" s="70"/>
      <c r="E746" s="26"/>
      <c r="F746" s="38"/>
      <c r="G746" s="38"/>
    </row>
    <row r="747" spans="1:7">
      <c r="B747" s="70"/>
      <c r="E747" s="26"/>
      <c r="F747" s="38"/>
      <c r="G747" s="38"/>
    </row>
    <row r="748" spans="1:7">
      <c r="B748" s="70"/>
      <c r="E748" s="26"/>
      <c r="F748" s="38"/>
      <c r="G748" s="38"/>
    </row>
    <row r="749" spans="1:7">
      <c r="B749" s="70"/>
      <c r="E749" s="26"/>
      <c r="F749" s="38"/>
      <c r="G749" s="38"/>
    </row>
    <row r="750" spans="1:7">
      <c r="B750" s="70"/>
      <c r="E750" s="26"/>
      <c r="F750" s="38"/>
      <c r="G750" s="38"/>
    </row>
    <row r="751" spans="1:7">
      <c r="B751" s="70"/>
      <c r="E751" s="26"/>
      <c r="F751" s="38"/>
      <c r="G751" s="38"/>
    </row>
    <row r="752" spans="1:7">
      <c r="B752" s="70"/>
      <c r="E752" s="26"/>
      <c r="F752" s="38"/>
      <c r="G752" s="38"/>
    </row>
    <row r="753" spans="1:7">
      <c r="B753" s="70"/>
      <c r="E753" s="26"/>
      <c r="F753" s="38"/>
      <c r="G753" s="38"/>
    </row>
    <row r="754" spans="1:7">
      <c r="B754" s="70"/>
      <c r="E754" s="26"/>
      <c r="F754" s="38"/>
      <c r="G754" s="38"/>
    </row>
    <row r="755" spans="1:7">
      <c r="B755" s="70"/>
      <c r="E755" s="26"/>
      <c r="F755" s="38"/>
      <c r="G755" s="38"/>
    </row>
    <row r="756" spans="1:7">
      <c r="B756" s="70"/>
      <c r="E756" s="26"/>
      <c r="F756" s="38"/>
      <c r="G756" s="38"/>
    </row>
    <row r="757" spans="1:7">
      <c r="B757" s="70"/>
      <c r="E757" s="26"/>
      <c r="F757" s="38"/>
      <c r="G757" s="38"/>
    </row>
    <row r="758" spans="1:7">
      <c r="B758" s="70"/>
      <c r="E758" s="26"/>
      <c r="F758" s="38"/>
      <c r="G758" s="38"/>
    </row>
    <row r="759" spans="1:7">
      <c r="B759" s="14" t="s">
        <v>14</v>
      </c>
      <c r="C759" s="10"/>
      <c r="D759" s="9"/>
      <c r="E759" s="32"/>
      <c r="F759" s="11"/>
      <c r="G759" s="11"/>
    </row>
    <row r="760" spans="1:7">
      <c r="B760" s="6" t="s">
        <v>28</v>
      </c>
      <c r="C760" s="10"/>
      <c r="D760" s="9"/>
      <c r="E760" s="69" t="s">
        <v>5</v>
      </c>
      <c r="F760" s="58">
        <f>SUM(F722:F759)</f>
        <v>4076240</v>
      </c>
      <c r="G760" s="58"/>
    </row>
    <row r="761" spans="1:7">
      <c r="B761" s="14" t="s">
        <v>58</v>
      </c>
      <c r="C761" s="68"/>
      <c r="D761" s="9"/>
      <c r="E761" s="61"/>
      <c r="F761" s="67"/>
      <c r="G761" s="1"/>
    </row>
    <row r="762" spans="1:7">
      <c r="B762" s="14" t="s">
        <v>57</v>
      </c>
      <c r="C762" s="68"/>
      <c r="D762" s="9"/>
      <c r="E762" s="61"/>
      <c r="F762" s="67"/>
      <c r="G762" s="1"/>
    </row>
    <row r="763" spans="1:7" s="59" customFormat="1" ht="18">
      <c r="A763" s="4"/>
      <c r="B763" s="29"/>
      <c r="C763" s="4"/>
      <c r="D763" s="62"/>
      <c r="E763" s="66"/>
      <c r="F763" s="60"/>
    </row>
    <row r="764" spans="1:7" s="59" customFormat="1" ht="18">
      <c r="A764" s="4"/>
      <c r="B764" s="29"/>
      <c r="C764" s="4"/>
      <c r="D764" s="62"/>
      <c r="E764" s="66"/>
      <c r="F764" s="60"/>
    </row>
    <row r="765" spans="1:7" customFormat="1" ht="33">
      <c r="A765" s="121" t="s">
        <v>36</v>
      </c>
      <c r="B765" s="122" t="s">
        <v>267</v>
      </c>
      <c r="C765" s="123"/>
      <c r="D765" s="121" t="s">
        <v>268</v>
      </c>
      <c r="E765" s="124"/>
      <c r="F765" s="125"/>
    </row>
    <row r="766" spans="1:7" s="59" customFormat="1" ht="18">
      <c r="A766" s="4"/>
      <c r="B766" s="29"/>
      <c r="C766" s="4"/>
      <c r="D766" s="62"/>
      <c r="E766" s="66"/>
      <c r="F766" s="60"/>
    </row>
    <row r="767" spans="1:7" s="59" customFormat="1" ht="18">
      <c r="A767" s="4"/>
      <c r="B767" s="29"/>
      <c r="C767" s="4"/>
      <c r="D767" s="62"/>
      <c r="E767" s="66"/>
      <c r="F767" s="60"/>
    </row>
    <row r="768" spans="1:7" s="59" customFormat="1" ht="18">
      <c r="A768" s="4"/>
      <c r="B768" s="29"/>
      <c r="C768" s="4"/>
      <c r="D768" s="62"/>
      <c r="E768" s="66"/>
      <c r="F768" s="60"/>
    </row>
    <row r="769" spans="1:6" s="59" customFormat="1" ht="18">
      <c r="A769" s="4"/>
      <c r="B769" s="29"/>
      <c r="C769" s="4"/>
      <c r="D769" s="62"/>
      <c r="E769" s="66"/>
      <c r="F769" s="60"/>
    </row>
    <row r="770" spans="1:6" s="59" customFormat="1" ht="18">
      <c r="A770" s="4"/>
      <c r="B770" s="29"/>
      <c r="C770" s="4"/>
      <c r="D770" s="62"/>
      <c r="E770" s="66"/>
      <c r="F770" s="60"/>
    </row>
    <row r="771" spans="1:6" s="59" customFormat="1" ht="18">
      <c r="A771" s="4"/>
      <c r="B771" s="29"/>
      <c r="C771" s="4"/>
      <c r="D771" s="62"/>
      <c r="E771" s="66"/>
      <c r="F771" s="60"/>
    </row>
    <row r="772" spans="1:6" s="59" customFormat="1" ht="18">
      <c r="A772" s="4"/>
      <c r="B772" s="29"/>
      <c r="C772" s="4"/>
      <c r="D772" s="62"/>
      <c r="E772" s="66"/>
      <c r="F772" s="60"/>
    </row>
    <row r="773" spans="1:6" s="59" customFormat="1" ht="18">
      <c r="A773" s="4"/>
      <c r="B773" s="29"/>
      <c r="C773" s="4"/>
      <c r="D773" s="62"/>
      <c r="E773" s="66"/>
      <c r="F773" s="60"/>
    </row>
    <row r="774" spans="1:6" s="59" customFormat="1" ht="18">
      <c r="A774" s="4"/>
      <c r="B774" s="29"/>
      <c r="C774" s="4"/>
      <c r="D774" s="62"/>
      <c r="E774" s="66"/>
      <c r="F774" s="60"/>
    </row>
    <row r="775" spans="1:6" s="59" customFormat="1" ht="18">
      <c r="A775" s="4"/>
      <c r="B775" s="29"/>
      <c r="C775" s="4"/>
      <c r="D775" s="62"/>
      <c r="E775" s="66"/>
      <c r="F775" s="60"/>
    </row>
    <row r="776" spans="1:6" s="59" customFormat="1" ht="18">
      <c r="A776" s="4"/>
      <c r="B776" s="29"/>
      <c r="C776" s="4"/>
      <c r="D776" s="62"/>
      <c r="E776" s="66"/>
      <c r="F776" s="60"/>
    </row>
    <row r="777" spans="1:6" s="59" customFormat="1" ht="18">
      <c r="A777" s="4"/>
      <c r="B777" s="29"/>
      <c r="C777" s="4"/>
      <c r="D777" s="62"/>
      <c r="E777" s="66"/>
      <c r="F777" s="60"/>
    </row>
    <row r="778" spans="1:6" s="59" customFormat="1" ht="18">
      <c r="A778" s="4"/>
      <c r="B778" s="29"/>
      <c r="C778" s="4"/>
      <c r="D778" s="62"/>
      <c r="E778" s="66"/>
      <c r="F778" s="60"/>
    </row>
    <row r="779" spans="1:6" s="59" customFormat="1" ht="18">
      <c r="A779" s="4"/>
      <c r="B779" s="29"/>
      <c r="C779" s="4"/>
      <c r="D779" s="62"/>
      <c r="E779" s="66"/>
      <c r="F779" s="60"/>
    </row>
    <row r="780" spans="1:6" s="59" customFormat="1" ht="18">
      <c r="A780" s="4"/>
      <c r="B780" s="29"/>
      <c r="C780" s="4"/>
      <c r="D780" s="62"/>
      <c r="E780" s="66"/>
      <c r="F780" s="60"/>
    </row>
    <row r="781" spans="1:6" s="59" customFormat="1" ht="18">
      <c r="A781" s="4"/>
      <c r="B781" s="65"/>
      <c r="C781" s="4"/>
      <c r="D781" s="62"/>
      <c r="E781" s="64"/>
      <c r="F781" s="60"/>
    </row>
    <row r="782" spans="1:6" s="59" customFormat="1" ht="18">
      <c r="A782" s="4"/>
      <c r="B782" s="65" t="s">
        <v>56</v>
      </c>
      <c r="C782" s="4"/>
      <c r="D782" s="62"/>
      <c r="E782" s="64"/>
      <c r="F782" s="60"/>
    </row>
    <row r="783" spans="1:6" s="59" customFormat="1" ht="18">
      <c r="A783" s="4"/>
      <c r="B783" s="63" t="s">
        <v>55</v>
      </c>
      <c r="C783" s="4"/>
      <c r="D783" s="62"/>
      <c r="E783" s="61" t="s">
        <v>5</v>
      </c>
      <c r="F783" s="60">
        <f>F765</f>
        <v>0</v>
      </c>
    </row>
    <row r="784" spans="1:6" s="59" customFormat="1" ht="18" customHeight="1">
      <c r="A784" s="4"/>
      <c r="B784" s="63"/>
      <c r="C784" s="4"/>
      <c r="D784" s="62"/>
      <c r="E784" s="61"/>
      <c r="F784" s="60"/>
    </row>
    <row r="785" spans="1:7" ht="17.25" customHeight="1">
      <c r="B785" s="14" t="s">
        <v>54</v>
      </c>
      <c r="C785" s="10"/>
      <c r="D785" s="9"/>
      <c r="E785" s="32"/>
      <c r="F785" s="58"/>
      <c r="G785" s="58"/>
    </row>
    <row r="786" spans="1:7" ht="17.25" customHeight="1">
      <c r="B786" s="14"/>
      <c r="C786" s="10"/>
      <c r="D786" s="9"/>
      <c r="E786" s="32"/>
      <c r="F786" s="58"/>
      <c r="G786" s="58"/>
    </row>
    <row r="787" spans="1:7" ht="17.25" customHeight="1">
      <c r="B787" s="57" t="s">
        <v>12</v>
      </c>
      <c r="C787" s="10"/>
      <c r="E787" s="32"/>
      <c r="F787" s="38"/>
      <c r="G787" s="38"/>
    </row>
    <row r="788" spans="1:7" ht="23.25" customHeight="1">
      <c r="B788" s="28" t="s">
        <v>53</v>
      </c>
    </row>
    <row r="789" spans="1:7" s="47" customFormat="1" ht="18">
      <c r="A789" s="39"/>
      <c r="B789" s="55" t="s">
        <v>12</v>
      </c>
      <c r="C789" s="39"/>
      <c r="D789" s="39"/>
      <c r="E789" s="39"/>
      <c r="F789" s="56"/>
      <c r="G789" s="48"/>
    </row>
    <row r="790" spans="1:7" s="47" customFormat="1" ht="18">
      <c r="A790" s="39"/>
      <c r="B790" s="55" t="s">
        <v>52</v>
      </c>
      <c r="C790" s="39"/>
      <c r="D790" s="39"/>
      <c r="E790" s="39"/>
      <c r="F790" s="56"/>
      <c r="G790" s="48"/>
    </row>
    <row r="791" spans="1:7" s="47" customFormat="1" ht="16.5">
      <c r="A791" s="39"/>
      <c r="B791" s="54"/>
      <c r="C791" s="39"/>
      <c r="D791" s="39"/>
      <c r="E791" s="53"/>
      <c r="F791" s="52"/>
      <c r="G791" s="48"/>
    </row>
    <row r="792" spans="1:7" s="47" customFormat="1" ht="16.5">
      <c r="A792" s="39"/>
      <c r="B792" s="54"/>
      <c r="C792" s="39"/>
      <c r="D792" s="39"/>
      <c r="E792" s="53"/>
      <c r="F792" s="52"/>
      <c r="G792" s="48"/>
    </row>
    <row r="793" spans="1:7" customFormat="1" ht="33">
      <c r="A793" s="126" t="s">
        <v>34</v>
      </c>
      <c r="B793" s="122" t="s">
        <v>269</v>
      </c>
      <c r="C793" s="127"/>
      <c r="D793" s="121" t="s">
        <v>268</v>
      </c>
      <c r="E793" s="128"/>
      <c r="F793" s="125">
        <v>1519000</v>
      </c>
    </row>
    <row r="794" spans="1:7" s="47" customFormat="1" ht="16.5">
      <c r="A794" s="39"/>
      <c r="B794" s="54"/>
      <c r="C794" s="39"/>
      <c r="D794" s="39"/>
      <c r="E794" s="53"/>
      <c r="F794" s="52"/>
      <c r="G794" s="48"/>
    </row>
    <row r="795" spans="1:7" s="47" customFormat="1" ht="16.5">
      <c r="A795" s="39"/>
      <c r="B795" s="54"/>
      <c r="C795" s="39"/>
      <c r="D795" s="39"/>
      <c r="E795" s="53"/>
      <c r="F795" s="52"/>
      <c r="G795" s="48"/>
    </row>
    <row r="796" spans="1:7" s="47" customFormat="1" ht="17.25" thickBot="1">
      <c r="A796" s="39"/>
      <c r="B796" s="54"/>
      <c r="C796" s="39"/>
      <c r="D796" s="39"/>
      <c r="E796" s="53"/>
      <c r="F796" s="52"/>
      <c r="G796" s="48"/>
    </row>
    <row r="797" spans="1:7" s="47" customFormat="1" thickBot="1">
      <c r="A797" s="39"/>
      <c r="B797" s="51"/>
      <c r="C797" s="39"/>
      <c r="D797" s="39"/>
      <c r="E797" s="50"/>
      <c r="F797" s="49"/>
      <c r="G797" s="48"/>
    </row>
    <row r="798" spans="1:7" s="47" customFormat="1" ht="16.5">
      <c r="A798" s="39"/>
      <c r="B798" s="54"/>
      <c r="C798" s="39"/>
      <c r="D798" s="39"/>
      <c r="E798" s="53"/>
      <c r="F798" s="52"/>
      <c r="G798" s="48"/>
    </row>
    <row r="799" spans="1:7" s="47" customFormat="1" ht="16.5">
      <c r="A799" s="39"/>
      <c r="B799" s="54"/>
      <c r="C799" s="39"/>
      <c r="D799" s="39"/>
      <c r="E799" s="53"/>
      <c r="F799" s="52"/>
      <c r="G799" s="48"/>
    </row>
    <row r="800" spans="1:7" s="47" customFormat="1" ht="16.5">
      <c r="A800" s="39"/>
      <c r="B800" s="54"/>
      <c r="C800" s="39"/>
      <c r="D800" s="39"/>
      <c r="E800" s="53"/>
      <c r="F800" s="52"/>
      <c r="G800" s="48"/>
    </row>
    <row r="801" spans="1:7" s="47" customFormat="1" ht="16.5">
      <c r="A801" s="39"/>
      <c r="B801" s="54"/>
      <c r="C801" s="39"/>
      <c r="D801" s="39"/>
      <c r="E801" s="53"/>
      <c r="F801" s="52"/>
      <c r="G801" s="48"/>
    </row>
    <row r="802" spans="1:7" s="47" customFormat="1" ht="16.5">
      <c r="A802" s="39"/>
      <c r="B802" s="54"/>
      <c r="C802" s="39"/>
      <c r="D802" s="39"/>
      <c r="E802" s="53"/>
      <c r="F802" s="52"/>
      <c r="G802" s="48"/>
    </row>
    <row r="803" spans="1:7" s="47" customFormat="1" ht="16.5">
      <c r="A803" s="39"/>
      <c r="B803" s="54"/>
      <c r="C803" s="39"/>
      <c r="D803" s="39"/>
      <c r="E803" s="53"/>
      <c r="F803" s="52"/>
      <c r="G803" s="48"/>
    </row>
    <row r="804" spans="1:7" s="47" customFormat="1" ht="16.5">
      <c r="A804" s="39"/>
      <c r="B804" s="54"/>
      <c r="C804" s="39"/>
      <c r="D804" s="39"/>
      <c r="E804" s="53"/>
      <c r="F804" s="52"/>
      <c r="G804" s="48"/>
    </row>
    <row r="805" spans="1:7" s="47" customFormat="1" ht="16.5">
      <c r="A805" s="39"/>
      <c r="B805" s="54"/>
      <c r="C805" s="39"/>
      <c r="D805" s="39"/>
      <c r="E805" s="53"/>
      <c r="F805" s="52"/>
      <c r="G805" s="48"/>
    </row>
    <row r="806" spans="1:7" s="47" customFormat="1" ht="16.5">
      <c r="A806" s="39"/>
      <c r="B806" s="54"/>
      <c r="C806" s="39"/>
      <c r="D806" s="39"/>
      <c r="E806" s="53"/>
      <c r="F806" s="52"/>
      <c r="G806" s="48"/>
    </row>
    <row r="807" spans="1:7" s="47" customFormat="1" ht="16.5">
      <c r="A807" s="39"/>
      <c r="B807" s="54"/>
      <c r="C807" s="39"/>
      <c r="D807" s="39"/>
      <c r="E807" s="53"/>
      <c r="F807" s="52"/>
      <c r="G807" s="48"/>
    </row>
    <row r="808" spans="1:7" s="47" customFormat="1" ht="16.5">
      <c r="A808" s="39"/>
      <c r="B808" s="54"/>
      <c r="C808" s="39"/>
      <c r="D808" s="39"/>
      <c r="E808" s="53"/>
      <c r="F808" s="52"/>
      <c r="G808" s="48"/>
    </row>
    <row r="809" spans="1:7" s="47" customFormat="1" ht="16.5">
      <c r="A809" s="39"/>
      <c r="B809" s="54"/>
      <c r="C809" s="39"/>
      <c r="D809" s="39"/>
      <c r="E809" s="53"/>
      <c r="F809" s="52"/>
      <c r="G809" s="48"/>
    </row>
    <row r="810" spans="1:7" s="47" customFormat="1" ht="16.5">
      <c r="A810" s="39"/>
      <c r="B810" s="54"/>
      <c r="C810" s="39"/>
      <c r="D810" s="39"/>
      <c r="E810" s="53"/>
      <c r="F810" s="52"/>
      <c r="G810" s="48"/>
    </row>
    <row r="811" spans="1:7" s="47" customFormat="1" ht="16.5">
      <c r="A811" s="39"/>
      <c r="B811" s="54"/>
      <c r="C811" s="39"/>
      <c r="D811" s="39"/>
      <c r="E811" s="53"/>
      <c r="F811" s="52"/>
      <c r="G811" s="48"/>
    </row>
    <row r="812" spans="1:7" s="47" customFormat="1" ht="16.5">
      <c r="A812" s="39"/>
      <c r="B812" s="54"/>
      <c r="C812" s="39"/>
      <c r="D812" s="39"/>
      <c r="E812" s="53"/>
      <c r="F812" s="52"/>
      <c r="G812" s="48"/>
    </row>
    <row r="813" spans="1:7" s="47" customFormat="1" ht="16.5">
      <c r="A813" s="39"/>
      <c r="B813" s="54"/>
      <c r="C813" s="39"/>
      <c r="D813" s="39"/>
      <c r="E813" s="53"/>
      <c r="F813" s="52"/>
      <c r="G813" s="48"/>
    </row>
    <row r="814" spans="1:7" s="47" customFormat="1" ht="16.5">
      <c r="A814" s="39"/>
      <c r="B814" s="54"/>
      <c r="C814" s="39"/>
      <c r="D814" s="39"/>
      <c r="E814" s="53"/>
      <c r="F814" s="52"/>
      <c r="G814" s="48"/>
    </row>
    <row r="815" spans="1:7" s="47" customFormat="1" ht="16.5">
      <c r="A815" s="39"/>
      <c r="B815" s="54"/>
      <c r="C815" s="39"/>
      <c r="D815" s="39"/>
      <c r="E815" s="53"/>
      <c r="F815" s="52"/>
      <c r="G815" s="48"/>
    </row>
    <row r="816" spans="1:7" s="47" customFormat="1" ht="16.5">
      <c r="A816" s="39"/>
      <c r="B816" s="54"/>
      <c r="C816" s="39"/>
      <c r="D816" s="39"/>
      <c r="E816" s="53"/>
      <c r="F816" s="52"/>
      <c r="G816" s="48"/>
    </row>
    <row r="817" spans="1:7" s="47" customFormat="1" thickBot="1">
      <c r="A817" s="39"/>
      <c r="B817" s="51" t="s">
        <v>38</v>
      </c>
      <c r="C817" s="39"/>
      <c r="D817" s="39"/>
      <c r="E817" s="53"/>
      <c r="F817" s="52"/>
      <c r="G817" s="48"/>
    </row>
    <row r="818" spans="1:7" s="47" customFormat="1" thickBot="1">
      <c r="A818" s="39"/>
      <c r="B818" s="51" t="s">
        <v>37</v>
      </c>
      <c r="C818" s="39"/>
      <c r="D818" s="39"/>
      <c r="E818" s="50" t="s">
        <v>5</v>
      </c>
      <c r="F818" s="49">
        <f>SUM(F793:F807)</f>
        <v>1519000</v>
      </c>
      <c r="G818" s="48"/>
    </row>
    <row r="819" spans="1:7" ht="17.25" customHeight="1">
      <c r="B819" s="46"/>
    </row>
    <row r="820" spans="1:7">
      <c r="B820" s="28"/>
    </row>
    <row r="821" spans="1:7">
      <c r="B821" s="28"/>
    </row>
    <row r="822" spans="1:7">
      <c r="B822" s="28" t="s">
        <v>27</v>
      </c>
    </row>
    <row r="823" spans="1:7">
      <c r="F823" s="27"/>
      <c r="G823" s="27"/>
    </row>
    <row r="824" spans="1:7">
      <c r="B824" s="7" t="s">
        <v>26</v>
      </c>
      <c r="E824" s="26">
        <f>F110</f>
        <v>13940540</v>
      </c>
      <c r="F824" s="19"/>
      <c r="G824" s="19"/>
    </row>
    <row r="825" spans="1:7">
      <c r="F825" s="19"/>
      <c r="G825" s="19"/>
    </row>
    <row r="826" spans="1:7">
      <c r="B826" s="1" t="s">
        <v>25</v>
      </c>
      <c r="E826" s="3">
        <f>F152</f>
        <v>9086400</v>
      </c>
      <c r="F826" s="19"/>
      <c r="G826" s="19"/>
    </row>
    <row r="827" spans="1:7">
      <c r="F827" s="19"/>
      <c r="G827" s="19"/>
    </row>
    <row r="828" spans="1:7">
      <c r="B828" s="1" t="s">
        <v>24</v>
      </c>
      <c r="E828" s="3">
        <f>F196</f>
        <v>9650175</v>
      </c>
      <c r="F828" s="19"/>
      <c r="G828" s="19"/>
    </row>
    <row r="829" spans="1:7">
      <c r="C829" s="25"/>
      <c r="D829" s="18"/>
      <c r="F829" s="19"/>
      <c r="G829" s="19"/>
    </row>
    <row r="830" spans="1:7">
      <c r="B830" s="1" t="s">
        <v>23</v>
      </c>
      <c r="E830" s="3">
        <f>F332</f>
        <v>1206625</v>
      </c>
      <c r="F830" s="19"/>
      <c r="G830" s="19"/>
    </row>
    <row r="831" spans="1:7" ht="18.75" customHeight="1">
      <c r="C831" s="25"/>
      <c r="D831" s="18"/>
      <c r="F831" s="19"/>
      <c r="G831" s="19"/>
    </row>
    <row r="832" spans="1:7">
      <c r="B832" s="1" t="s">
        <v>22</v>
      </c>
      <c r="E832" s="3">
        <f>F423</f>
        <v>6144900</v>
      </c>
      <c r="F832" s="19"/>
      <c r="G832" s="19"/>
    </row>
    <row r="833" spans="2:7" ht="17.25" customHeight="1">
      <c r="C833" s="25"/>
      <c r="D833" s="18"/>
      <c r="F833" s="19"/>
      <c r="G833" s="19"/>
    </row>
    <row r="834" spans="2:7">
      <c r="B834" s="1" t="s">
        <v>21</v>
      </c>
      <c r="E834" s="3">
        <f>F471</f>
        <v>3314500</v>
      </c>
      <c r="F834" s="19"/>
      <c r="G834" s="19"/>
    </row>
    <row r="835" spans="2:7" ht="17.25" customHeight="1">
      <c r="F835" s="19"/>
      <c r="G835" s="19"/>
    </row>
    <row r="836" spans="2:7">
      <c r="B836" s="1" t="s">
        <v>20</v>
      </c>
      <c r="E836" s="3">
        <f>F505</f>
        <v>7052700</v>
      </c>
      <c r="F836" s="19"/>
      <c r="G836" s="19"/>
    </row>
    <row r="837" spans="2:7" ht="17.25" customHeight="1">
      <c r="F837" s="19"/>
      <c r="G837" s="19"/>
    </row>
    <row r="838" spans="2:7" ht="17.25" customHeight="1">
      <c r="B838" s="1" t="s">
        <v>19</v>
      </c>
      <c r="E838" s="3">
        <f>F552</f>
        <v>513500</v>
      </c>
      <c r="F838" s="19"/>
      <c r="G838" s="19"/>
    </row>
    <row r="839" spans="2:7" ht="17.25" customHeight="1">
      <c r="F839" s="19"/>
      <c r="G839" s="19"/>
    </row>
    <row r="840" spans="2:7" ht="17.25" customHeight="1">
      <c r="B840" s="1" t="s">
        <v>18</v>
      </c>
      <c r="E840" s="3">
        <f>F571</f>
        <v>640000</v>
      </c>
      <c r="F840" s="19"/>
      <c r="G840" s="19"/>
    </row>
    <row r="841" spans="2:7" ht="17.25" customHeight="1">
      <c r="C841" s="25"/>
      <c r="D841" s="18"/>
      <c r="F841" s="19"/>
      <c r="G841" s="19"/>
    </row>
    <row r="842" spans="2:7" ht="17.25" customHeight="1">
      <c r="B842" s="1" t="s">
        <v>17</v>
      </c>
      <c r="E842" s="3">
        <f>F607</f>
        <v>360000</v>
      </c>
      <c r="F842" s="19"/>
      <c r="G842" s="19"/>
    </row>
    <row r="843" spans="2:7" ht="17.25" customHeight="1">
      <c r="C843" s="25"/>
      <c r="D843" s="18"/>
      <c r="F843" s="19"/>
      <c r="G843" s="19"/>
    </row>
    <row r="844" spans="2:7" ht="17.25" customHeight="1">
      <c r="B844" s="1" t="s">
        <v>16</v>
      </c>
      <c r="E844" s="3">
        <f>F685</f>
        <v>3857385</v>
      </c>
      <c r="F844" s="19"/>
      <c r="G844" s="19"/>
    </row>
    <row r="845" spans="2:7" ht="17.25" customHeight="1">
      <c r="C845" s="25"/>
      <c r="D845" s="18"/>
      <c r="F845" s="19"/>
      <c r="G845" s="19"/>
    </row>
    <row r="846" spans="2:7" ht="17.25" customHeight="1">
      <c r="B846" s="1" t="s">
        <v>15</v>
      </c>
      <c r="E846" s="3">
        <f>F715</f>
        <v>4643002</v>
      </c>
      <c r="F846" s="19"/>
      <c r="G846" s="19"/>
    </row>
    <row r="847" spans="2:7" ht="17.25" customHeight="1">
      <c r="F847" s="19"/>
      <c r="G847" s="19"/>
    </row>
    <row r="848" spans="2:7" ht="17.25" customHeight="1">
      <c r="B848" s="1" t="s">
        <v>14</v>
      </c>
      <c r="E848" s="3">
        <f>F760</f>
        <v>4076240</v>
      </c>
      <c r="F848" s="19"/>
      <c r="G848" s="19"/>
    </row>
    <row r="849" spans="2:9" ht="17.25" customHeight="1">
      <c r="F849" s="19"/>
      <c r="G849" s="19"/>
    </row>
    <row r="850" spans="2:9" ht="17.25" customHeight="1">
      <c r="B850" s="1" t="s">
        <v>13</v>
      </c>
      <c r="E850" s="26">
        <f>F783</f>
        <v>0</v>
      </c>
      <c r="F850" s="19"/>
      <c r="G850" s="19"/>
    </row>
    <row r="851" spans="2:9" ht="17.25" customHeight="1">
      <c r="C851" s="25"/>
      <c r="D851" s="18"/>
      <c r="F851" s="19"/>
      <c r="G851" s="19"/>
    </row>
    <row r="852" spans="2:9" ht="17.25" customHeight="1">
      <c r="B852" s="1" t="s">
        <v>12</v>
      </c>
      <c r="C852" s="24"/>
      <c r="E852" s="3">
        <f>F818</f>
        <v>1519000</v>
      </c>
      <c r="F852" s="19"/>
      <c r="G852" s="19"/>
    </row>
    <row r="853" spans="2:9" ht="17.25" customHeight="1">
      <c r="C853" s="24"/>
      <c r="F853" s="19"/>
      <c r="G853" s="19"/>
    </row>
    <row r="854" spans="2:9" ht="17.25" customHeight="1">
      <c r="C854" s="24"/>
      <c r="F854" s="19"/>
      <c r="G854" s="19"/>
    </row>
    <row r="855" spans="2:9" ht="17.25" customHeight="1">
      <c r="C855" s="24"/>
      <c r="F855" s="19"/>
      <c r="G855" s="19"/>
    </row>
    <row r="856" spans="2:9" ht="17.25" customHeight="1">
      <c r="B856" s="23" t="s">
        <v>283</v>
      </c>
      <c r="C856" s="22"/>
      <c r="D856" s="21"/>
      <c r="E856" s="20"/>
      <c r="F856" s="19"/>
      <c r="G856" s="19"/>
    </row>
    <row r="857" spans="2:9" ht="17.25" customHeight="1">
      <c r="B857" s="6" t="s">
        <v>11</v>
      </c>
      <c r="D857" s="18" t="s">
        <v>10</v>
      </c>
      <c r="E857" s="17"/>
      <c r="F857" s="11">
        <f>SUM(E824:E856)</f>
        <v>66004967</v>
      </c>
      <c r="G857" s="11"/>
    </row>
    <row r="858" spans="2:9" ht="19.5" customHeight="1">
      <c r="B858" s="6" t="s">
        <v>9</v>
      </c>
      <c r="F858" s="16">
        <f>F857*3%</f>
        <v>1980149.01</v>
      </c>
      <c r="G858" s="11"/>
    </row>
    <row r="859" spans="2:9" ht="19.5" customHeight="1">
      <c r="B859" s="6" t="s">
        <v>8</v>
      </c>
      <c r="F859" s="11">
        <f>SUM(F857:F858)</f>
        <v>67985116.010000005</v>
      </c>
      <c r="G859" s="11"/>
    </row>
    <row r="860" spans="2:9">
      <c r="B860" s="6" t="s">
        <v>7</v>
      </c>
      <c r="F860" s="16">
        <f>F859*7.5%</f>
        <v>5098883.7007499998</v>
      </c>
      <c r="G860" s="11"/>
      <c r="I860" s="15"/>
    </row>
    <row r="861" spans="2:9" ht="17.25" customHeight="1" thickBot="1">
      <c r="B861" s="14" t="s">
        <v>6</v>
      </c>
      <c r="E861" s="13" t="s">
        <v>5</v>
      </c>
      <c r="F861" s="12">
        <f>SUM(F859:F860)</f>
        <v>73083999.710749999</v>
      </c>
      <c r="G861" s="11"/>
    </row>
    <row r="862" spans="2:9" ht="17.25" customHeight="1" thickTop="1">
      <c r="B862" s="6" t="s">
        <v>4</v>
      </c>
    </row>
    <row r="863" spans="2:9" ht="17.25" customHeight="1">
      <c r="B863" s="6"/>
    </row>
    <row r="864" spans="2:9" ht="17.25" customHeight="1">
      <c r="B864" s="6" t="s">
        <v>3</v>
      </c>
      <c r="C864" s="10">
        <v>520</v>
      </c>
      <c r="D864" s="9" t="s">
        <v>2</v>
      </c>
    </row>
    <row r="865" spans="2:5" ht="20.45" customHeight="1">
      <c r="B865" s="6" t="s">
        <v>1</v>
      </c>
      <c r="E865" s="8">
        <f>F861/C864</f>
        <v>140546.15328990386</v>
      </c>
    </row>
    <row r="866" spans="2:5" ht="17.25" customHeight="1">
      <c r="B866" s="7"/>
    </row>
    <row r="867" spans="2:5" ht="17.25" customHeight="1"/>
    <row r="868" spans="2:5" ht="17.25" customHeight="1"/>
    <row r="869" spans="2:5" ht="17.25" customHeight="1"/>
    <row r="870" spans="2:5" ht="17.25" customHeight="1"/>
    <row r="881" spans="1:7">
      <c r="B881" s="1" t="s">
        <v>0</v>
      </c>
    </row>
    <row r="884" spans="1:7" s="6" customFormat="1">
      <c r="A884" s="4"/>
      <c r="B884" s="1"/>
      <c r="C884" s="5"/>
      <c r="D884" s="4"/>
      <c r="E884" s="3"/>
      <c r="F884" s="2"/>
      <c r="G884" s="2"/>
    </row>
    <row r="885" spans="1:7" s="6" customFormat="1">
      <c r="A885" s="4"/>
      <c r="B885" s="1"/>
      <c r="C885" s="5"/>
      <c r="D885" s="4"/>
      <c r="E885" s="3"/>
      <c r="F885" s="2"/>
      <c r="G885" s="2"/>
    </row>
    <row r="886" spans="1:7" s="6" customFormat="1">
      <c r="A886" s="4"/>
      <c r="B886" s="1"/>
      <c r="C886" s="5"/>
      <c r="D886" s="4"/>
      <c r="E886" s="3"/>
      <c r="F886" s="2"/>
      <c r="G886" s="2"/>
    </row>
    <row r="887" spans="1:7" s="6" customFormat="1">
      <c r="A887" s="4"/>
      <c r="B887" s="1"/>
      <c r="C887" s="5"/>
      <c r="D887" s="4"/>
      <c r="E887" s="3"/>
      <c r="F887" s="2"/>
      <c r="G887" s="2"/>
    </row>
    <row r="888" spans="1:7" s="6" customFormat="1">
      <c r="A888" s="4"/>
      <c r="B888" s="1"/>
      <c r="C888" s="5"/>
      <c r="D888" s="4"/>
      <c r="E888" s="3"/>
      <c r="F888" s="2"/>
      <c r="G888" s="2"/>
    </row>
    <row r="889" spans="1:7" s="6" customFormat="1">
      <c r="A889" s="4"/>
      <c r="B889" s="1"/>
      <c r="C889" s="5"/>
      <c r="D889" s="4"/>
      <c r="E889" s="3"/>
      <c r="F889" s="2"/>
      <c r="G889" s="2"/>
    </row>
    <row r="913" spans="1:7" s="6" customFormat="1">
      <c r="A913" s="4"/>
      <c r="B913" s="1"/>
      <c r="C913" s="5"/>
      <c r="D913" s="4"/>
      <c r="E913" s="3"/>
      <c r="F913" s="2"/>
      <c r="G913" s="2"/>
    </row>
    <row r="914" spans="1:7" ht="21" customHeight="1"/>
    <row r="951" spans="1:7" s="6" customFormat="1">
      <c r="A951" s="4"/>
      <c r="B951" s="1"/>
      <c r="C951" s="5"/>
      <c r="D951" s="4"/>
      <c r="E951" s="3"/>
      <c r="F951" s="2"/>
      <c r="G951" s="2"/>
    </row>
    <row r="952" spans="1:7" s="6" customFormat="1">
      <c r="A952" s="4"/>
      <c r="B952" s="1"/>
      <c r="C952" s="5"/>
      <c r="D952" s="4"/>
      <c r="E952" s="3"/>
      <c r="F952" s="2"/>
      <c r="G952" s="2"/>
    </row>
    <row r="983" spans="1:7" s="6" customFormat="1">
      <c r="A983" s="4"/>
      <c r="B983" s="1"/>
      <c r="C983" s="5"/>
      <c r="D983" s="4"/>
      <c r="E983" s="3"/>
      <c r="F983" s="2"/>
      <c r="G983" s="2"/>
    </row>
    <row r="984" spans="1:7" s="6" customFormat="1">
      <c r="A984" s="4"/>
      <c r="B984" s="1"/>
      <c r="C984" s="5"/>
      <c r="D984" s="4"/>
      <c r="E984" s="3"/>
      <c r="F984" s="2"/>
      <c r="G984" s="2"/>
    </row>
  </sheetData>
  <printOptions gridLines="1"/>
  <pageMargins left="0.75" right="0.75" top="1" bottom="1" header="0.5" footer="0.5"/>
  <pageSetup paperSize="9" scale="60" orientation="portrait" horizontalDpi="300" verticalDpi="300" r:id="rId1"/>
  <headerFooter alignWithMargins="0">
    <oddHeader xml:space="preserve">&amp;CPROPOSED MOSQUE DEVELOPMENT ON ALAYE COMMUNITY FAMILY LAND, OFF OYE/IKOLE ROAD , OYE EKITI , EKITI  STATE
.
</oddHeader>
    <oddFooter>&amp;R&amp;"Comic Sans MS,Bold Italic"Page /&amp;P</oddFooter>
  </headerFooter>
  <rowBreaks count="21" manualBreakCount="21">
    <brk id="30" max="5" man="1"/>
    <brk id="60" max="5" man="1"/>
    <brk id="110" max="5" man="1"/>
    <brk id="152" max="5" man="1"/>
    <brk id="196" max="5" man="1"/>
    <brk id="240" max="5" man="1"/>
    <brk id="286" max="5" man="1"/>
    <brk id="332" max="5" man="1"/>
    <brk id="373" max="5" man="1"/>
    <brk id="423" max="5" man="1"/>
    <brk id="471" max="5" man="1"/>
    <brk id="505" max="5" man="1"/>
    <brk id="552" max="5" man="1"/>
    <brk id="571" max="5" man="1"/>
    <brk id="607" max="5" man="1"/>
    <brk id="643" max="5" man="1"/>
    <brk id="685" max="5" man="1"/>
    <brk id="715" max="5" man="1"/>
    <brk id="760" max="5" man="1"/>
    <brk id="783" max="5" man="1"/>
    <brk id="819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mosque</vt:lpstr>
      <vt:lpstr>mosque!Print_Area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ABDOULRAZERQ</dc:creator>
  <cp:lastModifiedBy>ABDOULRAZERQ</cp:lastModifiedBy>
  <dcterms:created xsi:type="dcterms:W3CDTF">2023-06-15T16:55:15Z</dcterms:created>
  <dcterms:modified xsi:type="dcterms:W3CDTF">2023-06-20T14:59:47Z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</Properties>
</file>