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FavQ$\Desktop\Boq\BILLS 2024\FEBRUARY\QS PHILIP\WUSE\"/>
    </mc:Choice>
  </mc:AlternateContent>
  <xr:revisionPtr revIDLastSave="0" documentId="13_ncr:1_{F3B78233-51FD-4F35-93C9-4246A7F1E7E8}" xr6:coauthVersionLast="47" xr6:coauthVersionMax="47" xr10:uidLastSave="{00000000-0000-0000-0000-000000000000}"/>
  <bookViews>
    <workbookView xWindow="345" yWindow="165" windowWidth="12195" windowHeight="11055" xr2:uid="{00000000-000D-0000-FFFF-FFFF00000000}"/>
  </bookViews>
  <sheets>
    <sheet name="5 BEDROOM TERRACE" sheetId="1" r:id="rId1"/>
    <sheet name="5 BEDROOM TERRACE (2)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0">#REF!</definedName>
    <definedName name="\a">#REF!</definedName>
    <definedName name="\b">#REF!</definedName>
    <definedName name="\c">#REF!</definedName>
    <definedName name="\d">#REF!</definedName>
    <definedName name="\h">#REF!</definedName>
    <definedName name="\i">#REF!</definedName>
    <definedName name="\k">#REF!</definedName>
    <definedName name="\m">#REF!</definedName>
    <definedName name="\n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y">#REF!</definedName>
    <definedName name="\z">#REF!</definedName>
    <definedName name="______cbd1">'[1]MAIN BLD TAKE OFF'!#REF!</definedName>
    <definedName name="______cbd2">'[1]MAIN BLD TAKE OFF'!#REF!</definedName>
    <definedName name="______cbd3">'[1]MAIN BLD TAKE OFF'!#REF!</definedName>
    <definedName name="______td2">'[1]MAIN BLD TAKE OFF'!#REF!</definedName>
    <definedName name="______tl1">'[1]MAIN BLD TAKE OFF'!#REF!</definedName>
    <definedName name="______tl2">'[1]MAIN BLD TAKE OFF'!#REF!</definedName>
    <definedName name="______tw2">'[1]MAIN BLD TAKE OFF'!#REF!</definedName>
    <definedName name="_____cbd1">'[1]MAIN BLD TAKE OFF'!#REF!</definedName>
    <definedName name="_____cbd2">'[1]MAIN BLD TAKE OFF'!#REF!</definedName>
    <definedName name="_____cbd3">'[1]MAIN BLD TAKE OFF'!#REF!</definedName>
    <definedName name="_____td2">'[1]MAIN BLD TAKE OFF'!#REF!</definedName>
    <definedName name="_____tl1">'[1]MAIN BLD TAKE OFF'!#REF!</definedName>
    <definedName name="_____tl2">'[1]MAIN BLD TAKE OFF'!#REF!</definedName>
    <definedName name="_____tw1">'[2]MAIN BLD TAKE OFF'!$I$34</definedName>
    <definedName name="_____tw2">'[1]MAIN BLD TAKE OFF'!#REF!</definedName>
    <definedName name="____cbd1">'[1]MAIN BLD TAKE OFF'!#REF!</definedName>
    <definedName name="____cbd2">'[1]MAIN BLD TAKE OFF'!#REF!</definedName>
    <definedName name="____cbd3">'[1]MAIN BLD TAKE OFF'!#REF!</definedName>
    <definedName name="____td2">'[1]MAIN BLD TAKE OFF'!#REF!</definedName>
    <definedName name="____tl1">'[1]MAIN BLD TAKE OFF'!#REF!</definedName>
    <definedName name="____tl2">'[1]MAIN BLD TAKE OFF'!#REF!</definedName>
    <definedName name="____tw1">'[3]MAIN BLD TAKE OFF'!$I$34</definedName>
    <definedName name="____tw2">'[1]MAIN BLD TAKE OFF'!#REF!</definedName>
    <definedName name="___cbd1">'[1]MAIN BLD TAKE OFF'!#REF!</definedName>
    <definedName name="___cbd2">'[1]MAIN BLD TAKE OFF'!#REF!</definedName>
    <definedName name="___cbd3">'[1]MAIN BLD TAKE OFF'!#REF!</definedName>
    <definedName name="___td2">'[1]MAIN BLD TAKE OFF'!#REF!</definedName>
    <definedName name="___tl1">'[1]MAIN BLD TAKE OFF'!#REF!</definedName>
    <definedName name="___tl2">'[1]MAIN BLD TAKE OFF'!#REF!</definedName>
    <definedName name="___tw1">'[2]MAIN BLD TAKE OFF'!$I$34</definedName>
    <definedName name="___tw2">'[1]MAIN BLD TAKE OFF'!#REF!</definedName>
    <definedName name="__cbd1" localSheetId="0">'[4]MAIN BLD TAKE OFF'!#REF!</definedName>
    <definedName name="__cbd1" localSheetId="1">'[4]MAIN BLD TAKE OFF'!#REF!</definedName>
    <definedName name="__cbd1">'[4]MAIN BLD TAKE OFF'!#REF!</definedName>
    <definedName name="__cbd2" localSheetId="0">'[4]MAIN BLD TAKE OFF'!#REF!</definedName>
    <definedName name="__cbd2" localSheetId="1">'[4]MAIN BLD TAKE OFF'!#REF!</definedName>
    <definedName name="__cbd2">'[4]MAIN BLD TAKE OFF'!#REF!</definedName>
    <definedName name="__cbd3" localSheetId="0">'[4]MAIN BLD TAKE OFF'!#REF!</definedName>
    <definedName name="__cbd3" localSheetId="1">'[4]MAIN BLD TAKE OFF'!#REF!</definedName>
    <definedName name="__cbd3">'[4]MAIN BLD TAKE OFF'!#REF!</definedName>
    <definedName name="__td2" localSheetId="0">'[4]MAIN BLD TAKE OFF'!#REF!</definedName>
    <definedName name="__td2" localSheetId="1">'[4]MAIN BLD TAKE OFF'!#REF!</definedName>
    <definedName name="__td2">'[4]MAIN BLD TAKE OFF'!#REF!</definedName>
    <definedName name="__tl1" localSheetId="0">'[4]MAIN BLD TAKE OFF'!#REF!</definedName>
    <definedName name="__tl1" localSheetId="1">'[4]MAIN BLD TAKE OFF'!#REF!</definedName>
    <definedName name="__tl1">'[4]MAIN BLD TAKE OFF'!#REF!</definedName>
    <definedName name="__tl2" localSheetId="0">'[4]MAIN BLD TAKE OFF'!#REF!</definedName>
    <definedName name="__tl2" localSheetId="1">'[4]MAIN BLD TAKE OFF'!#REF!</definedName>
    <definedName name="__tl2">'[4]MAIN BLD TAKE OFF'!#REF!</definedName>
    <definedName name="__tw1">'[2]MAIN BLD TAKE OFF'!$I$34</definedName>
    <definedName name="__tw2" localSheetId="0">'[4]MAIN BLD TAKE OFF'!#REF!</definedName>
    <definedName name="__tw2" localSheetId="1">'[4]MAIN BLD TAKE OFF'!#REF!</definedName>
    <definedName name="__tw2">'[4]MAIN BLD TAKE OFF'!#REF!</definedName>
    <definedName name="_1_allcaz">[5]_1_allcaz!$A$1:$BN$1974</definedName>
    <definedName name="_3_BEDROOM_SEMI___DETACHED_DUPLEX__134_M2">"5BRM DUPLEX '5BRM DUPLEX (134m2)+'5BRM DUPLEX (134m2)"</definedName>
    <definedName name="_B80266">#REF!</definedName>
    <definedName name="_B90266">#REF!</definedName>
    <definedName name="_B99106">#REF!</definedName>
    <definedName name="_cbd1" localSheetId="0">'[4]MAIN BLD TAKE OFF'!#REF!</definedName>
    <definedName name="_cbd1" localSheetId="1">'[4]MAIN BLD TAKE OFF'!#REF!</definedName>
    <definedName name="_cbd1">'[4]MAIN BLD TAKE OFF'!#REF!</definedName>
    <definedName name="_cbd2" localSheetId="0">'[4]MAIN BLD TAKE OFF'!#REF!</definedName>
    <definedName name="_cbd2" localSheetId="1">'[4]MAIN BLD TAKE OFF'!#REF!</definedName>
    <definedName name="_cbd2">'[4]MAIN BLD TAKE OFF'!#REF!</definedName>
    <definedName name="_cbd3" localSheetId="0">'[4]MAIN BLD TAKE OFF'!#REF!</definedName>
    <definedName name="_cbd3" localSheetId="1">'[4]MAIN BLD TAKE OFF'!#REF!</definedName>
    <definedName name="_cbd3">'[4]MAIN BLD TAKE OFF'!#REF!</definedName>
    <definedName name="_Fill" hidden="1">#REF!</definedName>
    <definedName name="_Order1" hidden="1">255</definedName>
    <definedName name="_Order2" hidden="1">255</definedName>
    <definedName name="_SK1">#REF!</definedName>
    <definedName name="_td2" localSheetId="0">'[4]MAIN BLD TAKE OFF'!#REF!</definedName>
    <definedName name="_td2" localSheetId="1">'[4]MAIN BLD TAKE OFF'!#REF!</definedName>
    <definedName name="_td2">'[4]MAIN BLD TAKE OFF'!#REF!</definedName>
    <definedName name="_tl1" localSheetId="0">'[4]MAIN BLD TAKE OFF'!#REF!</definedName>
    <definedName name="_tl1" localSheetId="1">'[4]MAIN BLD TAKE OFF'!#REF!</definedName>
    <definedName name="_tl1">'[4]MAIN BLD TAKE OFF'!#REF!</definedName>
    <definedName name="_tl2" localSheetId="0">'[4]MAIN BLD TAKE OFF'!#REF!</definedName>
    <definedName name="_tl2" localSheetId="1">'[4]MAIN BLD TAKE OFF'!#REF!</definedName>
    <definedName name="_tl2">'[4]MAIN BLD TAKE OFF'!#REF!</definedName>
    <definedName name="_tw1">'[2]MAIN BLD TAKE OFF'!$I$34</definedName>
    <definedName name="_tw2" localSheetId="0">'[4]MAIN BLD TAKE OFF'!#REF!</definedName>
    <definedName name="_tw2" localSheetId="1">'[4]MAIN BLD TAKE OFF'!#REF!</definedName>
    <definedName name="_tw2">'[4]MAIN BLD TAKE OFF'!#REF!</definedName>
    <definedName name="A" localSheetId="0">#REF!</definedName>
    <definedName name="A" localSheetId="1">#REF!</definedName>
    <definedName name="A">#REF!</definedName>
    <definedName name="a1a1a">{#N/A,#N/A,FALSE,"Cashflow"}</definedName>
    <definedName name="a1a1a1a1">{#N/A,#N/A,FALSE,"Capacity"}</definedName>
    <definedName name="aa" hidden="1">{#N/A,#N/A,FALSE,"II-2 POP.HH";#N/A,#N/A,FALSE,"II-3 AGE.DIST";#N/A,#N/A,FALSE,"II-4 HH.DIST";#N/A,#N/A,FALSE,"II-5 EMP.INDUS"}</definedName>
    <definedName name="AAA" hidden="1">{#N/A,#N/A,FALSE,"AFR-ELC"}</definedName>
    <definedName name="aaaa" localSheetId="0">'[6]MAIN BLD TAKE OFF'!#REF!</definedName>
    <definedName name="aaaa" localSheetId="1">'[6]MAIN BLD TAKE OFF'!#REF!</definedName>
    <definedName name="aaaa">'[6]MAIN BLD TAKE OFF'!#REF!</definedName>
    <definedName name="aaaaa">{#N/A,#N/A,FALSE,"Variables";#N/A,#N/A,FALSE,"NPV Cashflows NZ$";#N/A,#N/A,FALSE,"Cashflows NZ$"}</definedName>
    <definedName name="aaaaaaa">{#N/A,#N/A,FALSE,"Cashflow"}</definedName>
    <definedName name="aaaaaaaaaa">{#N/A,#N/A,FALSE,"Cashflow"}</definedName>
    <definedName name="ABU" localSheetId="0">'[6]MAIN BLD TAKE OFF'!#REF!</definedName>
    <definedName name="ABU" localSheetId="1">'[6]MAIN BLD TAKE OFF'!#REF!</definedName>
    <definedName name="ABU">'[6]MAIN BLD TAKE OFF'!#REF!</definedName>
    <definedName name="AccessDatabase" hidden="1">"H:\MDEVLIN\mdevlin general\Blank BCIS Tender Master.mdb"</definedName>
    <definedName name="ad">{0,0,0,0;0,0,0,0;0,0,0,0}</definedName>
    <definedName name="all" localSheetId="0">'[7]Materials on site'!#REF!</definedName>
    <definedName name="all" localSheetId="1">'[7]Materials on site'!#REF!</definedName>
    <definedName name="all">'[7]Materials on site'!#REF!</definedName>
    <definedName name="ALTV">'[8]Base case - condos'!$H$6</definedName>
    <definedName name="anscount" hidden="1">1</definedName>
    <definedName name="aq">#REF!</definedName>
    <definedName name="Area">'[9]Exhibit VI-8'!$A$1:$IV$11</definedName>
    <definedName name="AS2DocOpenMode" hidden="1">"AS2DocumentEdit"</definedName>
    <definedName name="asdfasfasd">{0,0,0,0;0,0,0,0;0,0,0,0}</definedName>
    <definedName name="ATTACHED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B">#REF!</definedName>
    <definedName name="B1T">#REF!</definedName>
    <definedName name="B2T">#REF!</definedName>
    <definedName name="B3T">#REF!</definedName>
    <definedName name="B4T">#REF!</definedName>
    <definedName name="BACK" hidden="1">{#N/A,#N/A,FALSE,"AFR-ELC"}</definedName>
    <definedName name="BALL">{#N/A,#N/A,FALSE,"AFR-ELC"}</definedName>
    <definedName name="bank">{#N/A,#N/A,FALSE,"AFR-ELC"}</definedName>
    <definedName name="Barracks" hidden="1">{#N/A,#N/A,FALSE,"AFR-ELC"}</definedName>
    <definedName name="Beg_Bal">#REF!</definedName>
    <definedName name="BILL1">#REF!</definedName>
    <definedName name="BOQ">#REF!</definedName>
    <definedName name="builder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building" localSheetId="0">'[10]Materials on site'!#REF!</definedName>
    <definedName name="building" localSheetId="1">'[10]Materials on site'!#REF!</definedName>
    <definedName name="building">'[10]Materials on site'!#REF!</definedName>
    <definedName name="C_">#REF!</definedName>
    <definedName name="CA">#REF!</definedName>
    <definedName name="CA0">#REF!</definedName>
    <definedName name="cf">{#N/A,#N/A,FALSE,"AFR-ELC"}</definedName>
    <definedName name="CI">#REF!</definedName>
    <definedName name="CI0">#REF!</definedName>
    <definedName name="CLIENT">#REF!</definedName>
    <definedName name="CLTV">'[8]Base case - condos'!$H$7</definedName>
    <definedName name="cogtaz_Query_from_wizard">#REF!</definedName>
    <definedName name="CON">#REF!</definedName>
    <definedName name="conv">[11]Assumptions!$C$9</definedName>
    <definedName name="Cover" hidden="1">{#N/A,#N/A,FALSE,"Aging Summary";#N/A,#N/A,FALSE,"Ratio Analysis";#N/A,#N/A,FALSE,"Test 120 Day Accts";#N/A,#N/A,FALSE,"Tickmarks"}</definedName>
    <definedName name="Cum_Int">#REF!</definedName>
    <definedName name="CUSTOMER">#REF!</definedName>
    <definedName name="D">#REF!</definedName>
    <definedName name="Data">#REF!</definedName>
    <definedName name="_xlnm.Database">#REF!</definedName>
    <definedName name="DATE">#REF!</definedName>
    <definedName name="dfr" localSheetId="0">'[6]MAIN BLD TAKE OFF'!#REF!</definedName>
    <definedName name="dfr" localSheetId="1">'[6]MAIN BLD TAKE OFF'!#REF!</definedName>
    <definedName name="dfr">'[6]MAIN BLD TAKE OFF'!#REF!</definedName>
    <definedName name="Division">#REF!</definedName>
    <definedName name="don">{#N/A,#N/A,FALSE,"AFR-ELC"}</definedName>
    <definedName name="dsa" hidden="1">{#N/A,#N/A,FALSE,"AFR-ELC"}</definedName>
    <definedName name="E">#REF!</definedName>
    <definedName name="EFFIONG" hidden="1">{#N/A,#N/A,FALSE,"AFR-ELC"}</definedName>
    <definedName name="End_Bal">#REF!</definedName>
    <definedName name="ENGINEER">#REF!</definedName>
    <definedName name="Entrance" hidden="1">{#N/A,#N/A,FALSE,"AFR-ELC"}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HIBIT">#REF!</definedName>
    <definedName name="EXIT">#REF!</definedName>
    <definedName name="Extra_Pay">#REF!</definedName>
    <definedName name="F">#REF!</definedName>
    <definedName name="fac">#REF!</definedName>
    <definedName name="FACELIFT" hidden="1">{#N/A,#N/A,FALSE,"AFR-ELC"}</definedName>
    <definedName name="fenchuck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Fill" hidden="1">#REF!</definedName>
    <definedName name="Fixed_Costs">[12]BEP!$C$8</definedName>
    <definedName name="fl">{#N/A,#N/A,FALSE,"Variables";#N/A,#N/A,FALSE,"NPV Cashflows NZ$";#N/A,#N/A,FALSE,"Cashflows NZ$"}</definedName>
    <definedName name="FOIL">{#N/A,#N/A,FALSE,"AFR-ELC"}</definedName>
    <definedName name="Full_Print">#REF!</definedName>
    <definedName name="G">#REF!</definedName>
    <definedName name="GAME">{#N/A,#N/A,FALSE,"AFR-ELC"}</definedName>
    <definedName name="gas">{#N/A,#N/A,FALSE,"AFR-ELC"}</definedName>
    <definedName name="globref">INDIRECT("rc",FALSE)</definedName>
    <definedName name="GRANDTOTAL">#REF!</definedName>
    <definedName name="Gross_Margin">[12]BEP!$C$11</definedName>
    <definedName name="H">#REF!</definedName>
    <definedName name="HC">#REF!</definedName>
    <definedName name="HC0">#REF!</definedName>
    <definedName name="HC1_">#REF!</definedName>
    <definedName name="Header_Row">ROW(#REF!)</definedName>
    <definedName name="HS">#REF!</definedName>
    <definedName name="HS0">#REF!</definedName>
    <definedName name="HTML_CodePage" hidden="1">1252</definedName>
    <definedName name="HTML_Control" hidden="1">{"'Final Summary'!$A$1:$G$86"}</definedName>
    <definedName name="HTML_Description" hidden="1">""</definedName>
    <definedName name="HTML_Email" hidden="1">""</definedName>
    <definedName name="HTML_Header" hidden="1">"Final Summary"</definedName>
    <definedName name="HTML_LastUpdate" hidden="1">"31/05/01"</definedName>
    <definedName name="HTML_LineAfter" hidden="1">FALSE</definedName>
    <definedName name="HTML_LineBefore" hidden="1">FALSE</definedName>
    <definedName name="HTML_Name" hidden="1">"Jarvis IT"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Documents\MyHTML.htm"</definedName>
    <definedName name="HTML_PathTemplate" hidden="1">"C:\My Documents\HTMLTemp.htm"</definedName>
    <definedName name="HTML_Title" hidden="1">"Draft Cost Auth"</definedName>
    <definedName name="huh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I">#REF!</definedName>
    <definedName name="IN">#REF!</definedName>
    <definedName name="IN0">#REF!</definedName>
    <definedName name="Inflation">[13]Summary!$C$31</definedName>
    <definedName name="Int">#REF!</definedName>
    <definedName name="Interest_Rate">#REF!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UM_DEP" hidden="1">"c7"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UDITOR_NAME" hidden="1">"c1539"</definedName>
    <definedName name="IQ_AUDITOR_OPINION" hidden="1">"c1540"</definedName>
    <definedName name="IQ_AUTO_WRITTEN" hidden="1">"c62"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IG_INT_BEAR_CD" hidden="1">"c89"</definedName>
    <definedName name="IQ_BOARD_MEMBER" hidden="1">"c96"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OSEPRICE" hidden="1">"c174"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REET1" hidden="1">"c217"</definedName>
    <definedName name="IQ_COMPANY_STREET2" hidden="1">"c218"</definedName>
    <definedName name="IQ_COMPANY_TICKER" hidden="1">"c219"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"c373"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NUM_EST" hidden="1">"c402"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DATE" hidden="1">"c1634"</definedName>
    <definedName name="IQ_EST_EPS_GROWTH_1YR" hidden="1">"c1636"</definedName>
    <definedName name="IQ_EST_EPS_GROWTH_2YR" hidden="1">"c1637"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P_RETURN_PENSION_DOMESTIC" hidden="1">"c407"</definedName>
    <definedName name="IQ_EXP_RETURN_PENSION_FOREIGN" hidden="1">"c408"</definedName>
    <definedName name="IQ_EXPENSE_CODE_" hidden="1">"PwC UK Website Access"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NUM_EST" hidden="1">"c421"</definedName>
    <definedName name="IQ_FFO_STDDEV_EST" hidden="1">"c422"</definedName>
    <definedName name="IQ_FH">100000</definedName>
    <definedName name="IQ_FHLB_DEBT" hidden="1">"c423"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LAND" hidden="1">"c645"</definedName>
    <definedName name="IQ_LASTSALEPRICE" hidden="1">"c646"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LTMMONTH" hidden="1">120000</definedName>
    <definedName name="IQ_MACHINERY" hidden="1">"c711"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TD" hidden="1">800000</definedName>
    <definedName name="IQ_NAMES_REVISION_DATE_" hidden="1">"10/27/2016 13:42:33"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OCCUPY_EXP" hidden="1">"c839"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ISSUED" hidden="1">"c857"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PART_TIME" hidden="1">"c1024"</definedName>
    <definedName name="IQ_PAY_ACCRUED" hidden="1">"c8"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EXP" hidden="1">"c1068"</definedName>
    <definedName name="IQ_PREPAID_EXPEN" hidden="1">"c1068"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"c1122"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PAID_CLAIMS" hidden="1">"c1330"</definedName>
    <definedName name="IQ_UNREALIZED_GAIN" hidden="1">"c1619"</definedName>
    <definedName name="IQ_US_GAAP" hidden="1">"c1331"</definedName>
    <definedName name="IQ_UTIL_PPE_NET" hidden="1">"c1620"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YEARHIGH" hidden="1">"c1337"</definedName>
    <definedName name="IQ_YEARLOW" hidden="1">"c1338"</definedName>
    <definedName name="IQ_YTD" hidden="1">3000</definedName>
    <definedName name="IQ_YTDMONTH" hidden="1">130000</definedName>
    <definedName name="IQ_Z_SCORE" hidden="1">"c1339"</definedName>
    <definedName name="jamb" hidden="1">{#N/A,#N/A,FALSE,"AFR-ELC"}</definedName>
    <definedName name="K">#REF!</definedName>
    <definedName name="L">#REF!</definedName>
    <definedName name="Land_Residual">#REF!</definedName>
    <definedName name="Last_Row">IF(Values_Entered,Header_Row+Number_of_Payments,Header_Row)</definedName>
    <definedName name="lastcell" localSheetId="0">'[14]Oct-99'!#REF!</definedName>
    <definedName name="lastcell" localSheetId="1">'[14]Oct-99'!#REF!</definedName>
    <definedName name="lastcell">'[14]Oct-99'!#REF!</definedName>
    <definedName name="LO">#REF!</definedName>
    <definedName name="LO0">#REF!</definedName>
    <definedName name="Loan_Amount">#REF!</definedName>
    <definedName name="Loan_Start">#REF!</definedName>
    <definedName name="Loan_Years">#REF!</definedName>
    <definedName name="LS">#REF!</definedName>
    <definedName name="LS0">#REF!</definedName>
    <definedName name="LU">#REF!</definedName>
    <definedName name="LU0">#REF!</definedName>
    <definedName name="M">#REF!</definedName>
    <definedName name="mix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N">#REF!</definedName>
    <definedName name="NAME">#REF!</definedName>
    <definedName name="Name1">[11]Assumptions!$B$15</definedName>
    <definedName name="name2">[11]Assumptions!$B$17</definedName>
    <definedName name="Name3">[11]Assumptions!$B$20</definedName>
    <definedName name="ngfng" hidden="1">{#N/A,#N/A,FALSE,"Aging Summary";#N/A,#N/A,FALSE,"Ratio Analysis";#N/A,#N/A,FALSE,"Test 120 Day Accts";#N/A,#N/A,FALSE,"Tickmarks"}</definedName>
    <definedName name="nnnnnnn" hidden="1">{#N/A,#N/A,FALSE,"AFR-ELC"}</definedName>
    <definedName name="NONE">'[15]#REF'!#REF!</definedName>
    <definedName name="NOTE">#REF!</definedName>
    <definedName name="NSF">'[8]Condo Pricing'!$F$15</definedName>
    <definedName name="NUM">#REF!</definedName>
    <definedName name="Num_Pmt_Per_Year">#REF!</definedName>
    <definedName name="Number_of_Payments">MATCH(0.01,End_Bal,-1)+1</definedName>
    <definedName name="NWC" hidden="1">{#N/A,#N/A,FALSE,"AFR-ELC"}</definedName>
    <definedName name="OFFICE">#REF!</definedName>
    <definedName name="OLTV">'[8]Base case - condos'!$H$8</definedName>
    <definedName name="OOOOO">#REF!</definedName>
    <definedName name="OT">#REF!</definedName>
    <definedName name="OT0">#REF!</definedName>
    <definedName name="pay" localSheetId="0">'[7]Materials on site'!#REF!</definedName>
    <definedName name="pay" localSheetId="1">'[7]Materials on site'!#REF!</definedName>
    <definedName name="pay">'[7]Materials on site'!#REF!</definedName>
    <definedName name="Pay_Date">#REF!</definedName>
    <definedName name="Pay_Num">#REF!</definedName>
    <definedName name="Payment_Date" localSheetId="1">DATE(YEAR([0]!Loan_Start),MONTH([0]!Loan_Start)+Payment_Number,DAY([0]!Loan_Start))</definedName>
    <definedName name="Payment_Date">DATE(YEAR(Loan_Start),MONTH(Loan_Start)+Payment_Number,DAY(Loan_Start))</definedName>
    <definedName name="PF">#REF!</definedName>
    <definedName name="PF0">#REF!</definedName>
    <definedName name="PLS">#REF!</definedName>
    <definedName name="Price_per_Unit">[12]BEP!$C$4</definedName>
    <definedName name="Princ">#REF!</definedName>
    <definedName name="Print">'[9]Exhibit VI-8'!$A$12:$G$21</definedName>
    <definedName name="_xlnm.Print_Area" localSheetId="0">'5 BEDROOM TERRACE'!$A$1:$F$638</definedName>
    <definedName name="_xlnm.Print_Area" localSheetId="1">'5 BEDROOM TERRACE (2)'!$A$1:$F$638</definedName>
    <definedName name="_xlnm.Print_Area">#REF!</definedName>
    <definedName name="PRINT_AREA_MI">#REF!</definedName>
    <definedName name="Print_Area_Reset">OFFSET(Full_Print,0,0,Last_Row)</definedName>
    <definedName name="_xlnm.Print_Titles">[16]Model!#REF!</definedName>
    <definedName name="PRINTER">#REF!</definedName>
    <definedName name="ProjectName">{"Client Name or Project Name"}</definedName>
    <definedName name="ProjectName2">{"Client Name or Project Name"}</definedName>
    <definedName name="ProjectName3">{"Client Name or Project Name"}</definedName>
    <definedName name="q">#REF!</definedName>
    <definedName name="qqfxlCalcReset" hidden="1">FALSE</definedName>
    <definedName name="qqfxlCalculateOnOpen" hidden="1">FALSE</definedName>
    <definedName name="qqfxlFullBoth" hidden="1">TRUE</definedName>
    <definedName name="qqfxlManualBoth" hidden="1">FALSE</definedName>
    <definedName name="qqfxlSheetsBoth" hidden="1">TRUE</definedName>
    <definedName name="RAT" hidden="1">{#N/A,#N/A,FALSE,"AFR-ELC"}</definedName>
    <definedName name="RATE" hidden="1">{#N/A,#N/A,FALSE,"AFR-ELC"}</definedName>
    <definedName name="RCLCo_Products">'[17]TCG PRODUCT MENU'!$A$48:$R$67</definedName>
    <definedName name="row" hidden="1">{#N/A,#N/A,FALSE,"AFR-ELC"}</definedName>
    <definedName name="rr">#REF!</definedName>
    <definedName name="rrrr">'[15]#REF'!#REF!</definedName>
    <definedName name="s1s1s">{#N/A,#N/A,FALSE,"Capacity"}</definedName>
    <definedName name="sa">{#N/A,#N/A,FALSE,"AFR-ELC"}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" hidden="1">{#N/A,#N/A,FALSE,"AFR-ELC"}</definedName>
    <definedName name="SDER" hidden="1">{#N/A,#N/A,FALSE,"AFR-ELC"}</definedName>
    <definedName name="SDFGHJKL" hidden="1">{#N/A,#N/A,FALSE,"AFR-ELC"}</definedName>
    <definedName name="sencount" hidden="1">2</definedName>
    <definedName name="SK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sss">#REF!</definedName>
    <definedName name="ssss2">{#N/A,#N/A,FALSE,"Revenue (Annual)";"Revenue _ First 5 years Quarterly",#N/A,FALSE,"Revenue (Qtr)"}</definedName>
    <definedName name="STATISTICS">#REF!</definedName>
    <definedName name="TABLE">#REF!</definedName>
    <definedName name="TBL">#REF!</definedName>
    <definedName name="test" hidden="1">{#N/A,#N/A,FALSE,"Aging Summary";#N/A,#N/A,FALSE,"Ratio Analysis";#N/A,#N/A,FALSE,"Test 120 Day Accts";#N/A,#N/A,FALSE,"Tickmarks"}</definedName>
    <definedName name="TITLE">#REF!</definedName>
    <definedName name="Total_Interest">#REF!</definedName>
    <definedName name="Total_Pay">#REF!</definedName>
    <definedName name="Total_Payment" localSheetId="1">Scheduled_Payment+Extra_Payment</definedName>
    <definedName name="Total_Payment">Scheduled_Payment+Extra_Payment</definedName>
    <definedName name="TOTALCOST">#REF!</definedName>
    <definedName name="TOTALMARGIN">#REF!</definedName>
    <definedName name="TOTALPRICE">#REF!</definedName>
    <definedName name="totalsf">'[18]Unit Mix'!$K$26</definedName>
    <definedName name="TOTALSTOCK">#REF!</definedName>
    <definedName name="totalunits">'[18]Unit Mix'!$G$26</definedName>
    <definedName name="TOTSTOCKCOST">#REF!</definedName>
    <definedName name="TR">#REF!</definedName>
    <definedName name="TR0">#REF!</definedName>
    <definedName name="tsadu">#REF!</definedName>
    <definedName name="tsadu1">#REF!</definedName>
    <definedName name="TTLE">{#N/A,#N/A,FALSE,"AFR-ELC"}</definedName>
    <definedName name="TTLET" hidden="1">{#N/A,#N/A,FALSE,"AFR-ELC"}</definedName>
    <definedName name="u_n" hidden="1">{#N/A,#N/A,FALSE,"AFR-ELC"}</definedName>
    <definedName name="UBA" hidden="1">{#N/A,#N/A,FALSE,"AFR-ELC"}</definedName>
    <definedName name="unattached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Unit_Margin">[12]BEP!$C$10</definedName>
    <definedName name="Units">'[8]Construction Details'!$H$4</definedName>
    <definedName name="Units_Sold">[12]BEP!$C$5</definedName>
    <definedName name="Values_Entered">IF(Loan_Amount*Interest_Rate*Loan_Years*Loan_Start&gt;0,1,0)</definedName>
    <definedName name="Varcosts">#REF!</definedName>
    <definedName name="Variable_Costs">[12]BEP!$C$7</definedName>
    <definedName name="VAT">{#N/A,#N/A,FALSE,"AFR-ELC"}</definedName>
    <definedName name="Vibrated_Reinforced_Concrete__1_2_4___19mm__aggregate__in">"5 BRM DUPLEX "</definedName>
    <definedName name="vvvvv" hidden="1">{#N/A,#N/A,FALSE,"AFR-ELC"}</definedName>
    <definedName name="wacko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was">{#N/A,#N/A,FALSE,"AFR-ELC"}</definedName>
    <definedName name="WERTYUIO">{#N/A,#N/A,FALSE,"AFR-ELC"}</definedName>
    <definedName name="WHAT" hidden="1">{#N/A,#N/A,FALSE,"II-2 POP.HH";#N/A,#N/A,FALSE,"II-3 AGE.DIST";#N/A,#N/A,FALSE,"II-4 HH.DIST";#N/A,#N/A,FALSE,"II-5 EMP.INDUS"}</definedName>
    <definedName name="what2" hidden="1">{#N/A,#N/A,FALSE,"II-2 POP.HH";#N/A,#N/A,FALSE,"II-3 AGE.DIST";#N/A,#N/A,FALSE,"II-4 HH.DIST";#N/A,#N/A,FALSE,"II-5 EMP.INDUS"}</definedName>
    <definedName name="width1">'[2]MAIN BLD TAKE OFF'!$I$18</definedName>
    <definedName name="win" localSheetId="0">#REF!</definedName>
    <definedName name="win" localSheetId="1">#REF!</definedName>
    <definedName name="win">#REF!</definedName>
    <definedName name="wrn.96126.00._.ValCo.Segmentation.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wrn.ABUBAKAR._.RIMI._.KAD." hidden="1">{#N/A,#N/A,FALSE,"AFR-ELC"}</definedName>
    <definedName name="wrn.AFRIBANK._.ELECTRICAL._.BILL._.by._.Effiong._.A.._.Uko.">{#N/A,#N/A,FALSE,"AFR-ELC"}</definedName>
    <definedName name="wrn.Aging._.and._.Trend._.Analysis." hidden="1">{#N/A,#N/A,FALSE,"Aging Summary";#N/A,#N/A,FALSE,"Ratio Analysis";#N/A,#N/A,FALSE,"Test 120 Day Accts";#N/A,#N/A,FALSE,"Tickmarks"}</definedName>
    <definedName name="wrn.AJDSuite." hidden="1">{"AJD",#N/A,TRUE,"Summary";"AJD",#N/A,TRUE,"CFCONC-outputs";"AJD",#N/A,TRUE,"P&amp;LCONC-outputs";"AJD",#N/A,TRUE,"BSCONC-outputs";"AJD",#N/A,TRUE,"FSCONC-outputs"}</definedName>
    <definedName name="wrn.All._.Sheets.">{#N/A,#N/A,FALSE,"JA.1";#N/A,#N/A,FALSE,"JA.2";#N/A,#N/A,FALSE,"JA.3";#N/A,#N/A,FALSE,"JA.4";#N/A,#N/A,FALSE,"JA.5";#N/A,#N/A,FALSE,"JA.6";#N/A,#N/A,FALSE,"JA.7";#N/A,#N/A,FALSE,"JA.8";#N/A,#N/A,FALSE,"JA.9";#N/A,#N/A,FALSE,"JA.10";#N/A,#N/A,FALSE,"JB.1";#N/A,#N/A,FALSE,"JB.2";#N/A,#N/A,FALSE,"JB.3";#N/A,#N/A,FALSE,"JB.4";#N/A,#N/A,FALSE,"JB.5";#N/A,#N/A,FALSE,"JB.6";#N/A,#N/A,FALSE,"JB.7";#N/A,#N/A,FALSE,"JB.8";#N/A,#N/A,FALSE,"JB.9";#N/A,#N/A,FALSE,"JB.10";#N/A,#N/A,FALSE,"JC.1";#N/A,#N/A,FALSE,"JC.2";#N/A,#N/A,FALSE,"JC.3";#N/A,#N/A,FALSE,"JC.4";#N/A,#N/A,FALSE,"JC.5";#N/A,#N/A,FALSE,"JC.6";#N/A,#N/A,FALSE,"JC.7";#N/A,#N/A,FALSE,"JC.8";#N/A,#N/A,FALSE,"JC.9";#N/A,#N/A,FALSE,"JC.10";#N/A,#N/A,FALSE,"JD.1";#N/A,#N/A,FALSE,"JD.2";#N/A,#N/A,FALSE,"JD.3";#N/A,#N/A,FALSE,"JD.4";#N/A,#N/A,FALSE,"JD.5";#N/A,#N/A,FALSE,"JD.6";#N/A,#N/A,FALSE,"JD.7";#N/A,#N/A,FALSE,"JD.8";#N/A,#N/A,FALSE,"JD.9";#N/A,#N/A,FALSE,"JD.10"}</definedName>
    <definedName name="wrn.Construction._.Costs." hidden="1">{"Const Costs Dev",#N/A,FALSE,"Construction Cost Inputs";"Const Costs orig ccy",#N/A,FALSE,"Construction Cost Inputs";"Const Costs USD",#N/A,FALSE,"Construction Cost Inputs"}</definedName>
    <definedName name="wrn.demand." hidden="1">{#N/A,#N/A,FALSE,"III-1 Sum.Dem";#N/A,#N/A,FALSE,"III-2 RER.Dem.Pop";#N/A,#N/A,FALSE,"III-3 RER.Cap.Pop";#N/A,#N/A,FALSE,"III-4 RER.Dem.TCSS";#N/A,#N/A,FALSE,"III-5 RER.Cap.TCSS";#N/A,#N/A,FALSE,"III-6 Pow.Center.Dem";#N/A,#N/A,FALSE,"III-7 Off.Demand";#N/A,#N/A,FALSE,"III-8 Htl.Dem"}</definedName>
    <definedName name="wrn.demographics." hidden="1">{#N/A,#N/A,FALSE,"pop.hh";#N/A,#N/A,FALSE,"age.dist";#N/A,#N/A,FALSE,"hh.income";#N/A,#N/A,FALSE,"hh.chars"}</definedName>
    <definedName name="wrn.Demos." hidden="1">{#N/A,#N/A,FALSE,"II-2 POP.HH";#N/A,#N/A,FALSE,"II-3 AGE.DIST";#N/A,#N/A,FALSE,"II-4 HH.DIST";#N/A,#N/A,FALSE,"II-5 EMP.INDUS"}</definedName>
    <definedName name="wrn.Financing._.Inputs." hidden="1">{"BuildIn 2 Funding Assump",#N/A,FALSE,"Building Inputs";"BuildIn Capex plus Extras",#N/A,FALSE,"Building Inputs"}</definedName>
    <definedName name="wrn.Inputs._.outputs." hidden="1">{"key inputs",#N/A,FALSE,"Key Inputs";"key outputs",#N/A,FALSE,"Outputs";"Other inputs",#N/A,FALSE,"Other Inputs";"cashflow",#N/A,FALSE,"Statemnts"}</definedName>
    <definedName name="wrn.OpCostIn." hidden="1">{"OpCostIn Technical",#N/A,FALSE,"Operations Cost Inputs";"OpCostIn V plus F",#N/A,FALSE,"Operations Cost Inputs";"OpCostIn Maint",#N/A,FALSE,"Operations Cost Inputs";"OpCostIn LDs Add Cost",#N/A,FALSE,"Operations Cost Inputs"}</definedName>
    <definedName name="wrn.Print.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Short._.Print." hidden="1">{#N/A,#N/A,FALSE,"Cover";#N/A,#N/A,FALSE,"Stack";#N/A,#N/A,FALSE,"Cost S";#N/A,#N/A,FALSE," CF";#N/A,#N/A,FALSE,"Investor"}</definedName>
    <definedName name="wrn.Summary._.results." hidden="1">{"key inputs",#N/A,TRUE,"Key Inputs";"key outputs",#N/A,TRUE,"Outputs";"Other inputs",#N/A,TRUE,"Other Inputs";"Revenue",#N/A,TRUE,"Rev"}</definedName>
    <definedName name="WS">#REF!</definedName>
    <definedName name="WS0">#REF!</definedName>
    <definedName name="xxx">#REF!</definedName>
    <definedName name="YUOR">{#N/A,#N/A,FALSE,"AFR-ELC"}</definedName>
    <definedName name="ZX">"Best Answer Data - v1.5"</definedName>
    <definedName name="ZXA000">#REF!</definedName>
    <definedName name="ZXA001">#REF!</definedName>
    <definedName name="ZXC000">#REF!</definedName>
    <definedName name="ZXC001">#REF!</definedName>
    <definedName name="ZXC002">#REF!</definedName>
    <definedName name="ZXC003">#REF!</definedName>
    <definedName name="ZXC004">#REF!</definedName>
    <definedName name="ZXC005">#REF!</definedName>
    <definedName name="ZXC006">#REF!</definedName>
    <definedName name="ZXC007">#REF!</definedName>
    <definedName name="ZXC008">#REF!</definedName>
    <definedName name="ZXJ000">#REF!</definedName>
    <definedName name="ZXJ00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3" i="2" l="1"/>
  <c r="E617" i="2"/>
  <c r="F594" i="2"/>
  <c r="E619" i="2" s="1"/>
  <c r="F568" i="2"/>
  <c r="E543" i="2"/>
  <c r="F543" i="2" s="1"/>
  <c r="E542" i="2"/>
  <c r="F542" i="2" s="1"/>
  <c r="E540" i="2"/>
  <c r="F540" i="2" s="1"/>
  <c r="E539" i="2"/>
  <c r="F539" i="2" s="1"/>
  <c r="C539" i="2"/>
  <c r="F535" i="2"/>
  <c r="F532" i="2"/>
  <c r="F529" i="2"/>
  <c r="E529" i="2"/>
  <c r="F528" i="2"/>
  <c r="F525" i="2"/>
  <c r="F524" i="2"/>
  <c r="E520" i="2"/>
  <c r="C519" i="2"/>
  <c r="F519" i="2" s="1"/>
  <c r="F474" i="2"/>
  <c r="E474" i="2"/>
  <c r="F472" i="2"/>
  <c r="E472" i="2"/>
  <c r="F459" i="2"/>
  <c r="F453" i="2"/>
  <c r="E453" i="2"/>
  <c r="F451" i="2"/>
  <c r="E451" i="2"/>
  <c r="F449" i="2"/>
  <c r="E449" i="2"/>
  <c r="F447" i="2"/>
  <c r="E447" i="2"/>
  <c r="F445" i="2"/>
  <c r="E445" i="2"/>
  <c r="F443" i="2"/>
  <c r="E443" i="2"/>
  <c r="F441" i="2"/>
  <c r="E441" i="2"/>
  <c r="F437" i="2"/>
  <c r="F463" i="2" s="1"/>
  <c r="E611" i="2" s="1"/>
  <c r="F435" i="2"/>
  <c r="E396" i="2"/>
  <c r="F390" i="2"/>
  <c r="I388" i="2"/>
  <c r="F388" i="2"/>
  <c r="E360" i="2"/>
  <c r="F360" i="2" s="1"/>
  <c r="F358" i="2"/>
  <c r="F353" i="2"/>
  <c r="F351" i="2"/>
  <c r="F347" i="2"/>
  <c r="E345" i="2"/>
  <c r="F345" i="2" s="1"/>
  <c r="F362" i="2" s="1"/>
  <c r="E371" i="2" s="1"/>
  <c r="F343" i="2"/>
  <c r="F333" i="2"/>
  <c r="E327" i="2"/>
  <c r="C327" i="2"/>
  <c r="F327" i="2" s="1"/>
  <c r="C325" i="2"/>
  <c r="F325" i="2" s="1"/>
  <c r="F319" i="2"/>
  <c r="F313" i="2"/>
  <c r="E311" i="2"/>
  <c r="F311" i="2" s="1"/>
  <c r="F335" i="2" s="1"/>
  <c r="E369" i="2" s="1"/>
  <c r="E309" i="2"/>
  <c r="F309" i="2" s="1"/>
  <c r="F307" i="2"/>
  <c r="F305" i="2"/>
  <c r="F296" i="2"/>
  <c r="E273" i="2"/>
  <c r="F273" i="2" s="1"/>
  <c r="E257" i="2"/>
  <c r="F257" i="2" s="1"/>
  <c r="E255" i="2"/>
  <c r="F255" i="2" s="1"/>
  <c r="E253" i="2"/>
  <c r="F253" i="2" s="1"/>
  <c r="I252" i="2"/>
  <c r="J252" i="2" s="1"/>
  <c r="C240" i="2"/>
  <c r="E238" i="2"/>
  <c r="E240" i="2" s="1"/>
  <c r="F240" i="2" s="1"/>
  <c r="F230" i="2"/>
  <c r="C230" i="2"/>
  <c r="G228" i="2"/>
  <c r="C228" i="2"/>
  <c r="F228" i="2" s="1"/>
  <c r="C226" i="2"/>
  <c r="C224" i="2"/>
  <c r="C222" i="2"/>
  <c r="C238" i="2" s="1"/>
  <c r="F238" i="2" s="1"/>
  <c r="G220" i="2"/>
  <c r="E220" i="2"/>
  <c r="E222" i="2" s="1"/>
  <c r="C220" i="2"/>
  <c r="C236" i="2" s="1"/>
  <c r="F236" i="2" s="1"/>
  <c r="F213" i="2"/>
  <c r="E207" i="2"/>
  <c r="C207" i="2"/>
  <c r="E178" i="2"/>
  <c r="E228" i="2" s="1"/>
  <c r="E230" i="2" s="1"/>
  <c r="C178" i="2"/>
  <c r="F178" i="2" s="1"/>
  <c r="F176" i="2"/>
  <c r="E176" i="2"/>
  <c r="F168" i="2"/>
  <c r="E168" i="2"/>
  <c r="E213" i="2" s="1"/>
  <c r="E263" i="2" s="1"/>
  <c r="I164" i="2"/>
  <c r="E161" i="2"/>
  <c r="C161" i="2"/>
  <c r="H161" i="2" s="1"/>
  <c r="I160" i="2"/>
  <c r="E140" i="2"/>
  <c r="F140" i="2" s="1"/>
  <c r="F138" i="2"/>
  <c r="C132" i="2"/>
  <c r="E130" i="2"/>
  <c r="C130" i="2"/>
  <c r="F128" i="2"/>
  <c r="C128" i="2"/>
  <c r="F122" i="2"/>
  <c r="E122" i="2"/>
  <c r="F120" i="2"/>
  <c r="F83" i="2"/>
  <c r="C83" i="2"/>
  <c r="C89" i="2" s="1"/>
  <c r="F89" i="2" s="1"/>
  <c r="E76" i="2"/>
  <c r="F76" i="2" s="1"/>
  <c r="F71" i="2"/>
  <c r="F65" i="2"/>
  <c r="E51" i="2"/>
  <c r="F51" i="2" s="1"/>
  <c r="F50" i="2"/>
  <c r="F46" i="2"/>
  <c r="E41" i="2"/>
  <c r="F41" i="2" s="1"/>
  <c r="F40" i="2"/>
  <c r="F35" i="2"/>
  <c r="E35" i="2"/>
  <c r="E36" i="2" s="1"/>
  <c r="F36" i="2" s="1"/>
  <c r="F34" i="2"/>
  <c r="F24" i="2"/>
  <c r="E24" i="2"/>
  <c r="F23" i="2"/>
  <c r="F21" i="2"/>
  <c r="E18" i="2"/>
  <c r="F18" i="2" s="1"/>
  <c r="F17" i="2"/>
  <c r="C17" i="2"/>
  <c r="E16" i="2"/>
  <c r="C16" i="2"/>
  <c r="E15" i="2"/>
  <c r="F15" i="2" s="1"/>
  <c r="E14" i="2"/>
  <c r="F14" i="2" s="1"/>
  <c r="E13" i="2"/>
  <c r="C13" i="2"/>
  <c r="E12" i="2"/>
  <c r="F12" i="2" s="1"/>
  <c r="F11" i="2"/>
  <c r="E11" i="2"/>
  <c r="F10" i="2"/>
  <c r="F9" i="2"/>
  <c r="F13" i="2" l="1"/>
  <c r="F16" i="2"/>
  <c r="E224" i="2"/>
  <c r="F224" i="2" s="1"/>
  <c r="E226" i="2"/>
  <c r="F263" i="2"/>
  <c r="E402" i="2"/>
  <c r="E265" i="2"/>
  <c r="F30" i="2"/>
  <c r="E99" i="2" s="1"/>
  <c r="E170" i="2"/>
  <c r="F170" i="2" s="1"/>
  <c r="E132" i="2"/>
  <c r="F132" i="2" s="1"/>
  <c r="F226" i="2"/>
  <c r="E480" i="2"/>
  <c r="F480" i="2" s="1"/>
  <c r="F396" i="2"/>
  <c r="F520" i="2"/>
  <c r="E541" i="2"/>
  <c r="F541" i="2" s="1"/>
  <c r="E42" i="2"/>
  <c r="F93" i="2"/>
  <c r="E103" i="2" s="1"/>
  <c r="F130" i="2"/>
  <c r="F150" i="2" s="1"/>
  <c r="E601" i="2" s="1"/>
  <c r="F161" i="2"/>
  <c r="F196" i="2" s="1"/>
  <c r="E603" i="2" s="1"/>
  <c r="F207" i="2"/>
  <c r="E275" i="2"/>
  <c r="E410" i="2"/>
  <c r="F546" i="2"/>
  <c r="E615" i="2" s="1"/>
  <c r="F220" i="2"/>
  <c r="F222" i="2"/>
  <c r="F275" i="2" l="1"/>
  <c r="E277" i="2"/>
  <c r="F277" i="2" s="1"/>
  <c r="F265" i="2"/>
  <c r="F290" i="2" s="1"/>
  <c r="E367" i="2" s="1"/>
  <c r="F379" i="2" s="1"/>
  <c r="E607" i="2" s="1"/>
  <c r="E267" i="2"/>
  <c r="F267" i="2" s="1"/>
  <c r="E494" i="2"/>
  <c r="F494" i="2" s="1"/>
  <c r="F410" i="2"/>
  <c r="F241" i="2"/>
  <c r="E605" i="2" s="1"/>
  <c r="F42" i="2"/>
  <c r="F60" i="2" s="1"/>
  <c r="E101" i="2" s="1"/>
  <c r="F109" i="2" s="1"/>
  <c r="E599" i="2" s="1"/>
  <c r="E43" i="2"/>
  <c r="F43" i="2" s="1"/>
  <c r="E486" i="2"/>
  <c r="F402" i="2"/>
  <c r="F425" i="2" s="1"/>
  <c r="E609" i="2" s="1"/>
  <c r="E404" i="2"/>
  <c r="F404" i="2" s="1"/>
  <c r="E488" i="2" l="1"/>
  <c r="F488" i="2" s="1"/>
  <c r="F486" i="2"/>
  <c r="F510" i="2" l="1"/>
  <c r="E613" i="2" s="1"/>
  <c r="F622" i="2" s="1"/>
  <c r="F623" i="2" l="1"/>
  <c r="F624" i="2"/>
  <c r="F625" i="2" l="1"/>
  <c r="F626" i="2"/>
  <c r="E635" i="2" l="1"/>
  <c r="E630" i="2"/>
  <c r="E631" i="2"/>
  <c r="C519" i="1" l="1"/>
  <c r="E453" i="1"/>
  <c r="F453" i="1" s="1"/>
  <c r="C327" i="1"/>
  <c r="E238" i="1"/>
  <c r="E240" i="1" s="1"/>
  <c r="C230" i="1" l="1"/>
  <c r="C228" i="1"/>
  <c r="C226" i="1"/>
  <c r="C240" i="1" s="1"/>
  <c r="F240" i="1" s="1"/>
  <c r="C224" i="1"/>
  <c r="C222" i="1"/>
  <c r="C238" i="1" s="1"/>
  <c r="F238" i="1" s="1"/>
  <c r="C220" i="1"/>
  <c r="C236" i="1" s="1"/>
  <c r="F236" i="1" s="1"/>
  <c r="C207" i="1"/>
  <c r="C213" i="1" s="1"/>
  <c r="C178" i="1"/>
  <c r="C161" i="1"/>
  <c r="C132" i="1"/>
  <c r="C130" i="1"/>
  <c r="C128" i="1"/>
  <c r="C83" i="1"/>
  <c r="C89" i="1" s="1"/>
  <c r="C17" i="1"/>
  <c r="C16" i="1"/>
  <c r="C13" i="1"/>
  <c r="E11" i="1"/>
  <c r="E360" i="1" l="1"/>
  <c r="E327" i="1"/>
  <c r="F358" i="1"/>
  <c r="F351" i="1"/>
  <c r="F347" i="1"/>
  <c r="E345" i="1"/>
  <c r="F345" i="1" s="1"/>
  <c r="F343" i="1"/>
  <c r="F333" i="1"/>
  <c r="C325" i="1"/>
  <c r="F319" i="1"/>
  <c r="F313" i="1"/>
  <c r="E309" i="1"/>
  <c r="F309" i="1" s="1"/>
  <c r="F307" i="1"/>
  <c r="F305" i="1"/>
  <c r="F296" i="1"/>
  <c r="F353" i="1" l="1"/>
  <c r="F360" i="1"/>
  <c r="F327" i="1"/>
  <c r="F325" i="1"/>
  <c r="E311" i="1"/>
  <c r="F311" i="1" s="1"/>
  <c r="F362" i="1" l="1"/>
  <c r="E371" i="1" s="1"/>
  <c r="F335" i="1"/>
  <c r="E369" i="1" s="1"/>
  <c r="E168" i="1" l="1"/>
  <c r="E130" i="1"/>
  <c r="E170" i="1" s="1"/>
  <c r="F170" i="1" s="1"/>
  <c r="E451" i="1" l="1"/>
  <c r="E449" i="1"/>
  <c r="E447" i="1"/>
  <c r="E445" i="1"/>
  <c r="F445" i="1" s="1"/>
  <c r="E443" i="1"/>
  <c r="E441" i="1"/>
  <c r="F451" i="1"/>
  <c r="F449" i="1"/>
  <c r="F447" i="1"/>
  <c r="G220" i="1"/>
  <c r="F128" i="1"/>
  <c r="G228" i="1"/>
  <c r="E529" i="1"/>
  <c r="F594" i="1" l="1"/>
  <c r="E619" i="1" s="1"/>
  <c r="F89" i="1" l="1"/>
  <c r="F83" i="1"/>
  <c r="E520" i="1"/>
  <c r="F568" i="1"/>
  <c r="E617" i="1" s="1"/>
  <c r="F459" i="1" l="1"/>
  <c r="F437" i="1"/>
  <c r="E41" i="1" l="1"/>
  <c r="E42" i="1" s="1"/>
  <c r="F42" i="1" s="1"/>
  <c r="F40" i="1"/>
  <c r="F41" i="1" l="1"/>
  <c r="E43" i="1" l="1"/>
  <c r="F43" i="1" s="1"/>
  <c r="C539" i="1"/>
  <c r="E543" i="1"/>
  <c r="E542" i="1"/>
  <c r="F443" i="1"/>
  <c r="F441" i="1"/>
  <c r="F435" i="1"/>
  <c r="I388" i="1"/>
  <c r="I252" i="1"/>
  <c r="J252" i="1" s="1"/>
  <c r="I164" i="1"/>
  <c r="H161" i="1"/>
  <c r="I160" i="1"/>
  <c r="E76" i="1"/>
  <c r="F76" i="1" s="1"/>
  <c r="F71" i="1"/>
  <c r="F65" i="1"/>
  <c r="E51" i="1"/>
  <c r="F46" i="1"/>
  <c r="E24" i="1"/>
  <c r="F24" i="1" s="1"/>
  <c r="F23" i="1"/>
  <c r="F21" i="1"/>
  <c r="E18" i="1"/>
  <c r="F18" i="1" s="1"/>
  <c r="F17" i="1"/>
  <c r="E16" i="1"/>
  <c r="F16" i="1" s="1"/>
  <c r="E15" i="1"/>
  <c r="E14" i="1"/>
  <c r="E13" i="1"/>
  <c r="F13" i="1" s="1"/>
  <c r="E12" i="1"/>
  <c r="F12" i="1" s="1"/>
  <c r="F11" i="1"/>
  <c r="F10" i="1"/>
  <c r="F9" i="1"/>
  <c r="F463" i="1" l="1"/>
  <c r="E611" i="1" s="1"/>
  <c r="F93" i="1"/>
  <c r="E103" i="1" s="1"/>
  <c r="F543" i="1"/>
  <c r="F542" i="1"/>
  <c r="F14" i="1"/>
  <c r="F15" i="1"/>
  <c r="E472" i="1"/>
  <c r="F472" i="1" s="1"/>
  <c r="F388" i="1"/>
  <c r="F524" i="1"/>
  <c r="F532" i="1"/>
  <c r="F535" i="1"/>
  <c r="E35" i="1"/>
  <c r="E36" i="1" s="1"/>
  <c r="F36" i="1" s="1"/>
  <c r="F34" i="1"/>
  <c r="F50" i="1"/>
  <c r="F525" i="1"/>
  <c r="F529" i="1"/>
  <c r="E474" i="1"/>
  <c r="F474" i="1" s="1"/>
  <c r="F390" i="1"/>
  <c r="E539" i="1"/>
  <c r="F519" i="1"/>
  <c r="F30" i="1" l="1"/>
  <c r="E99" i="1" s="1"/>
  <c r="F528" i="1"/>
  <c r="F539" i="1"/>
  <c r="E540" i="1"/>
  <c r="E213" i="1"/>
  <c r="E263" i="1" s="1"/>
  <c r="E265" i="1" s="1"/>
  <c r="F51" i="1"/>
  <c r="F138" i="1"/>
  <c r="E140" i="1"/>
  <c r="F140" i="1" s="1"/>
  <c r="E176" i="1"/>
  <c r="E220" i="1" s="1"/>
  <c r="E222" i="1" s="1"/>
  <c r="F35" i="1"/>
  <c r="F220" i="1" l="1"/>
  <c r="E267" i="1"/>
  <c r="F267" i="1" s="1"/>
  <c r="F265" i="1"/>
  <c r="F60" i="1"/>
  <c r="F168" i="1"/>
  <c r="E273" i="1"/>
  <c r="E275" i="1" s="1"/>
  <c r="E277" i="1" s="1"/>
  <c r="F277" i="1" s="1"/>
  <c r="F176" i="1"/>
  <c r="E178" i="1"/>
  <c r="F540" i="1"/>
  <c r="E207" i="1"/>
  <c r="F207" i="1" s="1"/>
  <c r="E396" i="1"/>
  <c r="F396" i="1" s="1"/>
  <c r="E253" i="1"/>
  <c r="E122" i="1"/>
  <c r="E255" i="1" s="1"/>
  <c r="E161" i="1"/>
  <c r="F161" i="1" s="1"/>
  <c r="F120" i="1"/>
  <c r="E226" i="1"/>
  <c r="F226" i="1" s="1"/>
  <c r="E224" i="1"/>
  <c r="F224" i="1" s="1"/>
  <c r="F222" i="1"/>
  <c r="F255" i="1" l="1"/>
  <c r="E257" i="1"/>
  <c r="F257" i="1" s="1"/>
  <c r="E228" i="1"/>
  <c r="F275" i="1"/>
  <c r="F122" i="1"/>
  <c r="F213" i="1"/>
  <c r="E480" i="1"/>
  <c r="F480" i="1" s="1"/>
  <c r="F273" i="1"/>
  <c r="E410" i="1"/>
  <c r="F253" i="1"/>
  <c r="F178" i="1"/>
  <c r="F196" i="1" s="1"/>
  <c r="E603" i="1" l="1"/>
  <c r="F228" i="1"/>
  <c r="E230" i="1"/>
  <c r="F230" i="1" s="1"/>
  <c r="E494" i="1"/>
  <c r="F494" i="1" s="1"/>
  <c r="F410" i="1"/>
  <c r="F130" i="1"/>
  <c r="E132" i="1"/>
  <c r="F132" i="1" s="1"/>
  <c r="F241" i="1" l="1"/>
  <c r="E605" i="1" s="1"/>
  <c r="F150" i="1"/>
  <c r="E601" i="1" s="1"/>
  <c r="E101" i="1"/>
  <c r="E402" i="1"/>
  <c r="F263" i="1"/>
  <c r="F290" i="1" s="1"/>
  <c r="E367" i="1" l="1"/>
  <c r="F379" i="1" s="1"/>
  <c r="E607" i="1" s="1"/>
  <c r="F109" i="1"/>
  <c r="E599" i="1" s="1"/>
  <c r="E404" i="1"/>
  <c r="F404" i="1" s="1"/>
  <c r="F402" i="1"/>
  <c r="E486" i="1"/>
  <c r="F425" i="1" l="1"/>
  <c r="E609" i="1" s="1"/>
  <c r="F486" i="1"/>
  <c r="E488" i="1"/>
  <c r="F488" i="1" s="1"/>
  <c r="F510" i="1" l="1"/>
  <c r="E613" i="1" s="1"/>
  <c r="E541" i="1"/>
  <c r="F541" i="1" s="1"/>
  <c r="F520" i="1"/>
  <c r="F546" i="1" l="1"/>
  <c r="E615" i="1" l="1"/>
  <c r="F622" i="1" l="1"/>
  <c r="F623" i="1" s="1"/>
  <c r="F624" i="1" s="1"/>
  <c r="F625" i="1" s="1"/>
  <c r="F626" i="1" s="1"/>
  <c r="E630" i="1" l="1"/>
  <c r="E635" i="1"/>
  <c r="E631" i="1"/>
</calcChain>
</file>

<file path=xl/sharedStrings.xml><?xml version="1.0" encoding="utf-8"?>
<sst xmlns="http://schemas.openxmlformats.org/spreadsheetml/2006/main" count="1130" uniqueCount="246">
  <si>
    <t>ELEMENT NR. 1</t>
  </si>
  <si>
    <t>SUBSTRUCTURE (All Provisional)</t>
  </si>
  <si>
    <t>D20: EXCAVATING AND FILLING</t>
  </si>
  <si>
    <t>General Site Clearance</t>
  </si>
  <si>
    <t>A</t>
  </si>
  <si>
    <t xml:space="preserve">Excavate oversite to remove vegetable soil average 150mm deep. </t>
  </si>
  <si>
    <r>
      <t>m</t>
    </r>
    <r>
      <rPr>
        <vertAlign val="superscript"/>
        <sz val="10"/>
        <rFont val="Comic Sans MS"/>
        <family val="4"/>
      </rPr>
      <t>2</t>
    </r>
  </si>
  <si>
    <t>B</t>
  </si>
  <si>
    <t xml:space="preserve">Excavate trench to receive foundation starting from stripped level and not exceeding 2.00m deep. </t>
  </si>
  <si>
    <r>
      <t>m</t>
    </r>
    <r>
      <rPr>
        <vertAlign val="superscript"/>
        <sz val="10"/>
        <rFont val="Comic Sans MS"/>
        <family val="4"/>
      </rPr>
      <t>3</t>
    </r>
  </si>
  <si>
    <t>C</t>
  </si>
  <si>
    <t xml:space="preserve">Excavate pit for column bases starting from stripped level and not exceeding 1.50m deep. </t>
  </si>
  <si>
    <t>D</t>
  </si>
  <si>
    <t xml:space="preserve">Excavate for working space including back filling arround retaining walls starting from stripped level and not exceeding 1.50m deep. </t>
  </si>
  <si>
    <t>E</t>
  </si>
  <si>
    <t>Level and compact bottom of excavation to receive concrete in foundation.</t>
  </si>
  <si>
    <t>F</t>
  </si>
  <si>
    <t>Remove surplus excavated material from site.</t>
  </si>
  <si>
    <t>G</t>
  </si>
  <si>
    <t>Return, fill and consolidate selected excavated material around foundation.</t>
  </si>
  <si>
    <t>H</t>
  </si>
  <si>
    <t>Approved laterite earth filling to make up level well rammed and consolidated in layers of 150mm thick.</t>
  </si>
  <si>
    <t>J</t>
  </si>
  <si>
    <t>100mm thick approved rock hardcore filling well rammed and consolidated.</t>
  </si>
  <si>
    <t>K</t>
  </si>
  <si>
    <t>Dieldrex 20" anti-termites to surfaces of excavation</t>
  </si>
  <si>
    <t>E10: In situ concrete</t>
  </si>
  <si>
    <t>Vibrated Concrete Grade 15 in:</t>
  </si>
  <si>
    <t>L</t>
  </si>
  <si>
    <t>50mm blinding under bases</t>
  </si>
  <si>
    <t>Vibrated Concrete grade 20 in</t>
  </si>
  <si>
    <t>M</t>
  </si>
  <si>
    <t>Foundation &amp; steps</t>
  </si>
  <si>
    <t>N</t>
  </si>
  <si>
    <t>150mm horizontal bed</t>
  </si>
  <si>
    <t>Carried to Collection</t>
  </si>
  <si>
    <t>SUBSTRUCTURE CONT'D</t>
  </si>
  <si>
    <t>Reinforced  insitu concrete</t>
  </si>
  <si>
    <t>Vibrated Concrete grade 25 in:</t>
  </si>
  <si>
    <t>Columns</t>
  </si>
  <si>
    <t>E30: Reinforcement for in situ concrete</t>
  </si>
  <si>
    <t>kg</t>
  </si>
  <si>
    <t>10mm diameter links and stirrups</t>
  </si>
  <si>
    <t>BRC Fabric mesh reinforcement to BS 4483 ref.No A.142 weighing 2.22kg/sq.m lapped 200mm at all joints in:</t>
  </si>
  <si>
    <t>Bed</t>
  </si>
  <si>
    <t>E20: Formwork for in situ concrete</t>
  </si>
  <si>
    <t>Sawn formwork to:</t>
  </si>
  <si>
    <t>P</t>
  </si>
  <si>
    <t>Carried to collection</t>
  </si>
  <si>
    <t>Edges of ground floor bed 150mm high</t>
  </si>
  <si>
    <t>m</t>
  </si>
  <si>
    <t>F10: Brick/Block walling</t>
  </si>
  <si>
    <t xml:space="preserve">Hollow sandcrete blockwork filled solid with vibrated concrete grade 15 and jointed in cement mortar </t>
  </si>
  <si>
    <t>225mm wall</t>
  </si>
  <si>
    <t>Damp Proofing</t>
  </si>
  <si>
    <t>Damp proof membrane</t>
  </si>
  <si>
    <t>0.26mm polythene damp proof membrane lapped 450mm at all welted joints, laid on hardcore</t>
  </si>
  <si>
    <t>COLLECTION</t>
  </si>
  <si>
    <t>page /1</t>
  </si>
  <si>
    <t>page /2</t>
  </si>
  <si>
    <t>page /3</t>
  </si>
  <si>
    <t xml:space="preserve">SUBSTRUCTURE </t>
  </si>
  <si>
    <t>Carried to Summary</t>
  </si>
  <si>
    <t>Element Nr. 2</t>
  </si>
  <si>
    <t>FRAME</t>
  </si>
  <si>
    <t xml:space="preserve">Reinforced Insitu Concrete </t>
  </si>
  <si>
    <t>Vibrated Concrete Grade 20</t>
  </si>
  <si>
    <t>Beams</t>
  </si>
  <si>
    <t>16mm diameter bar</t>
  </si>
  <si>
    <t>Vertical sides of columns</t>
  </si>
  <si>
    <t>sides and soffits of beams</t>
  </si>
  <si>
    <t>carried to Summary</t>
  </si>
  <si>
    <t>Element Nr. 3</t>
  </si>
  <si>
    <t>UPPER FLOOR</t>
  </si>
  <si>
    <t>Suspended floor slabs</t>
  </si>
  <si>
    <t>12mm diameter bars</t>
  </si>
  <si>
    <t>Horizontal soffit of suspended floor slab</t>
  </si>
  <si>
    <t>Edge of slab 150mm wide</t>
  </si>
  <si>
    <t>UPPER FLOORS</t>
  </si>
  <si>
    <t>Element Nr. 4</t>
  </si>
  <si>
    <t xml:space="preserve">STAIRCASES </t>
  </si>
  <si>
    <t xml:space="preserve"> </t>
  </si>
  <si>
    <t>Staircases including landings and beams</t>
  </si>
  <si>
    <t>High yield deformed bars to BS 4449 in beams, staircases and landing</t>
  </si>
  <si>
    <t>12mm diameter bar</t>
  </si>
  <si>
    <t>Sloping soffit of staircases / ramps</t>
  </si>
  <si>
    <t>Soffits of landing</t>
  </si>
  <si>
    <t>Sides and soffits of beam</t>
  </si>
  <si>
    <t>Sides of staircases / ramps including cutting and fitting to risers.</t>
  </si>
  <si>
    <t>Risers of steps 150mm high</t>
  </si>
  <si>
    <t>Sides of Landing</t>
  </si>
  <si>
    <t>M60: Painting/Clear finishing</t>
  </si>
  <si>
    <t>STAIRCASES</t>
  </si>
  <si>
    <t>Element Nr. 5</t>
  </si>
  <si>
    <t>ROOF</t>
  </si>
  <si>
    <t>High yield deformed bars to BS 4449 in beams, facia, slab, &amp; copping.</t>
  </si>
  <si>
    <t>Sides and soffits of roof beams</t>
  </si>
  <si>
    <t>Parapet wall</t>
  </si>
  <si>
    <t>Nr</t>
  </si>
  <si>
    <t>m2</t>
  </si>
  <si>
    <t>Element Nr. 6</t>
  </si>
  <si>
    <t>EXTERNAL WALLS</t>
  </si>
  <si>
    <t>Hollow sandcrete blockwork laid and jointed in cement mortar (1:3) mix:</t>
  </si>
  <si>
    <t xml:space="preserve">230mm wall </t>
  </si>
  <si>
    <t xml:space="preserve">150mm wall </t>
  </si>
  <si>
    <t>Reinforced Vibrated Insitu Concrete  Grade 20</t>
  </si>
  <si>
    <t>Lintels</t>
  </si>
  <si>
    <t>High yield deformed bars to BS 4449 in lintels</t>
  </si>
  <si>
    <t>10mm diameter bars in links and stirrups</t>
  </si>
  <si>
    <t>Sides and soffits of lintels</t>
  </si>
  <si>
    <t>Element Nr. 7</t>
  </si>
  <si>
    <t xml:space="preserve">WINDOWS AND EXTERNAL DOORS </t>
  </si>
  <si>
    <t>L11: Metal windows/rooflights/screens/louvres</t>
  </si>
  <si>
    <t>L10: Windows/roofing-lights/Screens/ Louvres</t>
  </si>
  <si>
    <t>Window Subframe</t>
  </si>
  <si>
    <t>WINDOWS AND EXTERNAL DOORS</t>
  </si>
  <si>
    <t>Element Nr. 8</t>
  </si>
  <si>
    <t>INTERNAL WALLS</t>
  </si>
  <si>
    <t>Element Nr. 11</t>
  </si>
  <si>
    <t>WALL FINISHES</t>
  </si>
  <si>
    <t>Internal work</t>
  </si>
  <si>
    <t>M20: Plastered/Randered/Roughcast coatings</t>
  </si>
  <si>
    <t>15mm thick cement and sand (1:4) smooth rendering to:</t>
  </si>
  <si>
    <t>Walls</t>
  </si>
  <si>
    <t>Ditto not exceeding 300mm girth including dressing around that arises.</t>
  </si>
  <si>
    <t>M31: Fibrous Plaster of Paris</t>
  </si>
  <si>
    <t>POP Wall Floating</t>
  </si>
  <si>
    <t>Prepare and apply ''aduplan'' or other equal and approved wall floating material on rendered walls</t>
  </si>
  <si>
    <t>Rendered surfaces</t>
  </si>
  <si>
    <t>Rendered surfaces, width not exceeding 300mm</t>
  </si>
  <si>
    <t>Prepare and apply two finishing coats of emulsion paint on:</t>
  </si>
  <si>
    <t>Ditto not exceeding 300mm girth</t>
  </si>
  <si>
    <t>M40: Stone/Concrete/Quarry/Ceramic/ Mosaic tiling</t>
  </si>
  <si>
    <t>Approved ceramic wall tiles bedded and jointed in cement and sand (1:3) screeded backing (measured separately) and pointed in matching coloured cement.</t>
  </si>
  <si>
    <t>Toilet walls</t>
  </si>
  <si>
    <t>M10: Sand cement beds /Concrete/Screeds/ 
backings</t>
  </si>
  <si>
    <t>Cement and sand (1:3) in backings</t>
  </si>
  <si>
    <t>15mm screeded backings</t>
  </si>
  <si>
    <t>External work</t>
  </si>
  <si>
    <t>M20: Plastered/Rendered/Roughcast/ Coatings</t>
  </si>
  <si>
    <t>15mm thick cement and sand (1:5) smooth rendering to:</t>
  </si>
  <si>
    <t>Ditto not exceeding 300mm girth including dressing the arrises</t>
  </si>
  <si>
    <t>Capping on canopy and outdoor wall</t>
  </si>
  <si>
    <t>Dressing of groves on wall</t>
  </si>
  <si>
    <t>MECHANICAL INSTALLATIONS</t>
  </si>
  <si>
    <t>Plumbing Installations</t>
  </si>
  <si>
    <t>PLUMBING INSTALLATIONS</t>
  </si>
  <si>
    <t>ELECTRICAL INSTALLATIONS</t>
  </si>
  <si>
    <t>SUMMARY</t>
  </si>
  <si>
    <t>Net construction cost/Blk</t>
  </si>
  <si>
    <t>Prelims @ 3%</t>
  </si>
  <si>
    <t>Add</t>
  </si>
  <si>
    <t>Vat @ 7.5%</t>
  </si>
  <si>
    <t>MAIN BUILDING</t>
  </si>
  <si>
    <t>Carried to General Summary</t>
  </si>
  <si>
    <t>GFA</t>
  </si>
  <si>
    <t>M2</t>
  </si>
  <si>
    <t>COST/M2</t>
  </si>
  <si>
    <t>COST/UNIT</t>
  </si>
  <si>
    <t>fg</t>
  </si>
  <si>
    <t>High yield deformed bars to BS 4449 in concrete floor slabs ,lift bases and wall.</t>
  </si>
  <si>
    <t>SUM</t>
  </si>
  <si>
    <t>Column base</t>
  </si>
  <si>
    <t xml:space="preserve">Column </t>
  </si>
  <si>
    <t>Steps</t>
  </si>
  <si>
    <t xml:space="preserve">High yield deformed bars to BS 4449 in column bases, columns etc </t>
  </si>
  <si>
    <t>10mm diameter bar in column stud</t>
  </si>
  <si>
    <t>Sides of column base</t>
  </si>
  <si>
    <t>Sides of column stud</t>
  </si>
  <si>
    <t>M20: Plastered/Rendered/Roughcast coatings</t>
  </si>
  <si>
    <t>Prepare, prime and apply 3 coats of Dulux emulsion paint on:</t>
  </si>
  <si>
    <t>12mm Thick cement and sand (1:5) smooth rendering to:</t>
  </si>
  <si>
    <t>Ditto 600 x 600mm high</t>
  </si>
  <si>
    <t>Supply and fix 3 track window doors for opening and light complete with frame, architrave and accessories from approved manufacturers.</t>
  </si>
  <si>
    <t>12mm diameter column base</t>
  </si>
  <si>
    <t>Wall above natural ground level</t>
  </si>
  <si>
    <t xml:space="preserve">High yield deformed bars to BS 4449 in beams, and columns </t>
  </si>
  <si>
    <t>Window size 1500 x 600mm high</t>
  </si>
  <si>
    <t>Ditto 3070x5600mm high</t>
  </si>
  <si>
    <t>Single openable pannel aluminium casement window, super skylum HDC system (mini), flyscreen, powder coated aluminium section and glazed with 5mm thick bronze tinted.</t>
  </si>
  <si>
    <t>Element Nr. 14</t>
  </si>
  <si>
    <t>Mains Reticulation</t>
  </si>
  <si>
    <t>MAIN CONNECTIONS</t>
  </si>
  <si>
    <t>To collection</t>
  </si>
  <si>
    <t>sum</t>
  </si>
  <si>
    <t>20mm diameter bar</t>
  </si>
  <si>
    <t>10mm diameter bars</t>
  </si>
  <si>
    <t>16mm diameter bars</t>
  </si>
  <si>
    <t>Electrical wiring and conduit</t>
  </si>
  <si>
    <t>Allow provisional sum for this section of work including wiring, piping and accessories.</t>
  </si>
  <si>
    <t>Allow provisional sum for this section of work including waste and water pipes.</t>
  </si>
  <si>
    <t xml:space="preserve">WINDOWS SUBFRAME </t>
  </si>
  <si>
    <t>S/N</t>
  </si>
  <si>
    <t>QTY</t>
  </si>
  <si>
    <t>UNIT</t>
  </si>
  <si>
    <t xml:space="preserve">RATE </t>
  </si>
  <si>
    <t>AMOUNT</t>
  </si>
  <si>
    <t>ROOF CONT'D</t>
  </si>
  <si>
    <t>H72: 0.7mm longspan aluminium coloured roofing sheets or any other approved specification</t>
  </si>
  <si>
    <t>Aluminium Long span roof covering</t>
  </si>
  <si>
    <t>G20: Steel trusses/Timber framing/First fixing</t>
  </si>
  <si>
    <t>Sawn hardwood roof carcass treated with solignum</t>
  </si>
  <si>
    <t>Allow provisional sum for steel roof trusses</t>
  </si>
  <si>
    <t>item</t>
  </si>
  <si>
    <t>100 x 50mm wall plate</t>
  </si>
  <si>
    <t>100 x 50mm rafter</t>
  </si>
  <si>
    <t>100 x 50mm tie beam</t>
  </si>
  <si>
    <t>100 x 50mm struts</t>
  </si>
  <si>
    <t>50 x 75mm hardwood purlins</t>
  </si>
  <si>
    <t xml:space="preserve">Hollow sandcrete blockwork jointed in cement mortar  </t>
  </si>
  <si>
    <t>225mm in parapet wall</t>
  </si>
  <si>
    <t>Sides and soffits of concrete facia</t>
  </si>
  <si>
    <t>M10: Sand cement/Concrete/Screeds/Toppings</t>
  </si>
  <si>
    <t>Cement and sand (1:3) mix:</t>
  </si>
  <si>
    <t>50mm thick floated bed (roof slab)</t>
  </si>
  <si>
    <t>H66: Bitumen felt shingling</t>
  </si>
  <si>
    <t>3mm thick plasprufe or other approved bituminous felt</t>
  </si>
  <si>
    <t>Soffit of roof slabs</t>
  </si>
  <si>
    <t>Vertical sides of parapet walls/Gutter</t>
  </si>
  <si>
    <t xml:space="preserve">Dishing arround rainwater oulet  </t>
  </si>
  <si>
    <t>M60: Texture Paint</t>
  </si>
  <si>
    <t>Prepare and apply standard coat ofWeather Shield paint on</t>
  </si>
  <si>
    <t>page /9</t>
  </si>
  <si>
    <t>page /10</t>
  </si>
  <si>
    <t>page /11</t>
  </si>
  <si>
    <t>Concrete coping</t>
  </si>
  <si>
    <t>Sides of concrete facia</t>
  </si>
  <si>
    <t>20mm diameter bar in column stud</t>
  </si>
  <si>
    <t>16mm diameter bar in column base</t>
  </si>
  <si>
    <t>15mm Thick cement and sand (1:5) smooth rendering to:</t>
  </si>
  <si>
    <t>Sloping soffit of staircases</t>
  </si>
  <si>
    <t>Soffit of landing</t>
  </si>
  <si>
    <t>Sides of staircases</t>
  </si>
  <si>
    <t>Roof slab and gutter</t>
  </si>
  <si>
    <t>Roof beams</t>
  </si>
  <si>
    <t>Sides and soffits of roof slab and gutter</t>
  </si>
  <si>
    <t>Sides and soffit of coping</t>
  </si>
  <si>
    <t>Sides and soffit of concrete coping</t>
  </si>
  <si>
    <t>Window size 1950 x 1800mm high</t>
  </si>
  <si>
    <t>Ditto 1500 x 1800mm high</t>
  </si>
  <si>
    <t>Ditto 900 x 1800mm high</t>
  </si>
  <si>
    <t>Ditto 750 x 1800mm high</t>
  </si>
  <si>
    <t>Ditto 600 x 1800mm high</t>
  </si>
  <si>
    <t>Ditto 750 x 1200mm high</t>
  </si>
  <si>
    <t>Ditto 600 x 1200mm high</t>
  </si>
  <si>
    <t>MAIN BUILDING - 5 BEDROOM DUPLEX terrace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</si>
</sst>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#,##0.00;[Red]#,##0.00"/>
    <numFmt numFmtId="168" formatCode="#,##0;[Red]#,##0"/>
    <numFmt numFmtId="169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mic Sans MS"/>
      <family val="4"/>
    </font>
    <font>
      <b/>
      <u/>
      <sz val="10"/>
      <name val="Comic Sans MS"/>
      <family val="4"/>
    </font>
    <font>
      <i/>
      <sz val="10"/>
      <name val="Comic Sans MS"/>
      <family val="4"/>
    </font>
    <font>
      <sz val="8"/>
      <name val="Comic Sans MS"/>
      <family val="4"/>
    </font>
    <font>
      <b/>
      <sz val="10"/>
      <name val="Comic Sans MS"/>
      <family val="4"/>
    </font>
    <font>
      <vertAlign val="superscript"/>
      <sz val="10"/>
      <name val="Comic Sans MS"/>
      <family val="4"/>
    </font>
    <font>
      <i/>
      <sz val="8"/>
      <name val="Comic Sans MS"/>
      <family val="4"/>
    </font>
    <font>
      <u/>
      <sz val="10"/>
      <name val="Comic Sans MS"/>
      <family val="4"/>
    </font>
    <font>
      <b/>
      <i/>
      <sz val="10"/>
      <name val="Comic Sans MS"/>
      <family val="4"/>
    </font>
    <font>
      <b/>
      <sz val="8"/>
      <name val="Comic Sans MS"/>
      <family val="4"/>
    </font>
    <font>
      <sz val="10"/>
      <name val="Arial"/>
      <family val="2"/>
    </font>
    <font>
      <sz val="11"/>
      <name val="Comic Sans MS"/>
      <family val="4"/>
    </font>
    <font>
      <b/>
      <u/>
      <sz val="11"/>
      <name val="Comic Sans MS"/>
      <family val="4"/>
    </font>
    <font>
      <b/>
      <sz val="11"/>
      <name val="Comic Sans MS"/>
      <family val="4"/>
    </font>
    <font>
      <b/>
      <i/>
      <sz val="11"/>
      <name val="Comic Sans MS"/>
      <family val="4"/>
    </font>
    <font>
      <sz val="11"/>
      <color theme="1"/>
      <name val="Comic Sans MS"/>
      <family val="4"/>
    </font>
    <font>
      <i/>
      <sz val="11"/>
      <name val="Comic Sans MS"/>
      <family val="4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11"/>
      <name val="Comic Sans MS"/>
      <family val="4"/>
    </font>
    <font>
      <i/>
      <sz val="11"/>
      <name val="Comic Sans MS"/>
      <family val="4"/>
    </font>
    <font>
      <sz val="10"/>
      <name val="MS Sans Serif"/>
    </font>
    <font>
      <b/>
      <u/>
      <sz val="11"/>
      <name val="Comic Sans MS"/>
      <family val="4"/>
    </font>
    <font>
      <b/>
      <sz val="11"/>
      <name val="Comic Sans MS"/>
      <family val="4"/>
    </font>
    <font>
      <sz val="11"/>
      <color rgb="FF000000"/>
      <name val="Comic Sans MS"/>
      <family val="4"/>
    </font>
    <font>
      <b/>
      <u/>
      <sz val="11"/>
      <color rgb="FF000000"/>
      <name val="Comic Sans MS"/>
      <family val="4"/>
    </font>
    <font>
      <b/>
      <sz val="11"/>
      <color rgb="FF000000"/>
      <name val="Comic Sans MS"/>
      <family val="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3" fillId="0" borderId="0" applyFont="0" applyFill="0" applyBorder="0" applyAlignment="0" applyProtection="0"/>
    <xf numFmtId="0" fontId="24" fillId="0" borderId="0"/>
  </cellStyleXfs>
  <cellXfs count="138">
    <xf numFmtId="0" fontId="0" fillId="0" borderId="0" xfId="0"/>
    <xf numFmtId="9" fontId="3" fillId="0" borderId="0" xfId="2" applyFont="1" applyAlignment="1">
      <alignment horizontal="center" vertical="center"/>
    </xf>
    <xf numFmtId="9" fontId="4" fillId="0" borderId="0" xfId="2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4" fontId="3" fillId="0" borderId="0" xfId="3" applyNumberFormat="1" applyFont="1" applyAlignment="1">
      <alignment horizontal="center" vertical="center"/>
    </xf>
    <xf numFmtId="167" fontId="5" fillId="0" borderId="0" xfId="3" applyNumberFormat="1" applyFont="1" applyAlignment="1">
      <alignment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left" vertical="center"/>
    </xf>
    <xf numFmtId="4" fontId="3" fillId="0" borderId="0" xfId="4" applyNumberFormat="1" applyFont="1" applyAlignment="1">
      <alignment horizontal="center" vertical="center"/>
    </xf>
    <xf numFmtId="165" fontId="3" fillId="0" borderId="0" xfId="4" applyFont="1" applyAlignment="1">
      <alignment vertical="center"/>
    </xf>
    <xf numFmtId="0" fontId="2" fillId="0" borderId="0" xfId="3" applyAlignment="1">
      <alignment vertical="center"/>
    </xf>
    <xf numFmtId="0" fontId="3" fillId="0" borderId="0" xfId="3" applyFont="1" applyAlignment="1">
      <alignment vertical="center"/>
    </xf>
    <xf numFmtId="0" fontId="3" fillId="0" borderId="0" xfId="3" applyFont="1" applyAlignment="1">
      <alignment horizontal="justify" vertical="center" wrapText="1"/>
    </xf>
    <xf numFmtId="4" fontId="3" fillId="0" borderId="0" xfId="5" applyNumberFormat="1" applyFont="1" applyAlignment="1">
      <alignment horizontal="center" vertical="center"/>
    </xf>
    <xf numFmtId="168" fontId="5" fillId="0" borderId="0" xfId="3" applyNumberFormat="1" applyFont="1" applyAlignment="1">
      <alignment vertical="center"/>
    </xf>
    <xf numFmtId="167" fontId="9" fillId="0" borderId="0" xfId="5" applyNumberFormat="1" applyFont="1" applyAlignment="1">
      <alignment vertical="center"/>
    </xf>
    <xf numFmtId="1" fontId="6" fillId="0" borderId="0" xfId="3" applyNumberFormat="1" applyFont="1" applyAlignment="1">
      <alignment vertical="center"/>
    </xf>
    <xf numFmtId="0" fontId="3" fillId="0" borderId="0" xfId="3" applyFont="1" applyAlignment="1">
      <alignment vertical="center" wrapText="1"/>
    </xf>
    <xf numFmtId="0" fontId="10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166" fontId="7" fillId="0" borderId="0" xfId="1" applyNumberFormat="1" applyFont="1" applyAlignment="1">
      <alignment horizontal="center" vertical="center"/>
    </xf>
    <xf numFmtId="4" fontId="7" fillId="0" borderId="0" xfId="5" applyNumberFormat="1" applyFont="1" applyAlignment="1">
      <alignment horizontal="right" vertical="center"/>
    </xf>
    <xf numFmtId="167" fontId="11" fillId="0" borderId="0" xfId="5" applyNumberFormat="1" applyFont="1" applyAlignment="1">
      <alignment vertical="center"/>
    </xf>
    <xf numFmtId="4" fontId="7" fillId="0" borderId="0" xfId="3" applyNumberFormat="1" applyFont="1" applyAlignment="1">
      <alignment horizontal="center" vertical="center"/>
    </xf>
    <xf numFmtId="167" fontId="11" fillId="0" borderId="0" xfId="3" applyNumberFormat="1" applyFont="1" applyAlignment="1">
      <alignment vertical="center"/>
    </xf>
    <xf numFmtId="0" fontId="12" fillId="0" borderId="0" xfId="3" applyFont="1" applyAlignment="1">
      <alignment vertical="center"/>
    </xf>
    <xf numFmtId="0" fontId="10" fillId="0" borderId="0" xfId="3" applyFont="1" applyAlignment="1">
      <alignment vertical="center" wrapText="1"/>
    </xf>
    <xf numFmtId="0" fontId="7" fillId="0" borderId="0" xfId="3" applyFont="1" applyAlignment="1">
      <alignment horizontal="left" vertical="center"/>
    </xf>
    <xf numFmtId="4" fontId="7" fillId="0" borderId="0" xfId="5" applyNumberFormat="1" applyFont="1" applyAlignment="1">
      <alignment horizontal="center" vertical="center"/>
    </xf>
    <xf numFmtId="167" fontId="11" fillId="0" borderId="0" xfId="5" applyNumberFormat="1" applyFont="1" applyAlignment="1">
      <alignment horizontal="right" vertical="center"/>
    </xf>
    <xf numFmtId="0" fontId="10" fillId="0" borderId="0" xfId="3" applyFont="1" applyAlignment="1">
      <alignment horizontal="left" vertical="center" wrapText="1"/>
    </xf>
    <xf numFmtId="0" fontId="5" fillId="0" borderId="0" xfId="3" applyFont="1" applyAlignment="1">
      <alignment vertical="center"/>
    </xf>
    <xf numFmtId="0" fontId="10" fillId="0" borderId="0" xfId="3" applyFont="1" applyAlignment="1">
      <alignment horizontal="justify" vertical="center" wrapText="1"/>
    </xf>
    <xf numFmtId="43" fontId="5" fillId="0" borderId="0" xfId="6" applyFont="1" applyAlignment="1">
      <alignment vertical="center"/>
    </xf>
    <xf numFmtId="167" fontId="5" fillId="0" borderId="0" xfId="3" applyNumberFormat="1" applyFont="1" applyAlignment="1">
      <alignment horizontal="right" vertical="center"/>
    </xf>
    <xf numFmtId="0" fontId="3" fillId="0" borderId="0" xfId="3" applyFont="1" applyAlignment="1">
      <alignment horizontal="right" vertical="center"/>
    </xf>
    <xf numFmtId="0" fontId="7" fillId="0" borderId="0" xfId="3" applyFont="1" applyAlignment="1">
      <alignment horizontal="right" vertical="center"/>
    </xf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vertical="center" wrapText="1"/>
    </xf>
    <xf numFmtId="167" fontId="11" fillId="0" borderId="0" xfId="3" applyNumberFormat="1" applyFont="1" applyAlignment="1">
      <alignment horizontal="right" vertical="center"/>
    </xf>
    <xf numFmtId="0" fontId="6" fillId="0" borderId="0" xfId="3" applyFont="1" applyAlignment="1">
      <alignment vertical="center" wrapText="1"/>
    </xf>
    <xf numFmtId="4" fontId="3" fillId="0" borderId="0" xfId="7" applyNumberFormat="1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167" fontId="5" fillId="0" borderId="0" xfId="5" applyNumberFormat="1" applyFont="1" applyAlignment="1">
      <alignment horizontal="right" vertical="center"/>
    </xf>
    <xf numFmtId="0" fontId="10" fillId="0" borderId="0" xfId="3" applyFont="1" applyAlignment="1">
      <alignment horizontal="center" vertical="center" wrapText="1"/>
    </xf>
    <xf numFmtId="166" fontId="3" fillId="0" borderId="0" xfId="1" applyNumberFormat="1" applyFont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4" fontId="3" fillId="0" borderId="0" xfId="3" applyNumberFormat="1" applyFont="1" applyAlignment="1">
      <alignment horizontal="center" vertical="center" wrapText="1"/>
    </xf>
    <xf numFmtId="167" fontId="5" fillId="0" borderId="0" xfId="3" applyNumberFormat="1" applyFont="1" applyAlignment="1">
      <alignment vertical="center" wrapText="1"/>
    </xf>
    <xf numFmtId="167" fontId="5" fillId="0" borderId="0" xfId="3" applyNumberFormat="1" applyFont="1" applyAlignment="1">
      <alignment horizontal="right" vertical="center" wrapText="1"/>
    </xf>
    <xf numFmtId="0" fontId="3" fillId="0" borderId="0" xfId="3" applyFont="1" applyAlignment="1">
      <alignment horizontal="left" vertical="center" wrapText="1"/>
    </xf>
    <xf numFmtId="167" fontId="5" fillId="0" borderId="0" xfId="5" applyNumberFormat="1" applyFont="1" applyAlignment="1">
      <alignment vertical="center"/>
    </xf>
    <xf numFmtId="165" fontId="6" fillId="0" borderId="0" xfId="3" applyNumberFormat="1" applyFont="1" applyAlignment="1">
      <alignment vertical="center"/>
    </xf>
    <xf numFmtId="4" fontId="5" fillId="0" borderId="0" xfId="5" applyNumberFormat="1" applyFont="1" applyAlignment="1">
      <alignment vertical="center"/>
    </xf>
    <xf numFmtId="166" fontId="10" fillId="0" borderId="0" xfId="1" applyNumberFormat="1" applyFont="1" applyAlignment="1">
      <alignment horizontal="center" vertical="center"/>
    </xf>
    <xf numFmtId="4" fontId="5" fillId="0" borderId="0" xfId="3" applyNumberFormat="1" applyFont="1" applyAlignment="1">
      <alignment vertical="center"/>
    </xf>
    <xf numFmtId="4" fontId="3" fillId="0" borderId="0" xfId="10" applyNumberFormat="1" applyFont="1" applyAlignment="1">
      <alignment horizontal="center" vertical="center"/>
    </xf>
    <xf numFmtId="165" fontId="5" fillId="0" borderId="0" xfId="10" applyFont="1" applyAlignment="1">
      <alignment vertical="center"/>
    </xf>
    <xf numFmtId="0" fontId="3" fillId="0" borderId="1" xfId="3" applyFont="1" applyBorder="1" applyAlignment="1">
      <alignment vertical="center"/>
    </xf>
    <xf numFmtId="165" fontId="3" fillId="0" borderId="0" xfId="1" applyFont="1" applyAlignment="1">
      <alignment vertical="center"/>
    </xf>
    <xf numFmtId="165" fontId="6" fillId="0" borderId="0" xfId="1" applyFont="1" applyAlignment="1">
      <alignment vertical="center"/>
    </xf>
    <xf numFmtId="169" fontId="6" fillId="0" borderId="0" xfId="3" applyNumberFormat="1" applyFont="1" applyAlignment="1">
      <alignment vertical="center"/>
    </xf>
    <xf numFmtId="167" fontId="11" fillId="0" borderId="0" xfId="3" applyNumberFormat="1" applyFont="1" applyAlignment="1">
      <alignment horizontal="center" vertical="center"/>
    </xf>
    <xf numFmtId="167" fontId="5" fillId="0" borderId="0" xfId="3" applyNumberFormat="1" applyFont="1" applyAlignment="1">
      <alignment horizontal="center" vertical="center"/>
    </xf>
    <xf numFmtId="166" fontId="3" fillId="0" borderId="0" xfId="1" quotePrefix="1" applyNumberFormat="1" applyFont="1" applyAlignment="1">
      <alignment horizontal="center" vertical="center"/>
    </xf>
    <xf numFmtId="0" fontId="3" fillId="0" borderId="0" xfId="3" quotePrefix="1" applyFont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0" fontId="7" fillId="0" borderId="2" xfId="11" applyFont="1" applyBorder="1" applyAlignment="1">
      <alignment vertical="center"/>
    </xf>
    <xf numFmtId="166" fontId="3" fillId="0" borderId="2" xfId="1" applyNumberFormat="1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4" fontId="3" fillId="0" borderId="2" xfId="3" applyNumberFormat="1" applyFont="1" applyBorder="1" applyAlignment="1">
      <alignment horizontal="center" vertical="center"/>
    </xf>
    <xf numFmtId="4" fontId="10" fillId="0" borderId="0" xfId="3" applyNumberFormat="1" applyFont="1" applyAlignment="1">
      <alignment horizontal="center" vertical="center"/>
    </xf>
    <xf numFmtId="167" fontId="11" fillId="0" borderId="2" xfId="3" applyNumberFormat="1" applyFont="1" applyBorder="1" applyAlignment="1">
      <alignment vertical="center"/>
    </xf>
    <xf numFmtId="167" fontId="11" fillId="0" borderId="3" xfId="3" applyNumberFormat="1" applyFont="1" applyBorder="1" applyAlignment="1">
      <alignment vertical="center"/>
    </xf>
    <xf numFmtId="0" fontId="3" fillId="0" borderId="0" xfId="3" applyFont="1" applyBorder="1" applyAlignment="1">
      <alignment vertical="center"/>
    </xf>
    <xf numFmtId="165" fontId="7" fillId="0" borderId="0" xfId="1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0" fontId="16" fillId="0" borderId="0" xfId="3" applyFont="1" applyAlignment="1">
      <alignment horizontal="center" vertical="center"/>
    </xf>
    <xf numFmtId="165" fontId="16" fillId="0" borderId="0" xfId="1" applyFont="1" applyAlignment="1">
      <alignment horizontal="center" vertical="center"/>
    </xf>
    <xf numFmtId="167" fontId="17" fillId="0" borderId="0" xfId="15" applyNumberFormat="1" applyFont="1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4" fillId="0" borderId="0" xfId="0" applyFont="1" applyAlignment="1">
      <alignment vertical="center"/>
    </xf>
    <xf numFmtId="165" fontId="18" fillId="0" borderId="0" xfId="0" applyNumberFormat="1" applyFont="1" applyAlignment="1">
      <alignment horizontal="center"/>
    </xf>
    <xf numFmtId="0" fontId="18" fillId="0" borderId="0" xfId="0" applyFont="1" applyAlignment="1">
      <alignment wrapText="1"/>
    </xf>
    <xf numFmtId="167" fontId="19" fillId="0" borderId="0" xfId="3" applyNumberFormat="1" applyFont="1" applyAlignment="1">
      <alignment vertical="center"/>
    </xf>
    <xf numFmtId="0" fontId="14" fillId="0" borderId="0" xfId="0" applyFont="1" applyAlignment="1">
      <alignment horizontal="right" vertical="center"/>
    </xf>
    <xf numFmtId="1" fontId="14" fillId="0" borderId="0" xfId="0" applyNumberFormat="1" applyFont="1" applyAlignment="1">
      <alignment horizontal="right" vertical="center"/>
    </xf>
    <xf numFmtId="165" fontId="20" fillId="0" borderId="0" xfId="0" applyNumberFormat="1" applyFont="1" applyAlignment="1">
      <alignment horizontal="center"/>
    </xf>
    <xf numFmtId="4" fontId="20" fillId="0" borderId="0" xfId="0" applyNumberFormat="1" applyFont="1"/>
    <xf numFmtId="0" fontId="22" fillId="0" borderId="0" xfId="3" applyFont="1" applyAlignment="1">
      <alignment horizontal="center" vertical="center"/>
    </xf>
    <xf numFmtId="0" fontId="22" fillId="0" borderId="0" xfId="3" applyFont="1" applyAlignment="1">
      <alignment vertical="center"/>
    </xf>
    <xf numFmtId="0" fontId="18" fillId="0" borderId="0" xfId="0" applyFont="1" applyAlignment="1">
      <alignment horizontal="center" vertical="center"/>
    </xf>
    <xf numFmtId="166" fontId="22" fillId="0" borderId="0" xfId="1" applyNumberFormat="1" applyFont="1" applyAlignment="1">
      <alignment horizontal="center" vertical="center"/>
    </xf>
    <xf numFmtId="4" fontId="22" fillId="0" borderId="0" xfId="3" applyNumberFormat="1" applyFont="1" applyAlignment="1">
      <alignment horizontal="center" vertical="center"/>
    </xf>
    <xf numFmtId="167" fontId="23" fillId="0" borderId="0" xfId="3" applyNumberFormat="1" applyFont="1" applyAlignment="1">
      <alignment vertical="center"/>
    </xf>
    <xf numFmtId="0" fontId="25" fillId="0" borderId="0" xfId="3" applyFont="1" applyAlignment="1">
      <alignment horizontal="left" vertical="center"/>
    </xf>
    <xf numFmtId="167" fontId="23" fillId="0" borderId="0" xfId="5" applyNumberFormat="1" applyFont="1" applyAlignment="1">
      <alignment vertical="center"/>
    </xf>
    <xf numFmtId="0" fontId="25" fillId="0" borderId="0" xfId="3" applyFont="1" applyAlignment="1">
      <alignment vertical="center" wrapText="1"/>
    </xf>
    <xf numFmtId="166" fontId="26" fillId="0" borderId="0" xfId="1" applyNumberFormat="1" applyFont="1" applyAlignment="1">
      <alignment horizontal="center" vertical="center"/>
    </xf>
    <xf numFmtId="4" fontId="26" fillId="0" borderId="0" xfId="3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39" fontId="27" fillId="0" borderId="0" xfId="0" applyNumberFormat="1" applyFont="1" applyAlignment="1">
      <alignment horizontal="center" vertical="center"/>
    </xf>
    <xf numFmtId="39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39" fontId="29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top"/>
    </xf>
    <xf numFmtId="165" fontId="3" fillId="0" borderId="0" xfId="1" applyFont="1" applyAlignment="1">
      <alignment horizontal="right" vertical="center"/>
    </xf>
    <xf numFmtId="0" fontId="4" fillId="0" borderId="0" xfId="3" applyFont="1" applyAlignment="1">
      <alignment horizontal="left" vertical="center" wrapText="1"/>
    </xf>
    <xf numFmtId="167" fontId="5" fillId="0" borderId="0" xfId="9" applyNumberFormat="1" applyFont="1" applyAlignment="1">
      <alignment vertical="center"/>
    </xf>
    <xf numFmtId="169" fontId="14" fillId="0" borderId="0" xfId="8" applyNumberFormat="1" applyFont="1" applyFill="1" applyBorder="1" applyAlignment="1">
      <alignment vertical="center"/>
    </xf>
    <xf numFmtId="165" fontId="14" fillId="0" borderId="0" xfId="1" applyFont="1" applyFill="1" applyBorder="1" applyAlignment="1">
      <alignment horizontal="right" vertical="center"/>
    </xf>
    <xf numFmtId="167" fontId="19" fillId="0" borderId="0" xfId="9" applyNumberFormat="1" applyFont="1" applyFill="1" applyBorder="1" applyAlignment="1">
      <alignment vertical="center"/>
    </xf>
    <xf numFmtId="0" fontId="14" fillId="0" borderId="0" xfId="3" applyFont="1" applyAlignment="1">
      <alignment vertical="center"/>
    </xf>
    <xf numFmtId="165" fontId="7" fillId="0" borderId="0" xfId="1" applyFont="1" applyAlignment="1">
      <alignment horizontal="right" vertical="center"/>
    </xf>
    <xf numFmtId="167" fontId="11" fillId="0" borderId="0" xfId="9" applyNumberFormat="1" applyFont="1" applyAlignment="1">
      <alignment horizontal="right" vertical="center"/>
    </xf>
    <xf numFmtId="16" fontId="10" fillId="0" borderId="0" xfId="3" applyNumberFormat="1" applyFont="1" applyAlignment="1">
      <alignment horizontal="left" vertical="center"/>
    </xf>
    <xf numFmtId="16" fontId="3" fillId="0" borderId="0" xfId="3" quotePrefix="1" applyNumberFormat="1" applyFont="1" applyAlignment="1">
      <alignment horizontal="right" vertical="center"/>
    </xf>
    <xf numFmtId="16" fontId="3" fillId="0" borderId="0" xfId="3" applyNumberFormat="1" applyFont="1" applyAlignment="1">
      <alignment horizontal="left" vertical="center"/>
    </xf>
    <xf numFmtId="16" fontId="3" fillId="0" borderId="0" xfId="3" quotePrefix="1" applyNumberFormat="1" applyFont="1" applyAlignment="1">
      <alignment horizontal="left" vertical="center"/>
    </xf>
    <xf numFmtId="0" fontId="3" fillId="0" borderId="0" xfId="11" applyFont="1" applyAlignment="1">
      <alignment horizontal="center" vertical="center"/>
    </xf>
    <xf numFmtId="0" fontId="4" fillId="0" borderId="0" xfId="11" applyFont="1" applyAlignment="1">
      <alignment vertical="center"/>
    </xf>
    <xf numFmtId="166" fontId="10" fillId="0" borderId="0" xfId="1" applyNumberFormat="1" applyFont="1" applyFill="1" applyAlignment="1">
      <alignment horizontal="center" vertical="center"/>
    </xf>
    <xf numFmtId="167" fontId="5" fillId="0" borderId="0" xfId="11" applyNumberFormat="1" applyFont="1" applyAlignment="1">
      <alignment vertical="center"/>
    </xf>
    <xf numFmtId="0" fontId="3" fillId="0" borderId="0" xfId="11" applyFont="1" applyAlignment="1">
      <alignment vertical="center"/>
    </xf>
    <xf numFmtId="0" fontId="3" fillId="0" borderId="0" xfId="11" applyFont="1" applyAlignment="1">
      <alignment horizontal="left" vertical="center" wrapText="1"/>
    </xf>
    <xf numFmtId="166" fontId="3" fillId="0" borderId="0" xfId="1" applyNumberFormat="1" applyFont="1" applyFill="1" applyAlignment="1">
      <alignment horizontal="center" vertical="center"/>
    </xf>
    <xf numFmtId="39" fontId="29" fillId="0" borderId="0" xfId="0" applyNumberFormat="1" applyFont="1" applyBorder="1" applyAlignment="1">
      <alignment horizontal="right" vertical="center"/>
    </xf>
  </cellXfs>
  <cellStyles count="17">
    <cellStyle name="Comma" xfId="1" builtinId="3"/>
    <cellStyle name="Comma 13" xfId="6" xr:uid="{00000000-0005-0000-0000-000001000000}"/>
    <cellStyle name="Comma 13 2" xfId="8" xr:uid="{00000000-0005-0000-0000-000002000000}"/>
    <cellStyle name="Comma 2" xfId="5" xr:uid="{00000000-0005-0000-0000-000003000000}"/>
    <cellStyle name="Comma 2 2" xfId="15" xr:uid="{00000000-0005-0000-0000-000004000000}"/>
    <cellStyle name="Comma 2 2 2" xfId="9" xr:uid="{00000000-0005-0000-0000-000005000000}"/>
    <cellStyle name="Comma 3" xfId="4" xr:uid="{00000000-0005-0000-0000-000006000000}"/>
    <cellStyle name="Comma 4" xfId="10" xr:uid="{00000000-0005-0000-0000-000007000000}"/>
    <cellStyle name="Comma 5" xfId="12" xr:uid="{00000000-0005-0000-0000-000008000000}"/>
    <cellStyle name="Currency 2" xfId="7" xr:uid="{00000000-0005-0000-0000-000009000000}"/>
    <cellStyle name="Normal" xfId="0" builtinId="0"/>
    <cellStyle name="Normal 10" xfId="13" xr:uid="{00000000-0005-0000-0000-00000B000000}"/>
    <cellStyle name="Normal 2" xfId="3" xr:uid="{00000000-0005-0000-0000-00000C000000}"/>
    <cellStyle name="Normal 2 2" xfId="11" xr:uid="{00000000-0005-0000-0000-00000D000000}"/>
    <cellStyle name="Normal 3 3" xfId="16" xr:uid="{00000000-0005-0000-0000-00000E000000}"/>
    <cellStyle name="Normal 9" xfId="14" xr:uid="{00000000-0005-0000-0000-00000F000000}"/>
    <cellStyle name="Percent 2" xfId="2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92963</xdr:colOff>
      <xdr:row>570</xdr:row>
      <xdr:rowOff>0</xdr:rowOff>
    </xdr:from>
    <xdr:ext cx="132715" cy="1079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E1BB0BA3-8FF4-4DFD-8E20-234FD8922F5A}"/>
            </a:ext>
          </a:extLst>
        </xdr:cNvPr>
        <xdr:cNvSpPr/>
      </xdr:nvSpPr>
      <xdr:spPr>
        <a:xfrm>
          <a:off x="321563" y="246935625"/>
          <a:ext cx="132715" cy="10795"/>
        </a:xfrm>
        <a:custGeom>
          <a:avLst/>
          <a:gdLst/>
          <a:ahLst/>
          <a:cxnLst/>
          <a:rect l="0" t="0" r="0" b="0"/>
          <a:pathLst>
            <a:path w="132715" h="10795">
              <a:moveTo>
                <a:pt x="132587" y="0"/>
              </a:moveTo>
              <a:lnTo>
                <a:pt x="0" y="0"/>
              </a:lnTo>
              <a:lnTo>
                <a:pt x="0" y="10668"/>
              </a:lnTo>
              <a:lnTo>
                <a:pt x="132587" y="10668"/>
              </a:lnTo>
              <a:lnTo>
                <a:pt x="13258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92963</xdr:colOff>
      <xdr:row>570</xdr:row>
      <xdr:rowOff>0</xdr:rowOff>
    </xdr:from>
    <xdr:ext cx="132715" cy="1079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D0ECB62-90E1-4DE0-BEC9-6E0C63BBB848}"/>
            </a:ext>
          </a:extLst>
        </xdr:cNvPr>
        <xdr:cNvSpPr/>
      </xdr:nvSpPr>
      <xdr:spPr>
        <a:xfrm>
          <a:off x="321563" y="130825875"/>
          <a:ext cx="132715" cy="10795"/>
        </a:xfrm>
        <a:custGeom>
          <a:avLst/>
          <a:gdLst/>
          <a:ahLst/>
          <a:cxnLst/>
          <a:rect l="0" t="0" r="0" b="0"/>
          <a:pathLst>
            <a:path w="132715" h="10795">
              <a:moveTo>
                <a:pt x="132587" y="0"/>
              </a:moveTo>
              <a:lnTo>
                <a:pt x="0" y="0"/>
              </a:lnTo>
              <a:lnTo>
                <a:pt x="0" y="10668"/>
              </a:lnTo>
              <a:lnTo>
                <a:pt x="132587" y="10668"/>
              </a:lnTo>
              <a:lnTo>
                <a:pt x="13258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NANA%20FATIMA\Documents\YAHAYA%20ABUKUR%20DOCUMENTS\MANGAL%20PROJECT%20AT%20KADUNA\CONSTRUCTION%20OF%20BLOCK%20OF%20STUDENT%20HOSTEL%20AT%20NYSC%20%20CENTRE%20KATSIN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Documents%20and%20Settings/user.OWNER/My%20Documents/My%20Documents/HIGH%20COURT%20V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/Documents%20and%20Settings/Marisa%20Gaither/Desktop/GDA%20Engagements/The%20Strand/The%20Strand.Revised%20SubmissionFinancial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Nsystem1/Downloads/Break%2520even%2520analysis%25202%2520as%2520at%252026th%2520June%25201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Server/d/Chinwe/Projects/affordable%20housing/rental/614%20Longfellow%20Rental%20ProForma%20-%2020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dams\c-didams\My%20Documents\BON\Labour-fluct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SE%20BRIDGES\FRO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M/8000's/8148.00,%2004-%20Gewirz%20Grosvenor/FINANCIALS/FIN-RENTAL-AGGR-9.5%25-MPDU-MX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dcsnap01/active-jobs/OLDMENU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M/IBD/Atlanta%20Region/ACQ_MORT/Equity/Multifamily/Sawyer%20Heights/Sawyer%20Heights%20MS%20v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rive\QS%20KAMALDEEN\AJIWE\BOQ\BOQ%20-%20IN-%20USE\AJIWE%20BOQ%20(Revised%20MARCH.%20202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bubakar\Desktop\FCE%20OKENE%20PROJECTS\CONSTRUCTION%20OF%20BLOCK%20OF%20OFFICE%20AND%20CLASS%20AT%20FCE%20OKENE.%20AMMEND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PLOT%201075%20WUSE%20II%20CARCAS%20TAKE%20OF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yam%20Nadabo/Desktop/HOSPITALS/Users/Abubakar/Desktop/FCE%20OKENE%20PROJECTS/CONSTRUCTION%20OF%20BLOCK%20OF%20OFFICE%20AND%20CLASS%20AT%20FCE%20OKENE.%20AMMEND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Users/NANA%20FATIMA/Documents/YAHAYA%20ABUKUR%20DOCUMENTS/MANGAL%20PROJECT%20AT%20KADUNA/CONSTRUCTION%20OF%20BLOCK%20OF%20STUDENT%20HOSTEL%20AT%20NYSC%20%20CENTRE%20KATSIN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Dcsnap01/active-jobs/6240.02,%2004-%20Toll%20Bros%20Loudoun/Toll%20Brothers%20market%20exhibits/employment%20dat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NA%20FATIMA\Documents\MANGAL%20PROJECT%20AT%20KADUNA\CONSTRUCTION%20OF%20BLOCK%20OF%20STUDENT%20HOSTEL%20AT%20NYSC%20%20CENTRE%20KATSINA%20WITH%20MINISTRY%20RAT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NA%20FATIMA\Documents\OTHER%20PROJECTS\EXPANSION%20OF%20SCH%20OF%20LANG%20%20LOTC%20VAL%20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Server/d/Chinwe/Practice%20Proforma/701%20Lamont%20-Debt-%20BB&amp;T%20Termsheet%20&amp;%20scenario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Atntbdc01/macstuff/CURRENT%20PROJECTS/01-7528.00RR%20LA%20BID/Exhibits/VI.%20Housing/Hous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 work mb"/>
      <sheetName val="restaurant"/>
      <sheetName val="MOSQUE"/>
      <sheetName val="ABLUTION BLOCK"/>
      <sheetName val="GATE HOUSE"/>
      <sheetName val="EXTERNAL WORKS"/>
      <sheetName val="Summary"/>
      <sheetName val="Materials on site"/>
      <sheetName val="builder_work_mb"/>
      <sheetName val="ABLUTION_BLOCK"/>
      <sheetName val="GATE_HOUSE"/>
      <sheetName val="EXTERNAL_WORKS"/>
      <sheetName val="Materials_on_site"/>
      <sheetName val="builder_work_mb1"/>
      <sheetName val="ABLUTION_BLOCK1"/>
      <sheetName val="GATE_HOUSE1"/>
      <sheetName val="EXTERNAL_WORKS1"/>
      <sheetName val="Materials_on_site2"/>
      <sheetName val="Materials_on_site1"/>
      <sheetName val="builder_work_mb2"/>
      <sheetName val="ABLUTION_BLOCK2"/>
      <sheetName val="GATE_HOUSE2"/>
      <sheetName val="EXTERNAL_WORKS2"/>
      <sheetName val="Materials_on_sit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nu-Ptshp Splits"/>
      <sheetName val="Monthly"/>
      <sheetName val=" Draw Schedule"/>
      <sheetName val=" Budget"/>
      <sheetName val="Operating"/>
      <sheetName val="Annual Operating"/>
      <sheetName val="sources.uses"/>
      <sheetName val="NMTC Analysis"/>
      <sheetName val="PROGRAM "/>
      <sheetName val="Rent&amp;Exp Drivers"/>
      <sheetName val="dnu-Taxes"/>
      <sheetName val="dnu-LIBOR"/>
      <sheetName val="dnu-Cons Annual CF"/>
      <sheetName val="dnu - Cons Monthly"/>
      <sheetName val="dnu-Cons Budget"/>
      <sheetName val="dnu-Budget Drivers"/>
      <sheetName val="dnu-Residential Proforma"/>
      <sheetName val="dnu-Debt Service"/>
    </sheetNames>
    <sheetDataSet>
      <sheetData sheetId="0">
        <row r="9">
          <cell r="C9">
            <v>1</v>
          </cell>
        </row>
        <row r="15">
          <cell r="B15" t="str">
            <v>(not used)</v>
          </cell>
        </row>
        <row r="17">
          <cell r="B17" t="str">
            <v xml:space="preserve">The Strand 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tion"/>
      <sheetName val="Bud.Summ P n L"/>
      <sheetName val="Budgeted Profit and Loss"/>
      <sheetName val="Dep Sch"/>
      <sheetName val="Bud V Actual Funding"/>
      <sheetName val="Idale Const Budget Tracker"/>
      <sheetName val="Idale Cashflow"/>
      <sheetName val="Sheet5"/>
      <sheetName val="Variablecosts"/>
      <sheetName val="FixedCosts"/>
      <sheetName val="BEP"/>
      <sheetName val="Sheet1"/>
      <sheetName val="Break even analysis 2 as at 26t"/>
      <sheetName val="Break%20even%20analysis%202%20a"/>
    </sheetNames>
    <sheetDataSet>
      <sheetData sheetId="0"/>
      <sheetData sheetId="1">
        <row r="30">
          <cell r="U30">
            <v>229484730.66999999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C4">
            <v>9000000</v>
          </cell>
        </row>
        <row r="5">
          <cell r="C5">
            <v>2000</v>
          </cell>
        </row>
        <row r="7">
          <cell r="C7">
            <v>12401371676.029423</v>
          </cell>
        </row>
        <row r="8">
          <cell r="C8">
            <v>1505634518.6668048</v>
          </cell>
        </row>
        <row r="10">
          <cell r="C10">
            <v>2799314.1619852884</v>
          </cell>
        </row>
        <row r="11">
          <cell r="C11">
            <v>5598628323.9705763</v>
          </cell>
        </row>
      </sheetData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-99 "/>
      <sheetName val="Oct-99"/>
      <sheetName val="Nov-99"/>
      <sheetName val="DECEMBER-99"/>
      <sheetName val="JAN-2000"/>
      <sheetName val="FEB-2000"/>
      <sheetName val="MARCH-2000"/>
      <sheetName val="APRIL-2000"/>
      <sheetName val="MAY-2000 "/>
      <sheetName val="JUNE-2000"/>
      <sheetName val="JULY-2000 "/>
      <sheetName val="AUG,-2000 "/>
      <sheetName val="SEPT-2000 "/>
      <sheetName val="OCT-2000 "/>
      <sheetName val="Nov-2000 "/>
      <sheetName val="DEC-2000"/>
      <sheetName val="JAN-2001"/>
      <sheetName val="FEB-2001"/>
      <sheetName val="MARCH-200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EPT-99_"/>
      <sheetName val="MAY-2000_"/>
      <sheetName val="JULY-2000_"/>
      <sheetName val="AUG,-2000_"/>
      <sheetName val="SEPT-2000_"/>
      <sheetName val="OCT-2000_"/>
      <sheetName val="Nov-2000_"/>
      <sheetName val="SEPT-99_1"/>
      <sheetName val="MAY-2000_1"/>
      <sheetName val="JULY-2000_1"/>
      <sheetName val="AUG,-2000_1"/>
      <sheetName val="SEPT-2000_1"/>
      <sheetName val="OCT-2000_1"/>
      <sheetName val="Nov-2000_1"/>
      <sheetName val="SEPT-99_3"/>
      <sheetName val="MAY-2000_3"/>
      <sheetName val="JULY-2000_3"/>
      <sheetName val="AUG,-2000_3"/>
      <sheetName val="SEPT-2000_3"/>
      <sheetName val="OCT-2000_3"/>
      <sheetName val="Nov-2000_3"/>
      <sheetName val="SEPT-99_2"/>
      <sheetName val="MAY-2000_2"/>
      <sheetName val="JULY-2000_2"/>
      <sheetName val="AUG,-2000_2"/>
      <sheetName val="SEPT-2000_2"/>
      <sheetName val="OCT-2000_2"/>
      <sheetName val="Nov-2000_2"/>
      <sheetName val="SEPT-99_4"/>
      <sheetName val="MAY-2000_4"/>
      <sheetName val="JULY-2000_4"/>
      <sheetName val="AUG,-2000_4"/>
      <sheetName val="SEPT-2000_4"/>
      <sheetName val="OCT-2000_4"/>
      <sheetName val="Nov-2000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Rate"/>
      <sheetName val="MPDU-14.8%"/>
      <sheetName val="Total"/>
      <sheetName val="Mode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G PRODUCT MENU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"/>
      <sheetName val="Assumptions"/>
      <sheetName val="Unit Mix"/>
      <sheetName val="Project Budget"/>
      <sheetName val="Monthly CF"/>
      <sheetName val="Quarterly CF"/>
      <sheetName val="Yearly CF"/>
      <sheetName val="OS"/>
      <sheetName val="Construction Schedule"/>
      <sheetName val="Construction Matrix"/>
    </sheetNames>
    <sheetDataSet>
      <sheetData sheetId="0"/>
      <sheetData sheetId="1"/>
      <sheetData sheetId="2">
        <row r="26">
          <cell r="G26">
            <v>325</v>
          </cell>
          <cell r="K26">
            <v>304852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BD Duplex"/>
      <sheetName val="AJIWE COST ESTIMATE (Revised)"/>
      <sheetName val="ANALYSIS (REVISED)"/>
      <sheetName val="PLASTERING SUMMARY"/>
      <sheetName val="CONCRETE SUMMARY"/>
      <sheetName val="1and2 bdrm Apartment (12UNIT) "/>
      <sheetName val="4 bedroom 6unit "/>
      <sheetName val="4 bedroom 5unit "/>
      <sheetName val="2bd terrace 8unit"/>
      <sheetName val="2bd terrace 6Unit"/>
      <sheetName val="3 BEDROOM 7UNIT"/>
      <sheetName val="AJIWE STRIP MALL "/>
      <sheetName val="1BD APPARTMENT"/>
      <sheetName val="RATE BUILD UP (Projection)"/>
      <sheetName val="RATE BUILD UP (Projection) (2)"/>
      <sheetName val="5BD ELECTRI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6">
          <cell r="E46">
            <v>150</v>
          </cell>
        </row>
        <row r="48">
          <cell r="E48">
            <v>1500</v>
          </cell>
        </row>
        <row r="49">
          <cell r="E49">
            <v>250</v>
          </cell>
        </row>
        <row r="50">
          <cell r="E50">
            <v>650</v>
          </cell>
        </row>
        <row r="51">
          <cell r="E51">
            <v>500</v>
          </cell>
        </row>
        <row r="52">
          <cell r="E52">
            <v>7187</v>
          </cell>
        </row>
        <row r="54">
          <cell r="E54">
            <v>150</v>
          </cell>
        </row>
        <row r="117">
          <cell r="E117">
            <v>350</v>
          </cell>
        </row>
        <row r="729">
          <cell r="E729">
            <v>400</v>
          </cell>
        </row>
        <row r="730">
          <cell r="E730">
            <v>500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FURN LECT HALLS"/>
      <sheetName val="FUR CHIEF LECT"/>
      <sheetName val="FUR 4 OFF"/>
      <sheetName val="GS"/>
      <sheetName val="GS  FOR TENDERS"/>
      <sheetName val="GS FOR TENDERS BLANK"/>
      <sheetName val="FURN"/>
      <sheetName val="MAIN_BLD_TAKE_OFF"/>
      <sheetName val="MAIN_BLD_BILLS"/>
      <sheetName val="FURN_LECT_HALLS"/>
      <sheetName val="FUR_CHIEF_LECT"/>
      <sheetName val="FUR_4_OFF"/>
      <sheetName val="GS__FOR_TENDERS"/>
      <sheetName val="GS_FOR_TENDERS_BLANK"/>
      <sheetName val="MAIN_BLD_TAKE_OFF1"/>
      <sheetName val="MAIN_BLD_BILLS1"/>
      <sheetName val="FURN_LECT_HALLS1"/>
      <sheetName val="FUR_CHIEF_LECT1"/>
      <sheetName val="FUR_4_OFF1"/>
      <sheetName val="GS__FOR_TENDERS1"/>
      <sheetName val="GS_FOR_TENDERS_BLANK1"/>
      <sheetName val="MAIN_BLD_TAKE_OFF3"/>
      <sheetName val="MAIN_BLD_BILLS3"/>
      <sheetName val="FURN_LECT_HALLS3"/>
      <sheetName val="FUR_CHIEF_LECT3"/>
      <sheetName val="FUR_4_OFF3"/>
      <sheetName val="GS__FOR_TENDERS3"/>
      <sheetName val="GS_FOR_TENDERS_BLANK3"/>
      <sheetName val="MAIN_BLD_TAKE_OFF2"/>
      <sheetName val="MAIN_BLD_BILLS2"/>
      <sheetName val="FURN_LECT_HALLS2"/>
      <sheetName val="FUR_CHIEF_LECT2"/>
      <sheetName val="FUR_4_OFF2"/>
      <sheetName val="GS__FOR_TENDERS2"/>
      <sheetName val="GS_FOR_TENDERS_BLANK2"/>
      <sheetName val="MAIN_BLD_TAKE_OFF4"/>
      <sheetName val="MAIN_BLD_BILLS4"/>
      <sheetName val="FURN_LECT_HALLS4"/>
      <sheetName val="FUR_CHIEF_LECT4"/>
      <sheetName val="FUR_4_OFF4"/>
      <sheetName val="GS__FOR_TENDERS4"/>
      <sheetName val="GS_FOR_TENDERS_BLANK4"/>
    </sheetNames>
    <sheetDataSet>
      <sheetData sheetId="0">
        <row r="18">
          <cell r="I18">
            <v>24</v>
          </cell>
        </row>
        <row r="34">
          <cell r="I34">
            <v>0.69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8">
          <cell r="I18">
            <v>24</v>
          </cell>
        </row>
      </sheetData>
      <sheetData sheetId="10"/>
      <sheetData sheetId="11"/>
      <sheetData sheetId="12"/>
      <sheetData sheetId="13"/>
      <sheetData sheetId="14"/>
      <sheetData sheetId="15"/>
      <sheetData sheetId="16">
        <row r="18">
          <cell r="I18">
            <v>24</v>
          </cell>
        </row>
      </sheetData>
      <sheetData sheetId="17"/>
      <sheetData sheetId="18"/>
      <sheetData sheetId="19"/>
      <sheetData sheetId="20"/>
      <sheetData sheetId="21"/>
      <sheetData sheetId="22"/>
      <sheetData sheetId="23">
        <row r="18">
          <cell r="I18">
            <v>24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8">
          <cell r="I18">
            <v>24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18">
          <cell r="I18">
            <v>24</v>
          </cell>
        </row>
      </sheetData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RADO MAITAMA"/>
      <sheetName val="4BD TAKE OFF QUANTITIES"/>
      <sheetName val="4BD TAKE OFF QUANTITIES (2)"/>
    </sheetNames>
    <sheetDataSet>
      <sheetData sheetId="0" refreshError="1"/>
      <sheetData sheetId="1" refreshError="1"/>
      <sheetData sheetId="2">
        <row r="318">
          <cell r="E318">
            <v>124.58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FURN LECT HALLS"/>
      <sheetName val="FUR CHIEF LECT"/>
      <sheetName val="FUR 4 OFF"/>
      <sheetName val="GS"/>
      <sheetName val="GS  FOR TENDERS"/>
      <sheetName val="GS FOR TENDERS BLANK"/>
      <sheetName val="FURN"/>
    </sheetNames>
    <sheetDataSet>
      <sheetData sheetId="0">
        <row r="18">
          <cell r="I18">
            <v>24</v>
          </cell>
        </row>
        <row r="34">
          <cell r="I34">
            <v>0.69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  <sheetName val="MAIN_BLD_TAKE_OFF"/>
      <sheetName val="MAIN_BLD_BILLS"/>
      <sheetName val="LIST_OF_REINF"/>
      <sheetName val="STORE_(2)"/>
      <sheetName val="MAIN_BLD_TAKE_OFF2"/>
      <sheetName val="MAIN_BLD_BILLS1"/>
      <sheetName val="LIST_OF_REINF1"/>
      <sheetName val="STORE_(2)1"/>
      <sheetName val="MAIN_BLD_TAKE_OFF1"/>
      <sheetName val="MAIN_BLD_TAKE_OFF3"/>
      <sheetName val="MAIN_BLD_BILLS2"/>
      <sheetName val="LIST_OF_REINF2"/>
      <sheetName val="STORE_(2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1_allcaz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  <sheetName val="MAIN_BLD_TAKE_OFF"/>
      <sheetName val="MAIN_BLD_BILLS"/>
      <sheetName val="LIST_OF_REINF"/>
      <sheetName val="STORE_(2)"/>
      <sheetName val="MAIN_BLD_TAKE_OFF1"/>
      <sheetName val="MAIN_BLD_BILLS1"/>
      <sheetName val="LIST_OF_REINF1"/>
      <sheetName val="STORE_(2)1"/>
      <sheetName val="MAIN_BLD_TAKE_OFF3"/>
      <sheetName val="MAIN_BLD_BILLS3"/>
      <sheetName val="LIST_OF_REINF3"/>
      <sheetName val="STORE_(2)3"/>
      <sheetName val="MAIN_BLD_TAKE_OFF2"/>
      <sheetName val="MAIN_BLD_BILLS2"/>
      <sheetName val="LIST_OF_REINF2"/>
      <sheetName val="STORE_(2)2"/>
      <sheetName val="MAIN_BLD_TAKE_OFF4"/>
      <sheetName val="MAIN_BLD_BILLS4"/>
      <sheetName val="LIST_OF_REINF4"/>
      <sheetName val="STORE_(2)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 work mb"/>
      <sheetName val="EXTERNAL WORKS"/>
      <sheetName val="Summary"/>
      <sheetName val="previus pay"/>
      <sheetName val="Materials on site"/>
      <sheetName val="builder_work_mb"/>
      <sheetName val="EXTERNAL_WORKS"/>
      <sheetName val="previus_pay"/>
      <sheetName val="Materials_on_site"/>
      <sheetName val="builder_work_mb1"/>
      <sheetName val="EXTERNAL_WORKS1"/>
      <sheetName val="previus_pay1"/>
      <sheetName val="Materials_on_site1"/>
      <sheetName val="builder_work_mb3"/>
      <sheetName val="EXTERNAL_WORKS3"/>
      <sheetName val="previus_pay3"/>
      <sheetName val="Materials_on_site3"/>
      <sheetName val="builder_work_mb2"/>
      <sheetName val="EXTERNAL_WORKS2"/>
      <sheetName val="previus_pay2"/>
      <sheetName val="Materials_on_site2"/>
      <sheetName val="builder_work_mb4"/>
      <sheetName val="EXTERNAL_WORKS4"/>
      <sheetName val="previus_pay4"/>
      <sheetName val="Materials_on_site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case - condos"/>
      <sheetName val="Condo Pricing"/>
      <sheetName val="Construction Detail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VI-8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50"/>
  <sheetViews>
    <sheetView tabSelected="1" view="pageBreakPreview" topLeftCell="A515" zoomScale="90" zoomScaleNormal="100" zoomScaleSheetLayoutView="90" workbookViewId="0">
      <selection activeCell="C520" sqref="C520"/>
    </sheetView>
  </sheetViews>
  <sheetFormatPr defaultColWidth="9.140625" defaultRowHeight="16.5" x14ac:dyDescent="0.25"/>
  <cols>
    <col min="1" max="1" width="3.42578125" style="4" customWidth="1"/>
    <col min="2" max="2" width="42" style="14" customWidth="1"/>
    <col min="3" max="3" width="9.28515625" style="3" customWidth="1"/>
    <col min="4" max="4" width="6.85546875" style="4" bestFit="1" customWidth="1"/>
    <col min="5" max="5" width="15.28515625" style="5" bestFit="1" customWidth="1"/>
    <col min="6" max="7" width="16.42578125" style="6" customWidth="1"/>
    <col min="8" max="8" width="12.42578125" style="7" bestFit="1" customWidth="1"/>
    <col min="9" max="9" width="35.5703125" style="7" customWidth="1"/>
    <col min="10" max="10" width="9.140625" style="7"/>
    <col min="11" max="11" width="22.42578125" style="7" customWidth="1"/>
    <col min="12" max="12" width="5.42578125" style="7" customWidth="1"/>
    <col min="13" max="13" width="9.5703125" style="7" customWidth="1"/>
    <col min="14" max="16" width="9.140625" style="7"/>
    <col min="17" max="17" width="12.5703125" style="7" bestFit="1" customWidth="1"/>
    <col min="18" max="18" width="9.140625" style="7"/>
    <col min="19" max="19" width="12.42578125" style="7" bestFit="1" customWidth="1"/>
    <col min="20" max="16384" width="9.140625" style="7"/>
  </cols>
  <sheetData>
    <row r="1" spans="1:10" x14ac:dyDescent="0.25">
      <c r="A1" s="1"/>
      <c r="B1" s="2" t="s">
        <v>0</v>
      </c>
    </row>
    <row r="2" spans="1:10" x14ac:dyDescent="0.25">
      <c r="B2" s="8"/>
    </row>
    <row r="3" spans="1:10" x14ac:dyDescent="0.25">
      <c r="B3" s="9" t="s">
        <v>1</v>
      </c>
    </row>
    <row r="4" spans="1:10" x14ac:dyDescent="0.25">
      <c r="B4" s="9"/>
    </row>
    <row r="5" spans="1:10" s="13" customFormat="1" x14ac:dyDescent="0.25">
      <c r="A5" s="4"/>
      <c r="B5" s="10" t="s">
        <v>2</v>
      </c>
      <c r="C5" s="3"/>
      <c r="D5" s="4"/>
      <c r="E5" s="11"/>
      <c r="F5" s="12"/>
      <c r="G5" s="12"/>
      <c r="H5" s="7"/>
    </row>
    <row r="6" spans="1:10" s="13" customFormat="1" x14ac:dyDescent="0.25">
      <c r="A6" s="4"/>
      <c r="B6" s="10"/>
      <c r="C6" s="3"/>
      <c r="D6" s="4"/>
      <c r="E6" s="11"/>
      <c r="F6" s="12"/>
      <c r="G6" s="12"/>
      <c r="H6" s="7"/>
    </row>
    <row r="7" spans="1:10" s="13" customFormat="1" x14ac:dyDescent="0.25">
      <c r="A7" s="4"/>
      <c r="B7" s="10" t="s">
        <v>3</v>
      </c>
      <c r="C7" s="3"/>
      <c r="D7" s="4"/>
      <c r="E7" s="11"/>
      <c r="F7" s="12"/>
      <c r="G7" s="12"/>
      <c r="H7" s="7"/>
    </row>
    <row r="8" spans="1:10" ht="17.25" customHeight="1" x14ac:dyDescent="0.25"/>
    <row r="9" spans="1:10" ht="40.5" customHeight="1" x14ac:dyDescent="0.25">
      <c r="A9" s="4" t="s">
        <v>4</v>
      </c>
      <c r="B9" s="15" t="s">
        <v>5</v>
      </c>
      <c r="C9" s="3">
        <v>864</v>
      </c>
      <c r="D9" s="4" t="s">
        <v>6</v>
      </c>
      <c r="E9" s="16">
        <v>200</v>
      </c>
      <c r="F9" s="6">
        <f t="shared" ref="F9:F18" si="0">C9*E9</f>
        <v>172800</v>
      </c>
      <c r="G9" s="17"/>
      <c r="H9" s="18"/>
    </row>
    <row r="10" spans="1:10" ht="51.75" customHeight="1" x14ac:dyDescent="0.25">
      <c r="A10" s="4" t="s">
        <v>7</v>
      </c>
      <c r="B10" s="15" t="s">
        <v>8</v>
      </c>
      <c r="C10" s="3">
        <v>302</v>
      </c>
      <c r="D10" s="4" t="s">
        <v>9</v>
      </c>
      <c r="E10" s="16">
        <v>1900</v>
      </c>
      <c r="F10" s="6">
        <f t="shared" si="0"/>
        <v>573800</v>
      </c>
      <c r="G10" s="17"/>
      <c r="H10" s="18"/>
    </row>
    <row r="11" spans="1:10" ht="45" customHeight="1" x14ac:dyDescent="0.25">
      <c r="A11" s="4" t="s">
        <v>10</v>
      </c>
      <c r="B11" s="15" t="s">
        <v>11</v>
      </c>
      <c r="C11" s="3">
        <v>249</v>
      </c>
      <c r="D11" s="4" t="s">
        <v>9</v>
      </c>
      <c r="E11" s="16">
        <f>E10</f>
        <v>1900</v>
      </c>
      <c r="F11" s="6">
        <f t="shared" si="0"/>
        <v>473100</v>
      </c>
      <c r="G11" s="17"/>
      <c r="H11" s="18"/>
    </row>
    <row r="12" spans="1:10" ht="55.5" customHeight="1" x14ac:dyDescent="0.25">
      <c r="A12" s="4" t="s">
        <v>12</v>
      </c>
      <c r="B12" s="15" t="s">
        <v>13</v>
      </c>
      <c r="D12" s="4" t="s">
        <v>9</v>
      </c>
      <c r="E12" s="16">
        <f>'[19]AJIWE STRIP MALL '!E48</f>
        <v>1500</v>
      </c>
      <c r="F12" s="6">
        <f t="shared" si="0"/>
        <v>0</v>
      </c>
      <c r="G12" s="17"/>
    </row>
    <row r="13" spans="1:10" ht="30.75" customHeight="1" x14ac:dyDescent="0.25">
      <c r="A13" s="4" t="s">
        <v>14</v>
      </c>
      <c r="B13" s="15" t="s">
        <v>15</v>
      </c>
      <c r="C13" s="3">
        <f>175+'[20]4BD TAKE OFF QUANTITIES (2)'!$E$318</f>
        <v>299.58</v>
      </c>
      <c r="D13" s="4" t="s">
        <v>6</v>
      </c>
      <c r="E13" s="16">
        <f>'[19]AJIWE STRIP MALL '!E49</f>
        <v>250</v>
      </c>
      <c r="F13" s="6">
        <f t="shared" si="0"/>
        <v>74895</v>
      </c>
      <c r="G13" s="17"/>
      <c r="H13" s="18"/>
      <c r="I13" s="19"/>
    </row>
    <row r="14" spans="1:10" ht="30.75" customHeight="1" x14ac:dyDescent="0.25">
      <c r="A14" s="4" t="s">
        <v>16</v>
      </c>
      <c r="B14" s="15" t="s">
        <v>17</v>
      </c>
      <c r="C14" s="3">
        <v>248</v>
      </c>
      <c r="D14" s="4" t="s">
        <v>9</v>
      </c>
      <c r="E14" s="16">
        <f>'[19]AJIWE STRIP MALL '!E50</f>
        <v>650</v>
      </c>
      <c r="F14" s="6">
        <f t="shared" si="0"/>
        <v>161200</v>
      </c>
      <c r="G14" s="17"/>
      <c r="H14" s="18"/>
      <c r="J14" s="19"/>
    </row>
    <row r="15" spans="1:10" ht="44.25" customHeight="1" x14ac:dyDescent="0.25">
      <c r="A15" s="4" t="s">
        <v>18</v>
      </c>
      <c r="B15" s="15" t="s">
        <v>19</v>
      </c>
      <c r="C15" s="3">
        <v>303</v>
      </c>
      <c r="D15" s="4" t="s">
        <v>9</v>
      </c>
      <c r="E15" s="16">
        <f>'[19]AJIWE STRIP MALL '!E51</f>
        <v>500</v>
      </c>
      <c r="F15" s="6">
        <f t="shared" si="0"/>
        <v>151500</v>
      </c>
      <c r="G15" s="17"/>
      <c r="H15" s="18"/>
    </row>
    <row r="16" spans="1:10" ht="44.25" customHeight="1" x14ac:dyDescent="0.25">
      <c r="A16" s="4" t="s">
        <v>20</v>
      </c>
      <c r="B16" s="20" t="s">
        <v>21</v>
      </c>
      <c r="C16" s="3">
        <f>82.2*6*0.3</f>
        <v>147.96</v>
      </c>
      <c r="D16" s="4" t="s">
        <v>9</v>
      </c>
      <c r="E16" s="16">
        <f>'[19]AJIWE STRIP MALL '!E52</f>
        <v>7187</v>
      </c>
      <c r="F16" s="6">
        <f>C16*E16</f>
        <v>1063388.52</v>
      </c>
      <c r="G16" s="17"/>
      <c r="H16" s="18"/>
    </row>
    <row r="17" spans="1:8" ht="36" customHeight="1" x14ac:dyDescent="0.25">
      <c r="A17" s="4" t="s">
        <v>22</v>
      </c>
      <c r="B17" s="15" t="s">
        <v>23</v>
      </c>
      <c r="C17" s="3">
        <f>82.2*6</f>
        <v>493.20000000000005</v>
      </c>
      <c r="D17" s="4" t="s">
        <v>6</v>
      </c>
      <c r="E17" s="16">
        <v>6300</v>
      </c>
      <c r="F17" s="6">
        <f t="shared" si="0"/>
        <v>3107160.0000000005</v>
      </c>
      <c r="G17" s="17"/>
      <c r="H17" s="18"/>
    </row>
    <row r="18" spans="1:8" ht="36" customHeight="1" x14ac:dyDescent="0.25">
      <c r="A18" s="4" t="s">
        <v>24</v>
      </c>
      <c r="B18" s="15" t="s">
        <v>25</v>
      </c>
      <c r="D18" s="4" t="s">
        <v>6</v>
      </c>
      <c r="E18" s="16">
        <f>'[19]AJIWE STRIP MALL '!E54</f>
        <v>150</v>
      </c>
      <c r="F18" s="6">
        <f t="shared" si="0"/>
        <v>0</v>
      </c>
      <c r="G18" s="17"/>
      <c r="H18" s="18"/>
    </row>
    <row r="19" spans="1:8" x14ac:dyDescent="0.25">
      <c r="B19" s="10" t="s">
        <v>26</v>
      </c>
      <c r="E19" s="16"/>
      <c r="G19" s="17"/>
    </row>
    <row r="20" spans="1:8" ht="17.25" customHeight="1" x14ac:dyDescent="0.25">
      <c r="B20" s="21" t="s">
        <v>27</v>
      </c>
      <c r="E20" s="16"/>
      <c r="G20" s="17"/>
    </row>
    <row r="21" spans="1:8" ht="17.25" customHeight="1" x14ac:dyDescent="0.25">
      <c r="A21" s="4" t="s">
        <v>28</v>
      </c>
      <c r="B21" s="14" t="s">
        <v>29</v>
      </c>
      <c r="C21" s="3">
        <v>124</v>
      </c>
      <c r="D21" s="4" t="s">
        <v>6</v>
      </c>
      <c r="E21" s="16">
        <v>3000</v>
      </c>
      <c r="F21" s="6">
        <f>C21*E21</f>
        <v>372000</v>
      </c>
      <c r="G21" s="17"/>
      <c r="H21" s="18"/>
    </row>
    <row r="22" spans="1:8" ht="17.25" customHeight="1" x14ac:dyDescent="0.25">
      <c r="B22" s="21" t="s">
        <v>30</v>
      </c>
      <c r="E22" s="16"/>
      <c r="G22" s="17"/>
    </row>
    <row r="23" spans="1:8" ht="17.25" customHeight="1" x14ac:dyDescent="0.25">
      <c r="A23" s="4" t="s">
        <v>31</v>
      </c>
      <c r="B23" s="14" t="s">
        <v>32</v>
      </c>
      <c r="C23" s="3">
        <v>40</v>
      </c>
      <c r="D23" s="4" t="s">
        <v>9</v>
      </c>
      <c r="E23" s="16">
        <v>85000</v>
      </c>
      <c r="F23" s="6">
        <f>C23*E23</f>
        <v>3400000</v>
      </c>
      <c r="G23" s="17"/>
      <c r="H23" s="18"/>
    </row>
    <row r="24" spans="1:8" ht="17.25" customHeight="1" x14ac:dyDescent="0.25">
      <c r="A24" s="4" t="s">
        <v>33</v>
      </c>
      <c r="B24" s="14" t="s">
        <v>34</v>
      </c>
      <c r="C24" s="3">
        <v>93</v>
      </c>
      <c r="D24" s="4" t="s">
        <v>9</v>
      </c>
      <c r="E24" s="16">
        <f>E23</f>
        <v>85000</v>
      </c>
      <c r="F24" s="6">
        <f>C24*E24</f>
        <v>7905000</v>
      </c>
      <c r="G24" s="17"/>
      <c r="H24" s="18"/>
    </row>
    <row r="25" spans="1:8" ht="17.25" customHeight="1" x14ac:dyDescent="0.25">
      <c r="E25" s="16"/>
      <c r="G25" s="17"/>
      <c r="H25" s="18"/>
    </row>
    <row r="26" spans="1:8" ht="17.25" customHeight="1" x14ac:dyDescent="0.25">
      <c r="E26" s="16"/>
      <c r="G26" s="17"/>
      <c r="H26" s="18"/>
    </row>
    <row r="27" spans="1:8" ht="17.25" customHeight="1" x14ac:dyDescent="0.25">
      <c r="E27" s="16"/>
      <c r="G27" s="17"/>
      <c r="H27" s="18"/>
    </row>
    <row r="28" spans="1:8" ht="17.25" customHeight="1" x14ac:dyDescent="0.25">
      <c r="E28" s="16"/>
      <c r="G28" s="17"/>
      <c r="H28" s="18"/>
    </row>
    <row r="29" spans="1:8" ht="17.25" customHeight="1" x14ac:dyDescent="0.25">
      <c r="E29" s="16"/>
      <c r="G29" s="17"/>
      <c r="H29" s="18"/>
    </row>
    <row r="30" spans="1:8" ht="17.25" customHeight="1" x14ac:dyDescent="0.25">
      <c r="B30" s="22" t="s">
        <v>35</v>
      </c>
      <c r="C30" s="23"/>
      <c r="D30" s="8"/>
      <c r="E30" s="24" t="s">
        <v>33</v>
      </c>
      <c r="F30" s="25">
        <f>SUM(F2:F29)</f>
        <v>17454843.52</v>
      </c>
      <c r="G30" s="17"/>
    </row>
    <row r="31" spans="1:8" s="28" customFormat="1" ht="17.25" customHeight="1" x14ac:dyDescent="0.25">
      <c r="A31" s="8"/>
      <c r="B31" s="9" t="s">
        <v>36</v>
      </c>
      <c r="C31" s="23"/>
      <c r="D31" s="8"/>
      <c r="E31" s="26"/>
      <c r="F31" s="27"/>
      <c r="G31" s="17"/>
    </row>
    <row r="32" spans="1:8" ht="30.75" customHeight="1" x14ac:dyDescent="0.25">
      <c r="B32" s="21" t="s">
        <v>37</v>
      </c>
      <c r="G32" s="17"/>
    </row>
    <row r="33" spans="1:8" ht="17.25" customHeight="1" x14ac:dyDescent="0.25">
      <c r="B33" s="21" t="s">
        <v>38</v>
      </c>
      <c r="G33" s="17"/>
    </row>
    <row r="34" spans="1:8" ht="22.5" customHeight="1" x14ac:dyDescent="0.25">
      <c r="A34" s="4" t="s">
        <v>4</v>
      </c>
      <c r="B34" s="14" t="s">
        <v>162</v>
      </c>
      <c r="C34" s="3">
        <v>56</v>
      </c>
      <c r="D34" s="4" t="s">
        <v>9</v>
      </c>
      <c r="E34" s="16">
        <v>92000</v>
      </c>
      <c r="F34" s="6">
        <f>C34*E34</f>
        <v>5152000</v>
      </c>
      <c r="G34" s="17"/>
      <c r="H34" s="18"/>
    </row>
    <row r="35" spans="1:8" ht="21.75" customHeight="1" x14ac:dyDescent="0.25">
      <c r="A35" s="4" t="s">
        <v>7</v>
      </c>
      <c r="B35" s="14" t="s">
        <v>163</v>
      </c>
      <c r="C35" s="3">
        <v>4</v>
      </c>
      <c r="D35" s="4" t="s">
        <v>9</v>
      </c>
      <c r="E35" s="16">
        <f>E34</f>
        <v>92000</v>
      </c>
      <c r="F35" s="6">
        <f>C35*E35</f>
        <v>368000</v>
      </c>
      <c r="G35" s="17"/>
      <c r="H35" s="18"/>
    </row>
    <row r="36" spans="1:8" ht="21.75" customHeight="1" x14ac:dyDescent="0.25">
      <c r="A36" s="4" t="s">
        <v>10</v>
      </c>
      <c r="B36" s="14" t="s">
        <v>164</v>
      </c>
      <c r="C36" s="3">
        <v>1</v>
      </c>
      <c r="D36" s="4" t="s">
        <v>9</v>
      </c>
      <c r="E36" s="16">
        <f>E35</f>
        <v>92000</v>
      </c>
      <c r="F36" s="6">
        <f>C36*E36</f>
        <v>92000</v>
      </c>
      <c r="G36" s="17"/>
      <c r="H36" s="18"/>
    </row>
    <row r="37" spans="1:8" x14ac:dyDescent="0.25">
      <c r="E37" s="16"/>
      <c r="G37" s="17"/>
    </row>
    <row r="38" spans="1:8" ht="21" customHeight="1" x14ac:dyDescent="0.25">
      <c r="B38" s="10" t="s">
        <v>40</v>
      </c>
      <c r="G38" s="17"/>
    </row>
    <row r="39" spans="1:8" ht="38.25" customHeight="1" x14ac:dyDescent="0.25">
      <c r="B39" s="29" t="s">
        <v>165</v>
      </c>
      <c r="G39" s="17"/>
    </row>
    <row r="40" spans="1:8" ht="19.5" customHeight="1" x14ac:dyDescent="0.25">
      <c r="A40" s="4" t="s">
        <v>12</v>
      </c>
      <c r="B40" s="14" t="s">
        <v>228</v>
      </c>
      <c r="C40" s="3">
        <v>4390</v>
      </c>
      <c r="D40" s="4" t="s">
        <v>41</v>
      </c>
      <c r="E40" s="16">
        <v>750</v>
      </c>
      <c r="F40" s="6">
        <f t="shared" ref="F40:F42" si="1">C40*E40</f>
        <v>3292500</v>
      </c>
      <c r="G40" s="17"/>
      <c r="H40" s="18"/>
    </row>
    <row r="41" spans="1:8" ht="19.5" customHeight="1" x14ac:dyDescent="0.25">
      <c r="A41" s="4" t="s">
        <v>14</v>
      </c>
      <c r="B41" s="14" t="s">
        <v>174</v>
      </c>
      <c r="D41" s="4" t="s">
        <v>41</v>
      </c>
      <c r="E41" s="16">
        <f t="shared" ref="E41:E42" si="2">E40</f>
        <v>750</v>
      </c>
      <c r="F41" s="6">
        <f t="shared" si="1"/>
        <v>0</v>
      </c>
      <c r="G41" s="17"/>
      <c r="H41" s="18"/>
    </row>
    <row r="42" spans="1:8" ht="19.5" customHeight="1" x14ac:dyDescent="0.25">
      <c r="A42" s="4" t="s">
        <v>16</v>
      </c>
      <c r="B42" s="14" t="s">
        <v>227</v>
      </c>
      <c r="C42" s="3">
        <v>1183</v>
      </c>
      <c r="D42" s="4" t="s">
        <v>41</v>
      </c>
      <c r="E42" s="16">
        <f t="shared" si="2"/>
        <v>750</v>
      </c>
      <c r="F42" s="6">
        <f t="shared" si="1"/>
        <v>887250</v>
      </c>
      <c r="G42" s="17"/>
      <c r="H42" s="18"/>
    </row>
    <row r="43" spans="1:8" ht="18.75" customHeight="1" x14ac:dyDescent="0.25">
      <c r="A43" s="4" t="s">
        <v>18</v>
      </c>
      <c r="B43" s="14" t="s">
        <v>166</v>
      </c>
      <c r="C43" s="3">
        <v>208</v>
      </c>
      <c r="D43" s="4" t="s">
        <v>41</v>
      </c>
      <c r="E43" s="16">
        <f>E42</f>
        <v>750</v>
      </c>
      <c r="F43" s="6">
        <f t="shared" ref="F43" si="3">C43*E43</f>
        <v>156000</v>
      </c>
      <c r="G43" s="17"/>
      <c r="H43" s="18"/>
    </row>
    <row r="44" spans="1:8" ht="19.5" customHeight="1" x14ac:dyDescent="0.25">
      <c r="E44" s="16"/>
      <c r="G44" s="17"/>
      <c r="H44" s="18"/>
    </row>
    <row r="45" spans="1:8" ht="49.5" customHeight="1" x14ac:dyDescent="0.25">
      <c r="B45" s="29" t="s">
        <v>43</v>
      </c>
      <c r="G45" s="17"/>
    </row>
    <row r="46" spans="1:8" ht="20.25" customHeight="1" x14ac:dyDescent="0.25">
      <c r="A46" s="4" t="s">
        <v>20</v>
      </c>
      <c r="B46" s="20" t="s">
        <v>44</v>
      </c>
      <c r="C46" s="3">
        <v>610</v>
      </c>
      <c r="D46" s="4" t="s">
        <v>6</v>
      </c>
      <c r="E46" s="5">
        <v>1800</v>
      </c>
      <c r="F46" s="6">
        <f>C46*E46</f>
        <v>1098000</v>
      </c>
      <c r="G46" s="17"/>
      <c r="H46" s="18"/>
    </row>
    <row r="47" spans="1:8" x14ac:dyDescent="0.25">
      <c r="B47" s="20"/>
      <c r="G47" s="17"/>
      <c r="H47" s="18"/>
    </row>
    <row r="48" spans="1:8" ht="21" customHeight="1" x14ac:dyDescent="0.25">
      <c r="B48" s="10" t="s">
        <v>45</v>
      </c>
      <c r="G48" s="17"/>
    </row>
    <row r="49" spans="1:8" ht="24.75" customHeight="1" x14ac:dyDescent="0.25">
      <c r="B49" s="21" t="s">
        <v>46</v>
      </c>
      <c r="G49" s="17"/>
    </row>
    <row r="50" spans="1:8" ht="21.75" customHeight="1" x14ac:dyDescent="0.25">
      <c r="A50" s="4" t="s">
        <v>22</v>
      </c>
      <c r="B50" s="14" t="s">
        <v>167</v>
      </c>
      <c r="C50" s="3">
        <v>109</v>
      </c>
      <c r="D50" s="4" t="s">
        <v>6</v>
      </c>
      <c r="E50" s="16">
        <v>6500</v>
      </c>
      <c r="F50" s="6">
        <f t="shared" ref="F50:F51" si="4">C50*E50</f>
        <v>708500</v>
      </c>
      <c r="G50" s="17"/>
      <c r="H50" s="18"/>
    </row>
    <row r="51" spans="1:8" ht="23.25" customHeight="1" x14ac:dyDescent="0.25">
      <c r="A51" s="4" t="s">
        <v>24</v>
      </c>
      <c r="B51" s="14" t="s">
        <v>168</v>
      </c>
      <c r="C51" s="3">
        <v>65</v>
      </c>
      <c r="D51" s="4" t="s">
        <v>6</v>
      </c>
      <c r="E51" s="16">
        <f>E50</f>
        <v>6500</v>
      </c>
      <c r="F51" s="6">
        <f t="shared" si="4"/>
        <v>422500</v>
      </c>
      <c r="G51" s="17"/>
    </row>
    <row r="52" spans="1:8" ht="23.25" customHeight="1" x14ac:dyDescent="0.25">
      <c r="E52" s="16"/>
      <c r="G52" s="17"/>
    </row>
    <row r="53" spans="1:8" x14ac:dyDescent="0.25">
      <c r="G53" s="17"/>
    </row>
    <row r="54" spans="1:8" x14ac:dyDescent="0.25">
      <c r="G54" s="17"/>
    </row>
    <row r="55" spans="1:8" x14ac:dyDescent="0.25">
      <c r="G55" s="17"/>
    </row>
    <row r="56" spans="1:8" x14ac:dyDescent="0.25">
      <c r="G56" s="17"/>
    </row>
    <row r="57" spans="1:8" x14ac:dyDescent="0.25">
      <c r="G57" s="17"/>
    </row>
    <row r="58" spans="1:8" x14ac:dyDescent="0.25">
      <c r="G58" s="17"/>
    </row>
    <row r="59" spans="1:8" x14ac:dyDescent="0.25">
      <c r="G59" s="17"/>
    </row>
    <row r="60" spans="1:8" x14ac:dyDescent="0.25">
      <c r="B60" s="30" t="s">
        <v>48</v>
      </c>
      <c r="E60" s="24" t="s">
        <v>33</v>
      </c>
      <c r="F60" s="27">
        <f>SUM(F33:F59)</f>
        <v>12176750</v>
      </c>
      <c r="G60" s="17"/>
    </row>
    <row r="61" spans="1:8" x14ac:dyDescent="0.25">
      <c r="B61" s="9" t="s">
        <v>36</v>
      </c>
      <c r="G61" s="17"/>
    </row>
    <row r="62" spans="1:8" x14ac:dyDescent="0.25">
      <c r="B62" s="9"/>
      <c r="G62" s="17"/>
    </row>
    <row r="63" spans="1:8" x14ac:dyDescent="0.25">
      <c r="B63" s="21" t="s">
        <v>46</v>
      </c>
      <c r="G63" s="17"/>
    </row>
    <row r="64" spans="1:8" x14ac:dyDescent="0.25">
      <c r="B64" s="21"/>
      <c r="G64" s="17"/>
    </row>
    <row r="65" spans="1:8" x14ac:dyDescent="0.25">
      <c r="A65" s="4" t="s">
        <v>4</v>
      </c>
      <c r="B65" s="14" t="s">
        <v>49</v>
      </c>
      <c r="C65" s="3">
        <v>111</v>
      </c>
      <c r="D65" s="4" t="s">
        <v>50</v>
      </c>
      <c r="E65" s="16">
        <v>800</v>
      </c>
      <c r="F65" s="6">
        <f>C65*E65</f>
        <v>88800</v>
      </c>
      <c r="G65" s="17"/>
      <c r="H65" s="18"/>
    </row>
    <row r="66" spans="1:8" x14ac:dyDescent="0.25">
      <c r="E66" s="16"/>
      <c r="G66" s="17"/>
      <c r="H66" s="18"/>
    </row>
    <row r="67" spans="1:8" x14ac:dyDescent="0.25">
      <c r="B67" s="10" t="s">
        <v>51</v>
      </c>
      <c r="C67" s="23"/>
      <c r="D67" s="8"/>
      <c r="E67" s="31"/>
      <c r="F67" s="32"/>
      <c r="G67" s="17"/>
    </row>
    <row r="68" spans="1:8" x14ac:dyDescent="0.25">
      <c r="B68" s="33"/>
      <c r="C68" s="23"/>
      <c r="D68" s="8"/>
      <c r="E68" s="31"/>
      <c r="F68" s="32"/>
      <c r="G68" s="17"/>
    </row>
    <row r="69" spans="1:8" ht="57.75" customHeight="1" x14ac:dyDescent="0.25">
      <c r="B69" s="29" t="s">
        <v>52</v>
      </c>
      <c r="C69" s="23"/>
      <c r="D69" s="8"/>
      <c r="E69" s="31"/>
      <c r="F69" s="32"/>
      <c r="G69" s="17"/>
    </row>
    <row r="70" spans="1:8" x14ac:dyDescent="0.25">
      <c r="B70" s="29"/>
      <c r="C70" s="23"/>
      <c r="D70" s="8"/>
      <c r="E70" s="31"/>
      <c r="F70" s="32"/>
      <c r="G70" s="17"/>
    </row>
    <row r="71" spans="1:8" x14ac:dyDescent="0.25">
      <c r="A71" s="4" t="s">
        <v>7</v>
      </c>
      <c r="B71" s="20" t="s">
        <v>53</v>
      </c>
      <c r="C71" s="3">
        <v>544</v>
      </c>
      <c r="D71" s="4" t="s">
        <v>6</v>
      </c>
      <c r="E71" s="16">
        <v>11000</v>
      </c>
      <c r="F71" s="6">
        <f>C71*E71</f>
        <v>5984000</v>
      </c>
      <c r="G71" s="17"/>
      <c r="H71" s="18"/>
    </row>
    <row r="72" spans="1:8" x14ac:dyDescent="0.25">
      <c r="G72" s="17"/>
    </row>
    <row r="73" spans="1:8" x14ac:dyDescent="0.25">
      <c r="B73" s="21" t="s">
        <v>54</v>
      </c>
      <c r="F73" s="34"/>
      <c r="G73" s="17"/>
    </row>
    <row r="74" spans="1:8" x14ac:dyDescent="0.25">
      <c r="B74" s="21" t="s">
        <v>55</v>
      </c>
      <c r="F74" s="34"/>
      <c r="G74" s="17"/>
    </row>
    <row r="75" spans="1:8" x14ac:dyDescent="0.25">
      <c r="F75" s="34"/>
      <c r="G75" s="17"/>
    </row>
    <row r="76" spans="1:8" ht="29.25" customHeight="1" x14ac:dyDescent="0.25">
      <c r="A76" s="4" t="s">
        <v>10</v>
      </c>
      <c r="B76" s="15" t="s">
        <v>56</v>
      </c>
      <c r="C76" s="3">
        <v>621</v>
      </c>
      <c r="D76" s="4" t="s">
        <v>6</v>
      </c>
      <c r="E76" s="11">
        <f>'[19]AJIWE STRIP MALL '!E117</f>
        <v>350</v>
      </c>
      <c r="F76" s="6">
        <f>C76*E76</f>
        <v>217350</v>
      </c>
      <c r="G76" s="17"/>
    </row>
    <row r="77" spans="1:8" x14ac:dyDescent="0.25">
      <c r="B77" s="15"/>
      <c r="F77" s="34"/>
      <c r="G77" s="17"/>
    </row>
    <row r="78" spans="1:8" x14ac:dyDescent="0.25">
      <c r="B78" s="35"/>
      <c r="F78" s="34"/>
      <c r="G78" s="17"/>
    </row>
    <row r="79" spans="1:8" x14ac:dyDescent="0.25">
      <c r="B79" s="10" t="s">
        <v>169</v>
      </c>
      <c r="F79" s="37"/>
      <c r="G79" s="37"/>
      <c r="H79" s="18"/>
    </row>
    <row r="80" spans="1:8" ht="12.95" customHeight="1" x14ac:dyDescent="0.25">
      <c r="F80" s="37"/>
      <c r="G80" s="37"/>
      <c r="H80" s="18"/>
    </row>
    <row r="81" spans="1:8" ht="30" x14ac:dyDescent="0.25">
      <c r="B81" s="29" t="s">
        <v>171</v>
      </c>
      <c r="F81" s="37"/>
      <c r="G81" s="37"/>
      <c r="H81" s="18"/>
    </row>
    <row r="82" spans="1:8" ht="16.5" customHeight="1" x14ac:dyDescent="0.25">
      <c r="B82" s="29"/>
      <c r="F82" s="37"/>
      <c r="G82" s="37"/>
      <c r="H82" s="18"/>
    </row>
    <row r="83" spans="1:8" ht="19.5" customHeight="1" x14ac:dyDescent="0.25">
      <c r="A83" s="4" t="s">
        <v>12</v>
      </c>
      <c r="B83" s="40" t="s">
        <v>175</v>
      </c>
      <c r="C83" s="3">
        <f>111*0.6</f>
        <v>66.599999999999994</v>
      </c>
      <c r="D83" s="4" t="s">
        <v>6</v>
      </c>
      <c r="E83" s="16">
        <v>2500</v>
      </c>
      <c r="F83" s="6">
        <f>C83*E83</f>
        <v>166500</v>
      </c>
      <c r="H83" s="18"/>
    </row>
    <row r="84" spans="1:8" x14ac:dyDescent="0.25">
      <c r="B84" s="15"/>
      <c r="F84" s="36"/>
      <c r="G84" s="17"/>
    </row>
    <row r="85" spans="1:8" x14ac:dyDescent="0.25">
      <c r="B85" s="10" t="s">
        <v>91</v>
      </c>
      <c r="F85" s="37"/>
      <c r="G85" s="37"/>
    </row>
    <row r="86" spans="1:8" x14ac:dyDescent="0.25">
      <c r="F86" s="37"/>
      <c r="G86" s="37"/>
    </row>
    <row r="87" spans="1:8" ht="30" x14ac:dyDescent="0.25">
      <c r="B87" s="29" t="s">
        <v>170</v>
      </c>
      <c r="F87" s="37"/>
      <c r="G87" s="37"/>
    </row>
    <row r="88" spans="1:8" x14ac:dyDescent="0.25">
      <c r="F88" s="37"/>
      <c r="G88" s="37"/>
    </row>
    <row r="89" spans="1:8" x14ac:dyDescent="0.25">
      <c r="A89" s="4" t="s">
        <v>14</v>
      </c>
      <c r="B89" s="40" t="s">
        <v>175</v>
      </c>
      <c r="C89" s="3">
        <f>C83</f>
        <v>66.599999999999994</v>
      </c>
      <c r="D89" s="4" t="s">
        <v>6</v>
      </c>
      <c r="E89" s="16">
        <v>1800</v>
      </c>
      <c r="F89" s="6">
        <f>C89*E89</f>
        <v>119879.99999999999</v>
      </c>
      <c r="H89" s="18"/>
    </row>
    <row r="90" spans="1:8" x14ac:dyDescent="0.25">
      <c r="B90" s="40"/>
      <c r="E90" s="16"/>
      <c r="H90" s="18"/>
    </row>
    <row r="91" spans="1:8" x14ac:dyDescent="0.25">
      <c r="B91" s="40"/>
      <c r="E91" s="16"/>
      <c r="H91" s="18"/>
    </row>
    <row r="92" spans="1:8" x14ac:dyDescent="0.25">
      <c r="B92" s="15"/>
      <c r="F92" s="34"/>
      <c r="G92" s="17"/>
    </row>
    <row r="93" spans="1:8" ht="18.75" customHeight="1" x14ac:dyDescent="0.25">
      <c r="B93" s="30" t="s">
        <v>48</v>
      </c>
      <c r="E93" s="24" t="s">
        <v>33</v>
      </c>
      <c r="F93" s="27">
        <f>SUM(F63:F92)</f>
        <v>6576530</v>
      </c>
      <c r="G93" s="17"/>
    </row>
    <row r="94" spans="1:8" x14ac:dyDescent="0.25">
      <c r="B94" s="15"/>
      <c r="F94" s="34"/>
      <c r="G94" s="17"/>
    </row>
    <row r="95" spans="1:8" x14ac:dyDescent="0.25">
      <c r="B95" s="30"/>
      <c r="E95" s="24"/>
      <c r="F95" s="25"/>
      <c r="G95" s="17"/>
    </row>
    <row r="96" spans="1:8" x14ac:dyDescent="0.25">
      <c r="B96" s="10" t="s">
        <v>57</v>
      </c>
      <c r="E96" s="24"/>
      <c r="F96" s="25"/>
      <c r="G96" s="17"/>
    </row>
    <row r="97" spans="2:7" x14ac:dyDescent="0.25">
      <c r="F97" s="37"/>
      <c r="G97" s="17"/>
    </row>
    <row r="98" spans="2:7" x14ac:dyDescent="0.25">
      <c r="F98" s="37"/>
      <c r="G98" s="17"/>
    </row>
    <row r="99" spans="2:7" x14ac:dyDescent="0.25">
      <c r="B99" s="38" t="s">
        <v>58</v>
      </c>
      <c r="E99" s="5">
        <f>F30</f>
        <v>17454843.52</v>
      </c>
      <c r="F99" s="37"/>
      <c r="G99" s="17"/>
    </row>
    <row r="100" spans="2:7" x14ac:dyDescent="0.25">
      <c r="B100" s="39"/>
      <c r="F100" s="37"/>
      <c r="G100" s="17"/>
    </row>
    <row r="101" spans="2:7" x14ac:dyDescent="0.25">
      <c r="B101" s="38" t="s">
        <v>59</v>
      </c>
      <c r="E101" s="5">
        <f>F60</f>
        <v>12176750</v>
      </c>
      <c r="F101" s="37"/>
      <c r="G101" s="17"/>
    </row>
    <row r="102" spans="2:7" x14ac:dyDescent="0.25">
      <c r="B102" s="38"/>
      <c r="F102" s="37"/>
      <c r="G102" s="17"/>
    </row>
    <row r="103" spans="2:7" x14ac:dyDescent="0.25">
      <c r="B103" s="38" t="s">
        <v>60</v>
      </c>
      <c r="E103" s="5">
        <f>F93</f>
        <v>6576530</v>
      </c>
      <c r="F103" s="37"/>
      <c r="G103" s="17"/>
    </row>
    <row r="104" spans="2:7" x14ac:dyDescent="0.25">
      <c r="B104" s="40"/>
      <c r="F104" s="37"/>
      <c r="G104" s="17"/>
    </row>
    <row r="105" spans="2:7" x14ac:dyDescent="0.25">
      <c r="B105" s="40"/>
      <c r="F105" s="37"/>
      <c r="G105" s="17"/>
    </row>
    <row r="106" spans="2:7" x14ac:dyDescent="0.25">
      <c r="B106" s="40"/>
      <c r="F106" s="37"/>
      <c r="G106" s="17"/>
    </row>
    <row r="107" spans="2:7" x14ac:dyDescent="0.25">
      <c r="B107" s="40"/>
      <c r="F107" s="37"/>
      <c r="G107" s="17"/>
    </row>
    <row r="108" spans="2:7" x14ac:dyDescent="0.25">
      <c r="B108" s="41" t="s">
        <v>61</v>
      </c>
      <c r="C108" s="23"/>
      <c r="D108" s="8"/>
      <c r="F108" s="42"/>
      <c r="G108" s="17"/>
    </row>
    <row r="109" spans="2:7" x14ac:dyDescent="0.25">
      <c r="B109" s="22" t="s">
        <v>62</v>
      </c>
      <c r="C109" s="23"/>
      <c r="D109" s="8"/>
      <c r="E109" s="24" t="s">
        <v>33</v>
      </c>
      <c r="F109" s="32">
        <f>SUM(E99:E104)</f>
        <v>36208123.519999996</v>
      </c>
      <c r="G109" s="17"/>
    </row>
    <row r="110" spans="2:7" x14ac:dyDescent="0.25">
      <c r="B110" s="2" t="s">
        <v>63</v>
      </c>
    </row>
    <row r="112" spans="2:7" x14ac:dyDescent="0.25">
      <c r="B112" s="9" t="s">
        <v>64</v>
      </c>
    </row>
    <row r="113" spans="1:8" x14ac:dyDescent="0.25">
      <c r="B113" s="9"/>
    </row>
    <row r="114" spans="1:8" x14ac:dyDescent="0.25">
      <c r="B114" s="10" t="s">
        <v>26</v>
      </c>
    </row>
    <row r="115" spans="1:8" x14ac:dyDescent="0.25">
      <c r="E115" s="14"/>
    </row>
    <row r="116" spans="1:8" x14ac:dyDescent="0.25">
      <c r="B116" s="21" t="s">
        <v>65</v>
      </c>
    </row>
    <row r="117" spans="1:8" x14ac:dyDescent="0.25">
      <c r="B117" s="21"/>
    </row>
    <row r="118" spans="1:8" x14ac:dyDescent="0.25">
      <c r="B118" s="21" t="s">
        <v>66</v>
      </c>
    </row>
    <row r="120" spans="1:8" x14ac:dyDescent="0.25">
      <c r="A120" s="4" t="s">
        <v>4</v>
      </c>
      <c r="B120" s="14" t="s">
        <v>39</v>
      </c>
      <c r="C120" s="3">
        <v>17</v>
      </c>
      <c r="D120" s="4" t="s">
        <v>9</v>
      </c>
      <c r="E120" s="16">
        <v>92000</v>
      </c>
      <c r="F120" s="6">
        <f>C120*E120</f>
        <v>1564000</v>
      </c>
      <c r="H120" s="18"/>
    </row>
    <row r="122" spans="1:8" x14ac:dyDescent="0.25">
      <c r="A122" s="4" t="s">
        <v>7</v>
      </c>
      <c r="B122" s="14" t="s">
        <v>67</v>
      </c>
      <c r="C122" s="3">
        <v>93</v>
      </c>
      <c r="D122" s="4" t="s">
        <v>9</v>
      </c>
      <c r="E122" s="16">
        <f>E120</f>
        <v>92000</v>
      </c>
      <c r="F122" s="6">
        <f>C122*E122</f>
        <v>8556000</v>
      </c>
      <c r="H122" s="18"/>
    </row>
    <row r="123" spans="1:8" x14ac:dyDescent="0.25">
      <c r="E123" s="16"/>
      <c r="H123" s="18"/>
    </row>
    <row r="124" spans="1:8" ht="24.75" customHeight="1" x14ac:dyDescent="0.25">
      <c r="B124" s="10" t="s">
        <v>40</v>
      </c>
    </row>
    <row r="126" spans="1:8" ht="30" x14ac:dyDescent="0.25">
      <c r="B126" s="29" t="s">
        <v>176</v>
      </c>
    </row>
    <row r="127" spans="1:8" x14ac:dyDescent="0.25">
      <c r="B127" s="29"/>
    </row>
    <row r="128" spans="1:8" x14ac:dyDescent="0.25">
      <c r="A128" s="4" t="s">
        <v>10</v>
      </c>
      <c r="B128" s="14" t="s">
        <v>185</v>
      </c>
      <c r="C128" s="3">
        <f>1581+8676</f>
        <v>10257</v>
      </c>
      <c r="D128" s="4" t="s">
        <v>41</v>
      </c>
      <c r="E128" s="16">
        <v>750</v>
      </c>
      <c r="F128" s="6">
        <f>C128*E128</f>
        <v>7692750</v>
      </c>
      <c r="H128" s="18"/>
    </row>
    <row r="129" spans="1:8" x14ac:dyDescent="0.25">
      <c r="E129" s="16"/>
      <c r="H129" s="18"/>
    </row>
    <row r="130" spans="1:8" x14ac:dyDescent="0.25">
      <c r="A130" s="4" t="s">
        <v>12</v>
      </c>
      <c r="B130" s="14" t="s">
        <v>68</v>
      </c>
      <c r="C130" s="3">
        <f>1820+5554</f>
        <v>7374</v>
      </c>
      <c r="D130" s="4" t="s">
        <v>41</v>
      </c>
      <c r="E130" s="16">
        <f>E128</f>
        <v>750</v>
      </c>
      <c r="F130" s="6">
        <f>C130*E130</f>
        <v>5530500</v>
      </c>
      <c r="H130" s="18"/>
    </row>
    <row r="131" spans="1:8" x14ac:dyDescent="0.25">
      <c r="E131" s="16"/>
    </row>
    <row r="132" spans="1:8" x14ac:dyDescent="0.25">
      <c r="A132" s="4" t="s">
        <v>14</v>
      </c>
      <c r="B132" s="14" t="s">
        <v>42</v>
      </c>
      <c r="C132" s="3">
        <f>1076+3430</f>
        <v>4506</v>
      </c>
      <c r="D132" s="4" t="s">
        <v>41</v>
      </c>
      <c r="E132" s="16">
        <f>E130</f>
        <v>750</v>
      </c>
      <c r="F132" s="6">
        <f>C132*E132</f>
        <v>3379500</v>
      </c>
      <c r="H132" s="18"/>
    </row>
    <row r="134" spans="1:8" x14ac:dyDescent="0.25">
      <c r="B134" s="10" t="s">
        <v>45</v>
      </c>
    </row>
    <row r="136" spans="1:8" x14ac:dyDescent="0.25">
      <c r="B136" s="21" t="s">
        <v>46</v>
      </c>
    </row>
    <row r="138" spans="1:8" x14ac:dyDescent="0.25">
      <c r="A138" s="4" t="s">
        <v>16</v>
      </c>
      <c r="B138" s="14" t="s">
        <v>69</v>
      </c>
      <c r="C138" s="3">
        <v>298</v>
      </c>
      <c r="D138" s="4" t="s">
        <v>6</v>
      </c>
      <c r="E138" s="16">
        <v>6500</v>
      </c>
      <c r="F138" s="6">
        <f>C138*E138</f>
        <v>1937000</v>
      </c>
      <c r="H138" s="18"/>
    </row>
    <row r="140" spans="1:8" x14ac:dyDescent="0.25">
      <c r="A140" s="4" t="s">
        <v>18</v>
      </c>
      <c r="B140" s="14" t="s">
        <v>70</v>
      </c>
      <c r="C140" s="3">
        <v>1057</v>
      </c>
      <c r="D140" s="4" t="s">
        <v>6</v>
      </c>
      <c r="E140" s="16">
        <f>E138</f>
        <v>6500</v>
      </c>
      <c r="F140" s="6">
        <f>C140*E140</f>
        <v>6870500</v>
      </c>
      <c r="H140" s="18"/>
    </row>
    <row r="149" spans="1:9" x14ac:dyDescent="0.25">
      <c r="B149" s="9" t="s">
        <v>64</v>
      </c>
    </row>
    <row r="150" spans="1:9" x14ac:dyDescent="0.25">
      <c r="B150" s="22" t="s">
        <v>71</v>
      </c>
      <c r="E150" s="24" t="s">
        <v>33</v>
      </c>
      <c r="F150" s="25">
        <f>SUM(F112:F149)</f>
        <v>35530250</v>
      </c>
    </row>
    <row r="151" spans="1:9" x14ac:dyDescent="0.25">
      <c r="B151" s="2" t="s">
        <v>72</v>
      </c>
    </row>
    <row r="153" spans="1:9" x14ac:dyDescent="0.25">
      <c r="B153" s="9" t="s">
        <v>73</v>
      </c>
      <c r="F153" s="34"/>
    </row>
    <row r="154" spans="1:9" s="43" customFormat="1" x14ac:dyDescent="0.25">
      <c r="A154" s="4"/>
      <c r="B154" s="14"/>
      <c r="C154" s="3"/>
      <c r="D154" s="4"/>
      <c r="E154" s="5"/>
      <c r="F154" s="34"/>
      <c r="G154" s="6"/>
    </row>
    <row r="155" spans="1:9" x14ac:dyDescent="0.25">
      <c r="B155" s="10" t="s">
        <v>26</v>
      </c>
    </row>
    <row r="156" spans="1:9" s="43" customFormat="1" x14ac:dyDescent="0.25">
      <c r="A156" s="4"/>
      <c r="B156" s="14"/>
      <c r="C156" s="3"/>
      <c r="D156" s="4"/>
      <c r="E156" s="5"/>
      <c r="F156" s="6"/>
      <c r="G156" s="6"/>
    </row>
    <row r="157" spans="1:9" s="43" customFormat="1" x14ac:dyDescent="0.25">
      <c r="A157" s="4"/>
      <c r="B157" s="21" t="s">
        <v>65</v>
      </c>
      <c r="C157" s="3"/>
      <c r="D157" s="4"/>
      <c r="E157" s="5"/>
      <c r="F157" s="6"/>
      <c r="G157" s="6"/>
    </row>
    <row r="158" spans="1:9" s="43" customFormat="1" x14ac:dyDescent="0.25">
      <c r="A158" s="4"/>
      <c r="B158" s="21"/>
      <c r="C158" s="3"/>
      <c r="D158" s="4"/>
      <c r="E158" s="5"/>
      <c r="F158" s="6"/>
      <c r="G158" s="6"/>
    </row>
    <row r="159" spans="1:9" x14ac:dyDescent="0.25">
      <c r="B159" s="21" t="s">
        <v>66</v>
      </c>
    </row>
    <row r="160" spans="1:9" x14ac:dyDescent="0.25">
      <c r="I160" s="7">
        <f>354*0.15</f>
        <v>53.1</v>
      </c>
    </row>
    <row r="161" spans="1:9" x14ac:dyDescent="0.25">
      <c r="A161" s="4" t="s">
        <v>4</v>
      </c>
      <c r="B161" s="14" t="s">
        <v>74</v>
      </c>
      <c r="C161" s="3">
        <f>102*2</f>
        <v>204</v>
      </c>
      <c r="D161" s="4" t="s">
        <v>9</v>
      </c>
      <c r="E161" s="16">
        <f>E120</f>
        <v>92000</v>
      </c>
      <c r="F161" s="6">
        <f>C161*E161</f>
        <v>18768000</v>
      </c>
      <c r="H161" s="7">
        <f>C161/0.15</f>
        <v>1360</v>
      </c>
    </row>
    <row r="162" spans="1:9" ht="17.25" customHeight="1" x14ac:dyDescent="0.25"/>
    <row r="163" spans="1:9" x14ac:dyDescent="0.25">
      <c r="F163" s="37"/>
      <c r="H163" s="18"/>
    </row>
    <row r="164" spans="1:9" x14ac:dyDescent="0.25">
      <c r="B164" s="10" t="s">
        <v>40</v>
      </c>
      <c r="I164" s="7">
        <f>C161*88.32</f>
        <v>18017.28</v>
      </c>
    </row>
    <row r="166" spans="1:9" ht="30" x14ac:dyDescent="0.25">
      <c r="B166" s="29" t="s">
        <v>160</v>
      </c>
    </row>
    <row r="167" spans="1:9" x14ac:dyDescent="0.25">
      <c r="B167" s="29"/>
    </row>
    <row r="168" spans="1:9" x14ac:dyDescent="0.25">
      <c r="A168" s="4" t="s">
        <v>7</v>
      </c>
      <c r="B168" s="14" t="s">
        <v>75</v>
      </c>
      <c r="C168" s="3">
        <v>16713</v>
      </c>
      <c r="D168" s="4" t="s">
        <v>41</v>
      </c>
      <c r="E168" s="16">
        <f>E128</f>
        <v>750</v>
      </c>
      <c r="F168" s="6">
        <f>C168*E168</f>
        <v>12534750</v>
      </c>
      <c r="H168" s="18"/>
    </row>
    <row r="169" spans="1:9" x14ac:dyDescent="0.25">
      <c r="E169" s="16"/>
      <c r="H169" s="18"/>
    </row>
    <row r="170" spans="1:9" x14ac:dyDescent="0.25">
      <c r="A170" s="4" t="s">
        <v>7</v>
      </c>
      <c r="B170" s="14" t="s">
        <v>186</v>
      </c>
      <c r="C170" s="3">
        <v>201</v>
      </c>
      <c r="D170" s="4" t="s">
        <v>41</v>
      </c>
      <c r="E170" s="16">
        <f>E130</f>
        <v>750</v>
      </c>
      <c r="F170" s="6">
        <f>C170*E170</f>
        <v>150750</v>
      </c>
      <c r="H170" s="18"/>
    </row>
    <row r="171" spans="1:9" x14ac:dyDescent="0.25">
      <c r="E171" s="16"/>
      <c r="H171" s="18"/>
    </row>
    <row r="172" spans="1:9" x14ac:dyDescent="0.25">
      <c r="B172" s="10" t="s">
        <v>45</v>
      </c>
      <c r="E172" s="16"/>
      <c r="H172" s="18"/>
    </row>
    <row r="173" spans="1:9" x14ac:dyDescent="0.25">
      <c r="E173" s="16"/>
      <c r="H173" s="18"/>
    </row>
    <row r="174" spans="1:9" x14ac:dyDescent="0.25">
      <c r="B174" s="21" t="s">
        <v>46</v>
      </c>
      <c r="E174" s="31"/>
      <c r="F174" s="25"/>
    </row>
    <row r="175" spans="1:9" x14ac:dyDescent="0.25">
      <c r="E175" s="31"/>
      <c r="F175" s="25"/>
    </row>
    <row r="176" spans="1:9" x14ac:dyDescent="0.25">
      <c r="A176" s="4" t="s">
        <v>10</v>
      </c>
      <c r="B176" s="14" t="s">
        <v>76</v>
      </c>
      <c r="C176" s="3">
        <v>1085</v>
      </c>
      <c r="D176" s="4" t="s">
        <v>6</v>
      </c>
      <c r="E176" s="16">
        <f>E138</f>
        <v>6500</v>
      </c>
      <c r="F176" s="6">
        <f>C176*E176</f>
        <v>7052500</v>
      </c>
    </row>
    <row r="178" spans="1:7" x14ac:dyDescent="0.25">
      <c r="A178" s="4" t="s">
        <v>12</v>
      </c>
      <c r="B178" s="14" t="s">
        <v>77</v>
      </c>
      <c r="C178" s="3">
        <f>143*2</f>
        <v>286</v>
      </c>
      <c r="D178" s="4" t="s">
        <v>50</v>
      </c>
      <c r="E178" s="16">
        <f>E176*0.15</f>
        <v>975</v>
      </c>
      <c r="F178" s="6">
        <f>C178*E178</f>
        <v>278850</v>
      </c>
    </row>
    <row r="179" spans="1:7" x14ac:dyDescent="0.25">
      <c r="A179" s="8"/>
      <c r="C179" s="23"/>
      <c r="D179" s="8"/>
      <c r="E179" s="31"/>
      <c r="F179" s="25"/>
    </row>
    <row r="181" spans="1:7" x14ac:dyDescent="0.25">
      <c r="A181" s="8"/>
      <c r="C181" s="23"/>
      <c r="D181" s="8"/>
      <c r="E181" s="31"/>
      <c r="F181" s="25"/>
      <c r="G181" s="25"/>
    </row>
    <row r="182" spans="1:7" x14ac:dyDescent="0.25">
      <c r="A182" s="8"/>
      <c r="D182" s="8"/>
      <c r="E182" s="31"/>
      <c r="F182" s="25"/>
      <c r="G182" s="25"/>
    </row>
    <row r="183" spans="1:7" x14ac:dyDescent="0.25">
      <c r="A183" s="8"/>
      <c r="C183" s="23"/>
      <c r="D183" s="8"/>
      <c r="E183" s="31"/>
      <c r="F183" s="25"/>
      <c r="G183" s="25"/>
    </row>
    <row r="184" spans="1:7" x14ac:dyDescent="0.25">
      <c r="A184" s="8"/>
      <c r="C184" s="23"/>
      <c r="D184" s="8"/>
      <c r="E184" s="31"/>
      <c r="F184" s="25"/>
      <c r="G184" s="25"/>
    </row>
    <row r="185" spans="1:7" x14ac:dyDescent="0.25">
      <c r="A185" s="8"/>
      <c r="C185" s="23"/>
      <c r="D185" s="8"/>
      <c r="E185" s="31"/>
      <c r="F185" s="25"/>
      <c r="G185" s="25"/>
    </row>
    <row r="186" spans="1:7" x14ac:dyDescent="0.25">
      <c r="A186" s="8"/>
      <c r="C186" s="23"/>
      <c r="D186" s="8"/>
      <c r="E186" s="31"/>
      <c r="F186" s="25"/>
      <c r="G186" s="25"/>
    </row>
    <row r="187" spans="1:7" x14ac:dyDescent="0.25">
      <c r="A187" s="8"/>
      <c r="C187" s="23"/>
      <c r="D187" s="8"/>
      <c r="E187" s="31"/>
      <c r="F187" s="25"/>
      <c r="G187" s="25"/>
    </row>
    <row r="188" spans="1:7" x14ac:dyDescent="0.25">
      <c r="A188" s="8"/>
      <c r="C188" s="23"/>
      <c r="D188" s="8"/>
      <c r="E188" s="31"/>
      <c r="F188" s="25"/>
      <c r="G188" s="25"/>
    </row>
    <row r="189" spans="1:7" x14ac:dyDescent="0.25">
      <c r="A189" s="8"/>
      <c r="C189" s="23"/>
      <c r="D189" s="8"/>
      <c r="E189" s="31"/>
      <c r="F189" s="25"/>
      <c r="G189" s="25"/>
    </row>
    <row r="190" spans="1:7" x14ac:dyDescent="0.25">
      <c r="A190" s="8"/>
      <c r="C190" s="23"/>
      <c r="D190" s="8"/>
      <c r="E190" s="31"/>
      <c r="F190" s="25"/>
      <c r="G190" s="25"/>
    </row>
    <row r="191" spans="1:7" x14ac:dyDescent="0.25">
      <c r="A191" s="8"/>
      <c r="C191" s="23"/>
      <c r="D191" s="8"/>
      <c r="E191" s="31"/>
      <c r="F191" s="25"/>
      <c r="G191" s="25"/>
    </row>
    <row r="192" spans="1:7" x14ac:dyDescent="0.25">
      <c r="A192" s="8"/>
      <c r="C192" s="23"/>
      <c r="D192" s="8"/>
      <c r="E192" s="31"/>
      <c r="F192" s="25"/>
      <c r="G192" s="25"/>
    </row>
    <row r="193" spans="1:8" x14ac:dyDescent="0.25">
      <c r="A193" s="8"/>
      <c r="C193" s="23"/>
      <c r="D193" s="8"/>
      <c r="E193" s="31"/>
      <c r="F193" s="25"/>
      <c r="G193" s="25"/>
    </row>
    <row r="194" spans="1:8" x14ac:dyDescent="0.25">
      <c r="A194" s="8"/>
      <c r="C194" s="23"/>
      <c r="D194" s="8"/>
      <c r="E194" s="31"/>
      <c r="F194" s="25"/>
      <c r="G194" s="25"/>
    </row>
    <row r="195" spans="1:8" x14ac:dyDescent="0.25">
      <c r="B195" s="9" t="s">
        <v>78</v>
      </c>
    </row>
    <row r="196" spans="1:8" x14ac:dyDescent="0.25">
      <c r="B196" s="22" t="s">
        <v>62</v>
      </c>
      <c r="E196" s="24" t="s">
        <v>33</v>
      </c>
      <c r="F196" s="25">
        <f>SUM(F153:F195)</f>
        <v>38784850</v>
      </c>
      <c r="G196" s="25"/>
    </row>
    <row r="197" spans="1:8" x14ac:dyDescent="0.25">
      <c r="B197" s="2" t="s">
        <v>79</v>
      </c>
      <c r="F197" s="37"/>
      <c r="G197" s="37"/>
    </row>
    <row r="198" spans="1:8" x14ac:dyDescent="0.25">
      <c r="B198" s="4"/>
      <c r="E198" s="44"/>
      <c r="F198" s="37"/>
      <c r="G198" s="37"/>
    </row>
    <row r="199" spans="1:8" x14ac:dyDescent="0.25">
      <c r="B199" s="9" t="s">
        <v>80</v>
      </c>
      <c r="F199" s="37"/>
      <c r="G199" s="37"/>
    </row>
    <row r="200" spans="1:8" ht="10.5" customHeight="1" x14ac:dyDescent="0.25">
      <c r="A200" s="45"/>
      <c r="B200" s="9"/>
      <c r="F200" s="37"/>
      <c r="G200" s="37"/>
    </row>
    <row r="201" spans="1:8" x14ac:dyDescent="0.25">
      <c r="A201" s="45"/>
      <c r="B201" s="10" t="s">
        <v>26</v>
      </c>
      <c r="F201" s="37"/>
      <c r="G201" s="37"/>
    </row>
    <row r="202" spans="1:8" x14ac:dyDescent="0.25">
      <c r="A202" s="45"/>
      <c r="F202" s="37"/>
      <c r="G202" s="37"/>
    </row>
    <row r="203" spans="1:8" x14ac:dyDescent="0.25">
      <c r="B203" s="21" t="s">
        <v>65</v>
      </c>
      <c r="E203" s="5" t="s">
        <v>81</v>
      </c>
      <c r="F203" s="37"/>
      <c r="G203" s="37"/>
    </row>
    <row r="204" spans="1:8" ht="11.25" customHeight="1" x14ac:dyDescent="0.25">
      <c r="A204" s="45"/>
      <c r="B204" s="21"/>
      <c r="F204" s="37"/>
      <c r="G204" s="4"/>
    </row>
    <row r="205" spans="1:8" x14ac:dyDescent="0.25">
      <c r="A205" s="45"/>
      <c r="B205" s="21" t="s">
        <v>66</v>
      </c>
      <c r="F205" s="37"/>
      <c r="G205" s="4"/>
    </row>
    <row r="206" spans="1:8" ht="9" customHeight="1" x14ac:dyDescent="0.25">
      <c r="A206" s="45"/>
      <c r="F206" s="37"/>
      <c r="G206" s="4"/>
    </row>
    <row r="207" spans="1:8" x14ac:dyDescent="0.25">
      <c r="A207" s="4" t="s">
        <v>4</v>
      </c>
      <c r="B207" s="14" t="s">
        <v>82</v>
      </c>
      <c r="C207" s="3">
        <f>2.2*2*6</f>
        <v>26.400000000000002</v>
      </c>
      <c r="D207" s="4" t="s">
        <v>9</v>
      </c>
      <c r="E207" s="16">
        <f>E120</f>
        <v>92000</v>
      </c>
      <c r="F207" s="46">
        <f>C207*E207</f>
        <v>2428800</v>
      </c>
      <c r="G207" s="4"/>
      <c r="H207" s="18"/>
    </row>
    <row r="208" spans="1:8" ht="10.5" customHeight="1" x14ac:dyDescent="0.25">
      <c r="E208" s="16"/>
      <c r="F208" s="46"/>
      <c r="G208" s="4"/>
      <c r="H208" s="18"/>
    </row>
    <row r="209" spans="1:8" ht="12.75" customHeight="1" x14ac:dyDescent="0.25">
      <c r="A209" s="45"/>
      <c r="B209" s="10" t="s">
        <v>40</v>
      </c>
      <c r="F209" s="37"/>
      <c r="G209" s="4"/>
    </row>
    <row r="210" spans="1:8" ht="9.75" customHeight="1" x14ac:dyDescent="0.25">
      <c r="F210" s="37"/>
      <c r="G210" s="4"/>
    </row>
    <row r="211" spans="1:8" ht="30" x14ac:dyDescent="0.25">
      <c r="B211" s="29" t="s">
        <v>83</v>
      </c>
      <c r="G211" s="4"/>
    </row>
    <row r="212" spans="1:8" ht="15.75" customHeight="1" x14ac:dyDescent="0.25">
      <c r="B212" s="29"/>
      <c r="G212" s="4"/>
    </row>
    <row r="213" spans="1:8" ht="17.25" customHeight="1" x14ac:dyDescent="0.25">
      <c r="A213" s="4" t="s">
        <v>7</v>
      </c>
      <c r="B213" s="14" t="s">
        <v>84</v>
      </c>
      <c r="C213" s="3">
        <f>C207*65</f>
        <v>1716.0000000000002</v>
      </c>
      <c r="D213" s="4" t="s">
        <v>41</v>
      </c>
      <c r="E213" s="16">
        <f>E168</f>
        <v>750</v>
      </c>
      <c r="F213" s="6">
        <f>C213*E213</f>
        <v>1287000.0000000002</v>
      </c>
      <c r="G213" s="4"/>
      <c r="H213" s="18"/>
    </row>
    <row r="214" spans="1:8" x14ac:dyDescent="0.25">
      <c r="B214" s="29"/>
      <c r="G214" s="4"/>
    </row>
    <row r="215" spans="1:8" s="43" customFormat="1" x14ac:dyDescent="0.25">
      <c r="A215" s="47"/>
      <c r="B215" s="20"/>
      <c r="C215" s="48"/>
      <c r="D215" s="49"/>
      <c r="E215" s="50"/>
      <c r="F215" s="51"/>
      <c r="G215" s="4"/>
    </row>
    <row r="216" spans="1:8" x14ac:dyDescent="0.25">
      <c r="A216" s="45"/>
      <c r="B216" s="10" t="s">
        <v>45</v>
      </c>
      <c r="F216" s="37"/>
      <c r="G216" s="4"/>
    </row>
    <row r="217" spans="1:8" x14ac:dyDescent="0.25">
      <c r="F217" s="37"/>
      <c r="G217" s="4"/>
    </row>
    <row r="218" spans="1:8" x14ac:dyDescent="0.25">
      <c r="B218" s="21" t="s">
        <v>46</v>
      </c>
      <c r="F218" s="37"/>
      <c r="G218" s="4"/>
    </row>
    <row r="219" spans="1:8" x14ac:dyDescent="0.25">
      <c r="F219" s="37"/>
      <c r="G219" s="4"/>
    </row>
    <row r="220" spans="1:8" x14ac:dyDescent="0.25">
      <c r="A220" s="4" t="s">
        <v>10</v>
      </c>
      <c r="B220" s="14" t="s">
        <v>85</v>
      </c>
      <c r="C220" s="3">
        <f>13*2*6</f>
        <v>156</v>
      </c>
      <c r="D220" s="4" t="s">
        <v>6</v>
      </c>
      <c r="E220" s="16">
        <f>E176</f>
        <v>6500</v>
      </c>
      <c r="F220" s="6">
        <f>C220*E220</f>
        <v>1014000</v>
      </c>
      <c r="G220" s="3">
        <f>C$220*3*10</f>
        <v>4680</v>
      </c>
      <c r="H220" s="18"/>
    </row>
    <row r="221" spans="1:8" x14ac:dyDescent="0.25">
      <c r="E221" s="16"/>
      <c r="F221" s="37"/>
      <c r="G221" s="3"/>
    </row>
    <row r="222" spans="1:8" x14ac:dyDescent="0.25">
      <c r="A222" s="4" t="s">
        <v>12</v>
      </c>
      <c r="B222" s="14" t="s">
        <v>86</v>
      </c>
      <c r="C222" s="3">
        <f>3*2*6</f>
        <v>36</v>
      </c>
      <c r="D222" s="4" t="s">
        <v>6</v>
      </c>
      <c r="E222" s="16">
        <f>E220</f>
        <v>6500</v>
      </c>
      <c r="F222" s="6">
        <f>C222*E222</f>
        <v>234000</v>
      </c>
      <c r="G222" s="3">
        <v>90</v>
      </c>
      <c r="H222" s="18"/>
    </row>
    <row r="223" spans="1:8" x14ac:dyDescent="0.25">
      <c r="E223" s="16"/>
      <c r="G223" s="3"/>
      <c r="H223" s="18"/>
    </row>
    <row r="224" spans="1:8" x14ac:dyDescent="0.25">
      <c r="A224" s="4" t="s">
        <v>14</v>
      </c>
      <c r="B224" s="14" t="s">
        <v>87</v>
      </c>
      <c r="C224" s="3">
        <f>4*2*6</f>
        <v>48</v>
      </c>
      <c r="D224" s="4" t="s">
        <v>6</v>
      </c>
      <c r="E224" s="16">
        <f>E222</f>
        <v>6500</v>
      </c>
      <c r="F224" s="6">
        <f>C224*E224</f>
        <v>312000</v>
      </c>
      <c r="G224" s="3">
        <v>120</v>
      </c>
      <c r="H224" s="18"/>
    </row>
    <row r="225" spans="1:8" x14ac:dyDescent="0.25">
      <c r="E225" s="16"/>
      <c r="F225" s="37"/>
      <c r="G225" s="3"/>
    </row>
    <row r="226" spans="1:8" ht="30" x14ac:dyDescent="0.25">
      <c r="A226" s="4" t="s">
        <v>16</v>
      </c>
      <c r="B226" s="15" t="s">
        <v>88</v>
      </c>
      <c r="C226" s="3">
        <f>4*2*6</f>
        <v>48</v>
      </c>
      <c r="D226" s="4" t="s">
        <v>6</v>
      </c>
      <c r="E226" s="16">
        <f>E222</f>
        <v>6500</v>
      </c>
      <c r="F226" s="6">
        <f>C226*E226</f>
        <v>312000</v>
      </c>
      <c r="G226" s="3">
        <v>120</v>
      </c>
      <c r="H226" s="18"/>
    </row>
    <row r="227" spans="1:8" x14ac:dyDescent="0.25">
      <c r="B227" s="15"/>
      <c r="F227" s="37"/>
      <c r="G227" s="3"/>
    </row>
    <row r="228" spans="1:8" x14ac:dyDescent="0.25">
      <c r="A228" s="4" t="s">
        <v>18</v>
      </c>
      <c r="B228" s="14" t="s">
        <v>89</v>
      </c>
      <c r="C228" s="3">
        <f>22*2*6</f>
        <v>264</v>
      </c>
      <c r="D228" s="4" t="s">
        <v>50</v>
      </c>
      <c r="E228" s="16">
        <f>E178</f>
        <v>975</v>
      </c>
      <c r="F228" s="6">
        <f>C228*E228</f>
        <v>257400</v>
      </c>
      <c r="G228" s="3">
        <f>19.2*3*10</f>
        <v>576</v>
      </c>
      <c r="H228" s="18"/>
    </row>
    <row r="229" spans="1:8" x14ac:dyDescent="0.25">
      <c r="E229" s="16"/>
      <c r="G229" s="3"/>
    </row>
    <row r="230" spans="1:8" x14ac:dyDescent="0.25">
      <c r="A230" s="4" t="s">
        <v>20</v>
      </c>
      <c r="B230" s="14" t="s">
        <v>90</v>
      </c>
      <c r="C230" s="3">
        <f>8*2*6</f>
        <v>96</v>
      </c>
      <c r="D230" s="4" t="s">
        <v>50</v>
      </c>
      <c r="E230" s="16">
        <f>E228</f>
        <v>975</v>
      </c>
      <c r="F230" s="6">
        <f>C230*E230</f>
        <v>93600</v>
      </c>
      <c r="G230" s="3">
        <v>240</v>
      </c>
      <c r="H230" s="18"/>
    </row>
    <row r="231" spans="1:8" x14ac:dyDescent="0.25">
      <c r="E231" s="16"/>
      <c r="G231" s="4"/>
    </row>
    <row r="232" spans="1:8" x14ac:dyDescent="0.25">
      <c r="B232" s="10" t="s">
        <v>169</v>
      </c>
      <c r="E232" s="117"/>
      <c r="F232" s="37"/>
      <c r="G232" s="7"/>
    </row>
    <row r="233" spans="1:8" x14ac:dyDescent="0.25">
      <c r="E233" s="117"/>
      <c r="F233" s="37"/>
      <c r="G233" s="7"/>
    </row>
    <row r="234" spans="1:8" ht="30" x14ac:dyDescent="0.25">
      <c r="B234" s="29" t="s">
        <v>229</v>
      </c>
      <c r="E234" s="117"/>
      <c r="F234" s="37"/>
      <c r="G234" s="7"/>
    </row>
    <row r="235" spans="1:8" x14ac:dyDescent="0.25">
      <c r="B235" s="29"/>
      <c r="E235" s="117"/>
      <c r="F235" s="37"/>
      <c r="G235" s="7"/>
    </row>
    <row r="236" spans="1:8" x14ac:dyDescent="0.25">
      <c r="A236" s="4" t="s">
        <v>22</v>
      </c>
      <c r="B236" s="40" t="s">
        <v>230</v>
      </c>
      <c r="C236" s="3">
        <f>C220</f>
        <v>156</v>
      </c>
      <c r="D236" s="4" t="s">
        <v>6</v>
      </c>
      <c r="E236" s="117">
        <v>2500</v>
      </c>
      <c r="F236" s="6">
        <f>C236*E236</f>
        <v>390000</v>
      </c>
      <c r="G236" s="7"/>
    </row>
    <row r="237" spans="1:8" x14ac:dyDescent="0.25">
      <c r="B237" s="40"/>
      <c r="E237" s="117"/>
      <c r="G237" s="7"/>
    </row>
    <row r="238" spans="1:8" x14ac:dyDescent="0.25">
      <c r="A238" s="4" t="s">
        <v>24</v>
      </c>
      <c r="B238" s="14" t="s">
        <v>231</v>
      </c>
      <c r="C238" s="3">
        <f>C222</f>
        <v>36</v>
      </c>
      <c r="D238" s="4" t="s">
        <v>6</v>
      </c>
      <c r="E238" s="117">
        <f>E236</f>
        <v>2500</v>
      </c>
      <c r="F238" s="6">
        <f>C238*E238</f>
        <v>90000</v>
      </c>
      <c r="G238" s="7"/>
    </row>
    <row r="239" spans="1:8" x14ac:dyDescent="0.25">
      <c r="E239" s="117"/>
      <c r="G239" s="7"/>
    </row>
    <row r="240" spans="1:8" x14ac:dyDescent="0.25">
      <c r="A240" s="4" t="s">
        <v>28</v>
      </c>
      <c r="B240" s="14" t="s">
        <v>232</v>
      </c>
      <c r="C240" s="3">
        <f>C226</f>
        <v>48</v>
      </c>
      <c r="D240" s="4" t="s">
        <v>6</v>
      </c>
      <c r="E240" s="117">
        <f>E238</f>
        <v>2500</v>
      </c>
      <c r="F240" s="6">
        <f>C240*E240</f>
        <v>120000</v>
      </c>
      <c r="G240" s="7"/>
    </row>
    <row r="241" spans="1:10" ht="19.5" customHeight="1" x14ac:dyDescent="0.25">
      <c r="B241" s="22" t="s">
        <v>35</v>
      </c>
      <c r="C241" s="23"/>
      <c r="D241" s="8"/>
      <c r="E241" s="24" t="s">
        <v>33</v>
      </c>
      <c r="F241" s="27">
        <f>SUM(F199:F240)</f>
        <v>6538800</v>
      </c>
      <c r="G241" s="4"/>
    </row>
    <row r="242" spans="1:10" x14ac:dyDescent="0.25">
      <c r="B242" s="9"/>
      <c r="F242" s="37"/>
      <c r="G242" s="37"/>
    </row>
    <row r="243" spans="1:10" x14ac:dyDescent="0.25">
      <c r="B243" s="2" t="s">
        <v>93</v>
      </c>
      <c r="F243" s="37"/>
      <c r="G243" s="37"/>
    </row>
    <row r="244" spans="1:10" x14ac:dyDescent="0.25">
      <c r="F244" s="37"/>
      <c r="G244" s="37"/>
    </row>
    <row r="245" spans="1:10" x14ac:dyDescent="0.25">
      <c r="B245" s="9" t="s">
        <v>94</v>
      </c>
      <c r="F245" s="37"/>
      <c r="G245" s="37"/>
    </row>
    <row r="246" spans="1:10" x14ac:dyDescent="0.25">
      <c r="F246" s="37"/>
      <c r="G246" s="37"/>
    </row>
    <row r="247" spans="1:10" x14ac:dyDescent="0.25">
      <c r="B247" s="10" t="s">
        <v>26</v>
      </c>
      <c r="F247" s="37"/>
      <c r="G247" s="37"/>
    </row>
    <row r="248" spans="1:10" x14ac:dyDescent="0.25">
      <c r="F248" s="37"/>
      <c r="G248" s="37"/>
    </row>
    <row r="249" spans="1:10" x14ac:dyDescent="0.25">
      <c r="B249" s="21" t="s">
        <v>65</v>
      </c>
      <c r="F249" s="37"/>
      <c r="G249" s="37"/>
    </row>
    <row r="250" spans="1:10" x14ac:dyDescent="0.25">
      <c r="B250" s="21"/>
      <c r="F250" s="37"/>
      <c r="G250" s="37"/>
    </row>
    <row r="251" spans="1:10" x14ac:dyDescent="0.25">
      <c r="B251" s="21" t="s">
        <v>66</v>
      </c>
      <c r="F251" s="37"/>
      <c r="G251" s="37"/>
    </row>
    <row r="252" spans="1:10" x14ac:dyDescent="0.25">
      <c r="F252" s="37"/>
      <c r="G252" s="37"/>
      <c r="I252" s="7">
        <f>0.3+0.3+0.23</f>
        <v>0.83</v>
      </c>
      <c r="J252" s="7">
        <f>I252*72.8</f>
        <v>60.423999999999992</v>
      </c>
    </row>
    <row r="253" spans="1:10" x14ac:dyDescent="0.25">
      <c r="A253" s="4" t="s">
        <v>4</v>
      </c>
      <c r="B253" s="14" t="s">
        <v>234</v>
      </c>
      <c r="C253" s="3">
        <v>16</v>
      </c>
      <c r="D253" s="4" t="s">
        <v>9</v>
      </c>
      <c r="E253" s="5">
        <f>E120</f>
        <v>92000</v>
      </c>
      <c r="F253" s="37">
        <f>C253*E253</f>
        <v>1472000</v>
      </c>
      <c r="G253" s="37"/>
      <c r="H253" s="18"/>
    </row>
    <row r="254" spans="1:10" x14ac:dyDescent="0.25">
      <c r="F254" s="37"/>
      <c r="G254" s="37"/>
      <c r="H254" s="18"/>
    </row>
    <row r="255" spans="1:10" x14ac:dyDescent="0.25">
      <c r="A255" s="4" t="s">
        <v>7</v>
      </c>
      <c r="B255" s="14" t="s">
        <v>233</v>
      </c>
      <c r="C255" s="3">
        <v>6</v>
      </c>
      <c r="D255" s="4" t="s">
        <v>9</v>
      </c>
      <c r="E255" s="5">
        <f>E122</f>
        <v>92000</v>
      </c>
      <c r="F255" s="37">
        <f>C255*E255</f>
        <v>552000</v>
      </c>
      <c r="G255" s="37"/>
      <c r="H255" s="18"/>
    </row>
    <row r="256" spans="1:10" x14ac:dyDescent="0.25">
      <c r="F256" s="37"/>
      <c r="G256" s="37"/>
      <c r="H256" s="18"/>
    </row>
    <row r="257" spans="1:8" x14ac:dyDescent="0.25">
      <c r="A257" s="4" t="s">
        <v>10</v>
      </c>
      <c r="B257" s="14" t="s">
        <v>225</v>
      </c>
      <c r="C257" s="3">
        <v>1</v>
      </c>
      <c r="D257" s="4" t="s">
        <v>9</v>
      </c>
      <c r="E257" s="5">
        <f>E255</f>
        <v>92000</v>
      </c>
      <c r="F257" s="37">
        <f>C257*E257</f>
        <v>92000</v>
      </c>
      <c r="G257" s="37"/>
      <c r="H257" s="18"/>
    </row>
    <row r="258" spans="1:8" x14ac:dyDescent="0.25">
      <c r="F258" s="37"/>
      <c r="G258" s="37"/>
      <c r="H258" s="18"/>
    </row>
    <row r="259" spans="1:8" x14ac:dyDescent="0.25">
      <c r="A259" s="45"/>
      <c r="B259" s="10" t="s">
        <v>40</v>
      </c>
      <c r="F259" s="37"/>
      <c r="G259" s="37"/>
    </row>
    <row r="260" spans="1:8" x14ac:dyDescent="0.25">
      <c r="B260" s="21"/>
      <c r="F260" s="37"/>
      <c r="G260" s="37"/>
    </row>
    <row r="261" spans="1:8" ht="30" x14ac:dyDescent="0.25">
      <c r="B261" s="29" t="s">
        <v>95</v>
      </c>
      <c r="F261" s="37"/>
      <c r="G261" s="37"/>
    </row>
    <row r="262" spans="1:8" x14ac:dyDescent="0.25">
      <c r="B262" s="20"/>
      <c r="C262" s="48"/>
      <c r="D262" s="49"/>
      <c r="E262" s="50"/>
      <c r="F262" s="52"/>
      <c r="G262" s="52"/>
    </row>
    <row r="263" spans="1:8" x14ac:dyDescent="0.25">
      <c r="A263" s="4" t="s">
        <v>12</v>
      </c>
      <c r="B263" s="14" t="s">
        <v>187</v>
      </c>
      <c r="C263" s="3">
        <v>4846</v>
      </c>
      <c r="D263" s="4" t="s">
        <v>41</v>
      </c>
      <c r="E263" s="16">
        <f>E213</f>
        <v>750</v>
      </c>
      <c r="F263" s="46">
        <f>C263*E263</f>
        <v>3634500</v>
      </c>
      <c r="G263" s="46"/>
      <c r="H263" s="18"/>
    </row>
    <row r="264" spans="1:8" x14ac:dyDescent="0.25">
      <c r="A264" s="47"/>
      <c r="E264" s="16"/>
      <c r="F264" s="46"/>
      <c r="G264" s="46"/>
    </row>
    <row r="265" spans="1:8" x14ac:dyDescent="0.25">
      <c r="A265" s="4" t="s">
        <v>14</v>
      </c>
      <c r="B265" s="14" t="s">
        <v>75</v>
      </c>
      <c r="D265" s="4" t="s">
        <v>41</v>
      </c>
      <c r="E265" s="16">
        <f>E263</f>
        <v>750</v>
      </c>
      <c r="F265" s="46">
        <f>C265*E265</f>
        <v>0</v>
      </c>
      <c r="G265" s="46"/>
      <c r="H265" s="18"/>
    </row>
    <row r="266" spans="1:8" x14ac:dyDescent="0.25">
      <c r="A266" s="47"/>
      <c r="E266" s="16"/>
      <c r="F266" s="46"/>
      <c r="G266" s="46"/>
    </row>
    <row r="267" spans="1:8" x14ac:dyDescent="0.25">
      <c r="A267" s="4" t="s">
        <v>16</v>
      </c>
      <c r="B267" s="14" t="s">
        <v>186</v>
      </c>
      <c r="C267" s="3">
        <v>1571</v>
      </c>
      <c r="D267" s="4" t="s">
        <v>41</v>
      </c>
      <c r="E267" s="16">
        <f>E265</f>
        <v>750</v>
      </c>
      <c r="F267" s="46">
        <f>C267*E267</f>
        <v>1178250</v>
      </c>
      <c r="G267" s="46"/>
      <c r="H267" s="18"/>
    </row>
    <row r="268" spans="1:8" x14ac:dyDescent="0.25">
      <c r="E268" s="16"/>
      <c r="F268" s="46"/>
      <c r="G268" s="46"/>
      <c r="H268" s="18"/>
    </row>
    <row r="269" spans="1:8" x14ac:dyDescent="0.25">
      <c r="B269" s="10" t="s">
        <v>45</v>
      </c>
      <c r="F269" s="37"/>
      <c r="G269" s="37"/>
    </row>
    <row r="270" spans="1:8" x14ac:dyDescent="0.25">
      <c r="F270" s="37"/>
      <c r="G270" s="37"/>
    </row>
    <row r="271" spans="1:8" x14ac:dyDescent="0.25">
      <c r="B271" s="21" t="s">
        <v>46</v>
      </c>
      <c r="F271" s="37"/>
      <c r="G271" s="37"/>
    </row>
    <row r="272" spans="1:8" x14ac:dyDescent="0.25">
      <c r="F272" s="37"/>
      <c r="G272" s="37"/>
    </row>
    <row r="273" spans="1:8" x14ac:dyDescent="0.25">
      <c r="A273" s="4" t="s">
        <v>18</v>
      </c>
      <c r="B273" s="14" t="s">
        <v>96</v>
      </c>
      <c r="C273" s="3">
        <v>559</v>
      </c>
      <c r="D273" s="4" t="s">
        <v>6</v>
      </c>
      <c r="E273" s="5">
        <f>E176</f>
        <v>6500</v>
      </c>
      <c r="F273" s="37">
        <f>C273*E273</f>
        <v>3633500</v>
      </c>
      <c r="G273" s="37"/>
      <c r="H273" s="18"/>
    </row>
    <row r="274" spans="1:8" x14ac:dyDescent="0.25">
      <c r="F274" s="37"/>
      <c r="G274" s="37"/>
      <c r="H274" s="18"/>
    </row>
    <row r="275" spans="1:8" x14ac:dyDescent="0.25">
      <c r="A275" s="4" t="s">
        <v>20</v>
      </c>
      <c r="B275" s="14" t="s">
        <v>235</v>
      </c>
      <c r="C275" s="3">
        <v>35</v>
      </c>
      <c r="D275" s="4" t="s">
        <v>6</v>
      </c>
      <c r="E275" s="5">
        <f>E273</f>
        <v>6500</v>
      </c>
      <c r="F275" s="37">
        <f>C275*E275</f>
        <v>227500</v>
      </c>
      <c r="G275" s="37"/>
      <c r="H275" s="18"/>
    </row>
    <row r="276" spans="1:8" x14ac:dyDescent="0.25">
      <c r="F276" s="37"/>
      <c r="G276" s="37"/>
      <c r="H276" s="18"/>
    </row>
    <row r="277" spans="1:8" x14ac:dyDescent="0.25">
      <c r="A277" s="4" t="s">
        <v>22</v>
      </c>
      <c r="B277" s="14" t="s">
        <v>236</v>
      </c>
      <c r="C277" s="3">
        <v>82</v>
      </c>
      <c r="D277" s="4" t="s">
        <v>50</v>
      </c>
      <c r="E277" s="5">
        <f>E275*0.15</f>
        <v>975</v>
      </c>
      <c r="F277" s="37">
        <f>C277*E277</f>
        <v>79950</v>
      </c>
      <c r="G277" s="37"/>
      <c r="H277" s="18"/>
    </row>
    <row r="278" spans="1:8" x14ac:dyDescent="0.25">
      <c r="F278" s="37"/>
      <c r="G278" s="37"/>
      <c r="H278" s="18"/>
    </row>
    <row r="279" spans="1:8" x14ac:dyDescent="0.25">
      <c r="F279" s="37"/>
      <c r="G279" s="37"/>
      <c r="H279" s="18"/>
    </row>
    <row r="280" spans="1:8" x14ac:dyDescent="0.25">
      <c r="F280" s="37"/>
      <c r="G280" s="37"/>
      <c r="H280" s="18"/>
    </row>
    <row r="281" spans="1:8" x14ac:dyDescent="0.25">
      <c r="F281" s="37"/>
      <c r="G281" s="37"/>
      <c r="H281" s="18"/>
    </row>
    <row r="282" spans="1:8" x14ac:dyDescent="0.25">
      <c r="F282" s="37"/>
      <c r="G282" s="37"/>
      <c r="H282" s="18"/>
    </row>
    <row r="283" spans="1:8" x14ac:dyDescent="0.25">
      <c r="F283" s="37"/>
      <c r="G283" s="37"/>
      <c r="H283" s="18"/>
    </row>
    <row r="284" spans="1:8" x14ac:dyDescent="0.25">
      <c r="F284" s="37"/>
      <c r="G284" s="37"/>
      <c r="H284" s="18"/>
    </row>
    <row r="285" spans="1:8" x14ac:dyDescent="0.25">
      <c r="F285" s="37"/>
      <c r="G285" s="37"/>
      <c r="H285" s="18"/>
    </row>
    <row r="286" spans="1:8" x14ac:dyDescent="0.25">
      <c r="F286" s="37"/>
      <c r="G286" s="37"/>
      <c r="H286" s="18"/>
    </row>
    <row r="287" spans="1:8" x14ac:dyDescent="0.25">
      <c r="F287" s="37"/>
      <c r="G287" s="37"/>
      <c r="H287" s="18"/>
    </row>
    <row r="288" spans="1:8" x14ac:dyDescent="0.25">
      <c r="F288" s="37"/>
      <c r="G288" s="37"/>
      <c r="H288" s="18"/>
    </row>
    <row r="289" spans="1:8" x14ac:dyDescent="0.25">
      <c r="F289" s="37"/>
      <c r="G289" s="37"/>
      <c r="H289" s="18"/>
    </row>
    <row r="290" spans="1:8" x14ac:dyDescent="0.25">
      <c r="B290" s="22" t="s">
        <v>35</v>
      </c>
      <c r="C290" s="23"/>
      <c r="D290" s="8"/>
      <c r="E290" s="24" t="s">
        <v>33</v>
      </c>
      <c r="F290" s="42">
        <f>SUM(F246:F281)</f>
        <v>10869700</v>
      </c>
      <c r="G290" s="37"/>
      <c r="H290" s="18"/>
    </row>
    <row r="291" spans="1:8" x14ac:dyDescent="0.25">
      <c r="A291" s="8" t="s">
        <v>192</v>
      </c>
      <c r="B291" s="8"/>
      <c r="C291" s="23" t="s">
        <v>193</v>
      </c>
      <c r="D291" s="8" t="s">
        <v>194</v>
      </c>
      <c r="E291" s="78" t="s">
        <v>195</v>
      </c>
      <c r="F291" s="65" t="s">
        <v>196</v>
      </c>
      <c r="G291" s="7"/>
    </row>
    <row r="292" spans="1:8" x14ac:dyDescent="0.25">
      <c r="B292" s="9" t="s">
        <v>197</v>
      </c>
      <c r="E292" s="117"/>
      <c r="F292" s="37"/>
      <c r="G292" s="7"/>
    </row>
    <row r="293" spans="1:8" ht="8.4499999999999993" customHeight="1" x14ac:dyDescent="0.25">
      <c r="E293" s="117"/>
      <c r="F293" s="37"/>
      <c r="G293" s="7"/>
    </row>
    <row r="294" spans="1:8" ht="49.5" x14ac:dyDescent="0.25">
      <c r="B294" s="118" t="s">
        <v>198</v>
      </c>
      <c r="E294" s="117"/>
      <c r="G294" s="7"/>
    </row>
    <row r="295" spans="1:8" x14ac:dyDescent="0.25">
      <c r="B295" s="40"/>
      <c r="E295" s="117"/>
      <c r="G295" s="28"/>
    </row>
    <row r="296" spans="1:8" x14ac:dyDescent="0.25">
      <c r="A296" s="4" t="s">
        <v>4</v>
      </c>
      <c r="B296" s="53" t="s">
        <v>199</v>
      </c>
      <c r="C296" s="3">
        <v>820</v>
      </c>
      <c r="D296" s="4" t="s">
        <v>6</v>
      </c>
      <c r="E296" s="117">
        <v>10100</v>
      </c>
      <c r="F296" s="119">
        <f>E296*C296</f>
        <v>8282000</v>
      </c>
      <c r="G296" s="28"/>
    </row>
    <row r="297" spans="1:8" ht="10.9" customHeight="1" x14ac:dyDescent="0.25">
      <c r="B297" s="53"/>
      <c r="E297" s="117"/>
      <c r="F297" s="119"/>
      <c r="G297" s="7"/>
    </row>
    <row r="298" spans="1:8" x14ac:dyDescent="0.25">
      <c r="E298" s="117"/>
      <c r="F298" s="119"/>
      <c r="G298" s="7"/>
    </row>
    <row r="299" spans="1:8" x14ac:dyDescent="0.25">
      <c r="B299" s="10" t="s">
        <v>200</v>
      </c>
      <c r="E299" s="117"/>
      <c r="G299" s="7"/>
    </row>
    <row r="300" spans="1:8" ht="12.6" customHeight="1" x14ac:dyDescent="0.25">
      <c r="E300" s="117"/>
      <c r="G300" s="7"/>
    </row>
    <row r="301" spans="1:8" ht="14.25" customHeight="1" x14ac:dyDescent="0.25">
      <c r="B301" s="29" t="s">
        <v>201</v>
      </c>
      <c r="E301" s="117"/>
      <c r="G301" s="7"/>
    </row>
    <row r="302" spans="1:8" x14ac:dyDescent="0.25">
      <c r="E302" s="117"/>
      <c r="G302" s="7"/>
    </row>
    <row r="303" spans="1:8" s="123" customFormat="1" ht="17.100000000000001" customHeight="1" x14ac:dyDescent="0.25">
      <c r="A303" s="79" t="s">
        <v>7</v>
      </c>
      <c r="B303" s="14" t="s">
        <v>202</v>
      </c>
      <c r="C303" s="120"/>
      <c r="D303" s="79" t="s">
        <v>203</v>
      </c>
      <c r="E303" s="121"/>
      <c r="F303" s="122"/>
    </row>
    <row r="304" spans="1:8" x14ac:dyDescent="0.25">
      <c r="E304" s="117"/>
      <c r="G304" s="7"/>
    </row>
    <row r="305" spans="1:7" x14ac:dyDescent="0.25">
      <c r="A305" s="4" t="s">
        <v>10</v>
      </c>
      <c r="B305" s="14" t="s">
        <v>204</v>
      </c>
      <c r="C305" s="3">
        <v>147</v>
      </c>
      <c r="D305" s="4" t="s">
        <v>50</v>
      </c>
      <c r="E305" s="117">
        <v>750</v>
      </c>
      <c r="F305" s="119">
        <f>C305*E305</f>
        <v>110250</v>
      </c>
      <c r="G305" s="7"/>
    </row>
    <row r="306" spans="1:7" x14ac:dyDescent="0.25">
      <c r="E306" s="117"/>
      <c r="G306" s="7"/>
    </row>
    <row r="307" spans="1:7" x14ac:dyDescent="0.25">
      <c r="A307" s="4" t="s">
        <v>12</v>
      </c>
      <c r="B307" s="14" t="s">
        <v>205</v>
      </c>
      <c r="C307" s="3">
        <v>697</v>
      </c>
      <c r="D307" s="4" t="s">
        <v>50</v>
      </c>
      <c r="E307" s="117">
        <v>750</v>
      </c>
      <c r="F307" s="119">
        <f>C307*E307</f>
        <v>522750</v>
      </c>
      <c r="G307" s="7"/>
    </row>
    <row r="308" spans="1:7" ht="12.75" customHeight="1" x14ac:dyDescent="0.25">
      <c r="E308" s="117"/>
      <c r="F308" s="119"/>
      <c r="G308" s="7"/>
    </row>
    <row r="309" spans="1:7" x14ac:dyDescent="0.25">
      <c r="A309" s="4" t="s">
        <v>14</v>
      </c>
      <c r="B309" s="14" t="s">
        <v>206</v>
      </c>
      <c r="C309" s="3">
        <v>693</v>
      </c>
      <c r="D309" s="4" t="s">
        <v>50</v>
      </c>
      <c r="E309" s="117">
        <f>E307</f>
        <v>750</v>
      </c>
      <c r="F309" s="119">
        <f>C309*E309</f>
        <v>519750</v>
      </c>
      <c r="G309" s="7"/>
    </row>
    <row r="310" spans="1:7" ht="12.75" customHeight="1" x14ac:dyDescent="0.25">
      <c r="E310" s="117"/>
      <c r="G310" s="7"/>
    </row>
    <row r="311" spans="1:7" x14ac:dyDescent="0.25">
      <c r="A311" s="4" t="s">
        <v>16</v>
      </c>
      <c r="B311" s="14" t="s">
        <v>207</v>
      </c>
      <c r="C311" s="3">
        <v>872</v>
      </c>
      <c r="D311" s="4" t="s">
        <v>50</v>
      </c>
      <c r="E311" s="117">
        <f>E309</f>
        <v>750</v>
      </c>
      <c r="F311" s="119">
        <f>C311*E311</f>
        <v>654000</v>
      </c>
      <c r="G311" s="7"/>
    </row>
    <row r="312" spans="1:7" ht="12.75" customHeight="1" x14ac:dyDescent="0.25">
      <c r="E312" s="117"/>
      <c r="F312" s="119"/>
      <c r="G312" s="7"/>
    </row>
    <row r="313" spans="1:7" x14ac:dyDescent="0.25">
      <c r="A313" s="4" t="s">
        <v>18</v>
      </c>
      <c r="B313" s="14" t="s">
        <v>208</v>
      </c>
      <c r="C313" s="3">
        <v>943</v>
      </c>
      <c r="D313" s="4" t="s">
        <v>50</v>
      </c>
      <c r="E313" s="117">
        <v>550</v>
      </c>
      <c r="F313" s="119">
        <f>C313*E313</f>
        <v>518650</v>
      </c>
      <c r="G313" s="7"/>
    </row>
    <row r="314" spans="1:7" ht="12.6" customHeight="1" x14ac:dyDescent="0.25">
      <c r="E314" s="117"/>
      <c r="F314" s="119"/>
      <c r="G314" s="7"/>
    </row>
    <row r="315" spans="1:7" x14ac:dyDescent="0.25">
      <c r="B315" s="10" t="s">
        <v>51</v>
      </c>
      <c r="C315" s="23"/>
      <c r="D315" s="8"/>
      <c r="E315" s="124"/>
      <c r="F315" s="125"/>
      <c r="G315" s="7"/>
    </row>
    <row r="316" spans="1:7" x14ac:dyDescent="0.25">
      <c r="B316" s="33"/>
      <c r="C316" s="23"/>
      <c r="D316" s="8"/>
      <c r="E316" s="124"/>
      <c r="F316" s="125"/>
      <c r="G316" s="7"/>
    </row>
    <row r="317" spans="1:7" ht="32.25" customHeight="1" x14ac:dyDescent="0.25">
      <c r="B317" s="29" t="s">
        <v>209</v>
      </c>
      <c r="C317" s="23"/>
      <c r="D317" s="8"/>
      <c r="E317" s="124"/>
      <c r="F317" s="125"/>
      <c r="G317" s="7"/>
    </row>
    <row r="318" spans="1:7" x14ac:dyDescent="0.25">
      <c r="B318" s="29"/>
      <c r="C318" s="23"/>
      <c r="D318" s="8"/>
      <c r="E318" s="124"/>
      <c r="F318" s="125"/>
      <c r="G318" s="7"/>
    </row>
    <row r="319" spans="1:7" x14ac:dyDescent="0.25">
      <c r="A319" s="4" t="s">
        <v>20</v>
      </c>
      <c r="B319" s="20" t="s">
        <v>210</v>
      </c>
      <c r="C319" s="3">
        <v>179</v>
      </c>
      <c r="D319" s="4" t="s">
        <v>6</v>
      </c>
      <c r="E319" s="117">
        <v>8400</v>
      </c>
      <c r="F319" s="6">
        <f>C319*E319</f>
        <v>1503600</v>
      </c>
      <c r="G319" s="7"/>
    </row>
    <row r="320" spans="1:7" x14ac:dyDescent="0.25">
      <c r="E320" s="117"/>
      <c r="G320" s="7"/>
    </row>
    <row r="321" spans="1:7" x14ac:dyDescent="0.25">
      <c r="B321" s="10" t="s">
        <v>169</v>
      </c>
      <c r="E321" s="117"/>
      <c r="F321" s="37"/>
      <c r="G321" s="7"/>
    </row>
    <row r="322" spans="1:7" ht="12.95" customHeight="1" x14ac:dyDescent="0.25">
      <c r="E322" s="117"/>
      <c r="F322" s="37"/>
      <c r="G322" s="7"/>
    </row>
    <row r="323" spans="1:7" ht="30" x14ac:dyDescent="0.25">
      <c r="B323" s="29" t="s">
        <v>171</v>
      </c>
      <c r="E323" s="117"/>
      <c r="F323" s="37"/>
      <c r="G323" s="7"/>
    </row>
    <row r="324" spans="1:7" ht="16.5" customHeight="1" x14ac:dyDescent="0.25">
      <c r="B324" s="29"/>
      <c r="E324" s="117"/>
      <c r="F324" s="37"/>
      <c r="G324" s="7"/>
    </row>
    <row r="325" spans="1:7" ht="19.5" customHeight="1" x14ac:dyDescent="0.25">
      <c r="A325" s="4" t="s">
        <v>22</v>
      </c>
      <c r="B325" s="40" t="s">
        <v>97</v>
      </c>
      <c r="C325" s="3">
        <f>C319*2</f>
        <v>358</v>
      </c>
      <c r="D325" s="4" t="s">
        <v>6</v>
      </c>
      <c r="E325" s="117">
        <v>2500</v>
      </c>
      <c r="F325" s="6">
        <f>C325*E325</f>
        <v>895000</v>
      </c>
      <c r="G325" s="7"/>
    </row>
    <row r="326" spans="1:7" x14ac:dyDescent="0.25">
      <c r="B326" s="40"/>
      <c r="E326" s="117"/>
      <c r="G326" s="7"/>
    </row>
    <row r="327" spans="1:7" x14ac:dyDescent="0.25">
      <c r="A327" s="4" t="s">
        <v>24</v>
      </c>
      <c r="B327" s="14" t="s">
        <v>237</v>
      </c>
      <c r="C327" s="3">
        <f>C277</f>
        <v>82</v>
      </c>
      <c r="D327" s="4" t="s">
        <v>50</v>
      </c>
      <c r="E327" s="117">
        <f>E325*0.15</f>
        <v>375</v>
      </c>
      <c r="F327" s="6">
        <f>C327*E327</f>
        <v>30750</v>
      </c>
      <c r="G327" s="7"/>
    </row>
    <row r="328" spans="1:7" ht="14.25" customHeight="1" x14ac:dyDescent="0.25">
      <c r="E328" s="117"/>
      <c r="G328" s="7"/>
    </row>
    <row r="329" spans="1:7" x14ac:dyDescent="0.25">
      <c r="B329" s="10" t="s">
        <v>212</v>
      </c>
      <c r="E329" s="117"/>
      <c r="G329" s="7"/>
    </row>
    <row r="330" spans="1:7" x14ac:dyDescent="0.25">
      <c r="E330" s="117"/>
      <c r="G330" s="7"/>
    </row>
    <row r="331" spans="1:7" x14ac:dyDescent="0.25">
      <c r="B331" s="21" t="s">
        <v>213</v>
      </c>
      <c r="E331" s="117"/>
      <c r="F331" s="37"/>
      <c r="G331" s="7"/>
    </row>
    <row r="332" spans="1:7" x14ac:dyDescent="0.25">
      <c r="B332" s="21"/>
      <c r="E332" s="117"/>
      <c r="F332" s="37"/>
      <c r="G332" s="7"/>
    </row>
    <row r="333" spans="1:7" x14ac:dyDescent="0.25">
      <c r="A333" s="4" t="s">
        <v>28</v>
      </c>
      <c r="B333" s="40" t="s">
        <v>214</v>
      </c>
      <c r="D333" s="4" t="s">
        <v>6</v>
      </c>
      <c r="E333" s="117">
        <v>2650</v>
      </c>
      <c r="F333" s="6">
        <f>C333*E333</f>
        <v>0</v>
      </c>
      <c r="G333" s="7"/>
    </row>
    <row r="334" spans="1:7" x14ac:dyDescent="0.25">
      <c r="B334" s="40"/>
      <c r="E334" s="117"/>
      <c r="G334" s="7"/>
    </row>
    <row r="335" spans="1:7" x14ac:dyDescent="0.25">
      <c r="B335" s="22" t="s">
        <v>35</v>
      </c>
      <c r="C335" s="23"/>
      <c r="D335" s="8"/>
      <c r="E335" s="124" t="s">
        <v>33</v>
      </c>
      <c r="F335" s="27">
        <f>SUM(F294:F334)</f>
        <v>13036750</v>
      </c>
      <c r="G335" s="7"/>
    </row>
    <row r="336" spans="1:7" x14ac:dyDescent="0.25">
      <c r="A336" s="8" t="s">
        <v>192</v>
      </c>
      <c r="B336" s="8"/>
      <c r="C336" s="23" t="s">
        <v>193</v>
      </c>
      <c r="D336" s="8" t="s">
        <v>194</v>
      </c>
      <c r="E336" s="78" t="s">
        <v>195</v>
      </c>
      <c r="F336" s="65" t="s">
        <v>196</v>
      </c>
      <c r="G336" s="7"/>
    </row>
    <row r="337" spans="1:7" x14ac:dyDescent="0.25">
      <c r="B337" s="9" t="s">
        <v>197</v>
      </c>
      <c r="E337" s="117"/>
      <c r="G337" s="7"/>
    </row>
    <row r="338" spans="1:7" x14ac:dyDescent="0.25">
      <c r="B338" s="40"/>
      <c r="E338" s="117"/>
      <c r="G338" s="7"/>
    </row>
    <row r="339" spans="1:7" x14ac:dyDescent="0.25">
      <c r="B339" s="9" t="s">
        <v>215</v>
      </c>
      <c r="E339" s="117"/>
      <c r="G339" s="7"/>
    </row>
    <row r="340" spans="1:7" x14ac:dyDescent="0.25">
      <c r="B340" s="21"/>
      <c r="E340" s="117"/>
      <c r="G340" s="7"/>
    </row>
    <row r="341" spans="1:7" x14ac:dyDescent="0.25">
      <c r="B341" s="126" t="s">
        <v>216</v>
      </c>
      <c r="E341" s="117"/>
      <c r="G341" s="7"/>
    </row>
    <row r="342" spans="1:7" x14ac:dyDescent="0.25">
      <c r="B342" s="127"/>
      <c r="E342" s="117"/>
      <c r="G342" s="7"/>
    </row>
    <row r="343" spans="1:7" x14ac:dyDescent="0.25">
      <c r="A343" s="4" t="s">
        <v>4</v>
      </c>
      <c r="B343" s="128" t="s">
        <v>217</v>
      </c>
      <c r="C343" s="3">
        <v>0</v>
      </c>
      <c r="D343" s="4" t="s">
        <v>6</v>
      </c>
      <c r="E343" s="117">
        <v>7100</v>
      </c>
      <c r="F343" s="6">
        <f>C343*E343</f>
        <v>0</v>
      </c>
      <c r="G343" s="7"/>
    </row>
    <row r="344" spans="1:7" ht="14.25" customHeight="1" x14ac:dyDescent="0.25">
      <c r="B344" s="129"/>
      <c r="E344" s="117"/>
      <c r="G344" s="7"/>
    </row>
    <row r="345" spans="1:7" x14ac:dyDescent="0.25">
      <c r="A345" s="4" t="s">
        <v>7</v>
      </c>
      <c r="B345" s="40" t="s">
        <v>218</v>
      </c>
      <c r="C345" s="3">
        <v>0</v>
      </c>
      <c r="D345" s="4" t="s">
        <v>6</v>
      </c>
      <c r="E345" s="117">
        <f>E343</f>
        <v>7100</v>
      </c>
      <c r="F345" s="6">
        <f>C345*E345</f>
        <v>0</v>
      </c>
      <c r="G345" s="7"/>
    </row>
    <row r="346" spans="1:7" ht="12" customHeight="1" x14ac:dyDescent="0.25">
      <c r="B346" s="40"/>
      <c r="E346" s="117"/>
      <c r="G346" s="7"/>
    </row>
    <row r="347" spans="1:7" x14ac:dyDescent="0.25">
      <c r="A347" s="4" t="s">
        <v>10</v>
      </c>
      <c r="B347" s="40" t="s">
        <v>219</v>
      </c>
      <c r="D347" s="4" t="s">
        <v>98</v>
      </c>
      <c r="E347" s="117">
        <v>24000</v>
      </c>
      <c r="F347" s="6">
        <f>C347*E347</f>
        <v>0</v>
      </c>
      <c r="G347" s="7"/>
    </row>
    <row r="348" spans="1:7" x14ac:dyDescent="0.25">
      <c r="B348" s="40"/>
      <c r="E348" s="117"/>
      <c r="G348" s="7"/>
    </row>
    <row r="349" spans="1:7" s="134" customFormat="1" x14ac:dyDescent="0.25">
      <c r="A349" s="130"/>
      <c r="B349" s="131" t="s">
        <v>126</v>
      </c>
      <c r="C349" s="132"/>
      <c r="D349" s="130"/>
      <c r="E349" s="117"/>
      <c r="F349" s="133"/>
    </row>
    <row r="350" spans="1:7" s="134" customFormat="1" ht="45" x14ac:dyDescent="0.25">
      <c r="A350" s="130"/>
      <c r="B350" s="135" t="s">
        <v>127</v>
      </c>
      <c r="C350" s="132"/>
      <c r="D350" s="130"/>
      <c r="E350" s="117"/>
      <c r="F350" s="133"/>
    </row>
    <row r="351" spans="1:7" s="134" customFormat="1" x14ac:dyDescent="0.25">
      <c r="A351" s="130" t="s">
        <v>12</v>
      </c>
      <c r="B351" s="40" t="s">
        <v>97</v>
      </c>
      <c r="C351" s="136"/>
      <c r="D351" s="130" t="s">
        <v>99</v>
      </c>
      <c r="E351" s="117">
        <v>1400</v>
      </c>
      <c r="F351" s="133">
        <f>E351*C351</f>
        <v>0</v>
      </c>
    </row>
    <row r="352" spans="1:7" s="134" customFormat="1" x14ac:dyDescent="0.25">
      <c r="A352" s="130"/>
      <c r="B352" s="40"/>
      <c r="C352" s="136"/>
      <c r="D352" s="130"/>
      <c r="E352" s="117"/>
      <c r="F352" s="133"/>
    </row>
    <row r="353" spans="1:7" s="134" customFormat="1" ht="24" customHeight="1" x14ac:dyDescent="0.25">
      <c r="A353" s="130" t="s">
        <v>14</v>
      </c>
      <c r="B353" s="14" t="s">
        <v>226</v>
      </c>
      <c r="C353" s="136"/>
      <c r="D353" s="130" t="s">
        <v>50</v>
      </c>
      <c r="E353" s="117">
        <v>590</v>
      </c>
      <c r="F353" s="133">
        <f>E353*C353</f>
        <v>0</v>
      </c>
    </row>
    <row r="354" spans="1:7" x14ac:dyDescent="0.25">
      <c r="B354" s="10" t="s">
        <v>220</v>
      </c>
      <c r="E354" s="117"/>
      <c r="G354" s="7"/>
    </row>
    <row r="355" spans="1:7" x14ac:dyDescent="0.25">
      <c r="E355" s="117"/>
      <c r="G355" s="7"/>
    </row>
    <row r="356" spans="1:7" ht="30" x14ac:dyDescent="0.25">
      <c r="B356" s="29" t="s">
        <v>221</v>
      </c>
      <c r="E356" s="117"/>
      <c r="G356" s="7"/>
    </row>
    <row r="357" spans="1:7" x14ac:dyDescent="0.25">
      <c r="E357" s="117"/>
      <c r="G357" s="7"/>
    </row>
    <row r="358" spans="1:7" x14ac:dyDescent="0.25">
      <c r="A358" s="4" t="s">
        <v>16</v>
      </c>
      <c r="B358" s="40" t="s">
        <v>97</v>
      </c>
      <c r="D358" s="4" t="s">
        <v>99</v>
      </c>
      <c r="E358" s="117">
        <v>2200</v>
      </c>
      <c r="F358" s="119">
        <f>C358*E358</f>
        <v>0</v>
      </c>
      <c r="G358" s="7"/>
    </row>
    <row r="359" spans="1:7" x14ac:dyDescent="0.25">
      <c r="B359" s="40"/>
      <c r="E359" s="117"/>
      <c r="F359" s="119"/>
      <c r="G359" s="7"/>
    </row>
    <row r="360" spans="1:7" x14ac:dyDescent="0.25">
      <c r="A360" s="4" t="s">
        <v>18</v>
      </c>
      <c r="B360" s="14" t="s">
        <v>211</v>
      </c>
      <c r="D360" s="4" t="s">
        <v>50</v>
      </c>
      <c r="E360" s="117">
        <f>E358*0.15</f>
        <v>330</v>
      </c>
      <c r="F360" s="119">
        <f>C360*E360</f>
        <v>0</v>
      </c>
      <c r="G360" s="7"/>
    </row>
    <row r="361" spans="1:7" x14ac:dyDescent="0.25">
      <c r="E361" s="117"/>
      <c r="F361" s="119"/>
      <c r="G361" s="7"/>
    </row>
    <row r="362" spans="1:7" x14ac:dyDescent="0.25">
      <c r="B362" s="22" t="s">
        <v>35</v>
      </c>
      <c r="C362" s="23"/>
      <c r="D362" s="8"/>
      <c r="E362" s="124" t="s">
        <v>33</v>
      </c>
      <c r="F362" s="125">
        <f>SUM(F339:F361)</f>
        <v>0</v>
      </c>
      <c r="G362" s="7"/>
    </row>
    <row r="363" spans="1:7" x14ac:dyDescent="0.25">
      <c r="B363" s="22"/>
      <c r="C363" s="23"/>
      <c r="D363" s="8"/>
      <c r="E363" s="124"/>
      <c r="F363" s="125"/>
      <c r="G363" s="7"/>
    </row>
    <row r="364" spans="1:7" x14ac:dyDescent="0.25">
      <c r="B364" s="22"/>
      <c r="C364" s="23"/>
      <c r="D364" s="8"/>
      <c r="E364" s="124"/>
      <c r="F364" s="125"/>
      <c r="G364" s="7"/>
    </row>
    <row r="365" spans="1:7" x14ac:dyDescent="0.25">
      <c r="B365" s="9" t="s">
        <v>57</v>
      </c>
      <c r="E365" s="117"/>
      <c r="F365" s="37"/>
      <c r="G365" s="7"/>
    </row>
    <row r="366" spans="1:7" x14ac:dyDescent="0.25">
      <c r="B366" s="21"/>
      <c r="E366" s="117"/>
      <c r="F366" s="37"/>
      <c r="G366" s="7"/>
    </row>
    <row r="367" spans="1:7" x14ac:dyDescent="0.25">
      <c r="B367" s="38" t="s">
        <v>222</v>
      </c>
      <c r="E367" s="117">
        <f>F290</f>
        <v>10869700</v>
      </c>
      <c r="F367" s="37"/>
      <c r="G367" s="7"/>
    </row>
    <row r="368" spans="1:7" x14ac:dyDescent="0.25">
      <c r="B368" s="38"/>
      <c r="E368" s="117"/>
      <c r="F368" s="37"/>
      <c r="G368" s="7"/>
    </row>
    <row r="369" spans="2:7" x14ac:dyDescent="0.25">
      <c r="B369" s="38" t="s">
        <v>223</v>
      </c>
      <c r="E369" s="117">
        <f>F335</f>
        <v>13036750</v>
      </c>
      <c r="F369" s="37"/>
      <c r="G369" s="7"/>
    </row>
    <row r="370" spans="2:7" x14ac:dyDescent="0.25">
      <c r="B370" s="38"/>
      <c r="E370" s="117"/>
      <c r="G370" s="7"/>
    </row>
    <row r="371" spans="2:7" x14ac:dyDescent="0.25">
      <c r="B371" s="38" t="s">
        <v>224</v>
      </c>
      <c r="E371" s="117">
        <f>F362</f>
        <v>0</v>
      </c>
      <c r="G371" s="7"/>
    </row>
    <row r="372" spans="2:7" x14ac:dyDescent="0.25">
      <c r="B372" s="40"/>
      <c r="E372" s="117"/>
      <c r="G372" s="7"/>
    </row>
    <row r="373" spans="2:7" x14ac:dyDescent="0.25">
      <c r="B373" s="40"/>
      <c r="E373" s="117"/>
      <c r="G373" s="7"/>
    </row>
    <row r="374" spans="2:7" x14ac:dyDescent="0.25">
      <c r="B374" s="40"/>
      <c r="E374" s="117"/>
      <c r="G374" s="7"/>
    </row>
    <row r="375" spans="2:7" x14ac:dyDescent="0.25">
      <c r="B375" s="40"/>
      <c r="E375" s="117"/>
      <c r="G375" s="7"/>
    </row>
    <row r="376" spans="2:7" x14ac:dyDescent="0.25">
      <c r="B376" s="40"/>
      <c r="E376" s="117"/>
      <c r="G376" s="7"/>
    </row>
    <row r="377" spans="2:7" x14ac:dyDescent="0.25">
      <c r="B377" s="40"/>
      <c r="E377" s="117"/>
      <c r="G377" s="7"/>
    </row>
    <row r="378" spans="2:7" x14ac:dyDescent="0.25">
      <c r="B378" s="9" t="s">
        <v>94</v>
      </c>
      <c r="E378" s="117"/>
      <c r="F378" s="37"/>
      <c r="G378" s="7"/>
    </row>
    <row r="379" spans="2:7" x14ac:dyDescent="0.25">
      <c r="B379" s="22" t="s">
        <v>62</v>
      </c>
      <c r="C379" s="23"/>
      <c r="D379" s="8"/>
      <c r="E379" s="124" t="s">
        <v>33</v>
      </c>
      <c r="F379" s="125">
        <f>SUM(E365:E372)</f>
        <v>23906450</v>
      </c>
      <c r="G379" s="7"/>
    </row>
    <row r="380" spans="2:7" x14ac:dyDescent="0.25">
      <c r="B380" s="2" t="s">
        <v>100</v>
      </c>
      <c r="F380" s="37"/>
      <c r="G380" s="37"/>
    </row>
    <row r="381" spans="2:7" x14ac:dyDescent="0.25">
      <c r="F381" s="37"/>
      <c r="G381" s="37"/>
    </row>
    <row r="382" spans="2:7" x14ac:dyDescent="0.25">
      <c r="B382" s="9" t="s">
        <v>101</v>
      </c>
      <c r="F382" s="37"/>
      <c r="G382" s="37"/>
    </row>
    <row r="383" spans="2:7" x14ac:dyDescent="0.25">
      <c r="B383" s="9"/>
      <c r="F383" s="37"/>
      <c r="G383" s="37"/>
    </row>
    <row r="384" spans="2:7" x14ac:dyDescent="0.25">
      <c r="B384" s="10" t="s">
        <v>51</v>
      </c>
      <c r="C384" s="23"/>
      <c r="D384" s="8"/>
      <c r="E384" s="31"/>
      <c r="F384" s="32"/>
      <c r="G384" s="32"/>
    </row>
    <row r="385" spans="1:10" x14ac:dyDescent="0.25">
      <c r="B385" s="33"/>
      <c r="C385" s="23"/>
      <c r="D385" s="8"/>
      <c r="E385" s="31"/>
      <c r="F385" s="32"/>
      <c r="G385" s="32"/>
      <c r="J385" s="14"/>
    </row>
    <row r="386" spans="1:10" ht="30" x14ac:dyDescent="0.25">
      <c r="B386" s="29" t="s">
        <v>102</v>
      </c>
      <c r="C386" s="23"/>
      <c r="D386" s="8"/>
      <c r="E386" s="31"/>
      <c r="F386" s="32"/>
      <c r="G386" s="32"/>
      <c r="J386" s="14"/>
    </row>
    <row r="387" spans="1:10" x14ac:dyDescent="0.25">
      <c r="B387" s="29"/>
      <c r="C387" s="23"/>
      <c r="D387" s="8"/>
      <c r="E387" s="31"/>
      <c r="F387" s="32"/>
      <c r="G387" s="32"/>
      <c r="I387" s="7">
        <v>647</v>
      </c>
      <c r="J387" s="14"/>
    </row>
    <row r="388" spans="1:10" x14ac:dyDescent="0.25">
      <c r="A388" s="4" t="s">
        <v>4</v>
      </c>
      <c r="B388" s="14" t="s">
        <v>103</v>
      </c>
      <c r="C388" s="3">
        <v>1798</v>
      </c>
      <c r="D388" s="4" t="s">
        <v>6</v>
      </c>
      <c r="E388" s="16">
        <v>8400</v>
      </c>
      <c r="F388" s="54">
        <f>C388*E388</f>
        <v>15103200</v>
      </c>
      <c r="G388" s="54"/>
      <c r="I388" s="55" t="e">
        <f>I387-#REF!</f>
        <v>#REF!</v>
      </c>
      <c r="J388" s="14"/>
    </row>
    <row r="389" spans="1:10" x14ac:dyDescent="0.25">
      <c r="B389" s="9"/>
      <c r="E389" s="16"/>
      <c r="F389" s="56"/>
      <c r="G389" s="56"/>
      <c r="H389" s="18"/>
      <c r="J389" s="14"/>
    </row>
    <row r="390" spans="1:10" x14ac:dyDescent="0.25">
      <c r="A390" s="4" t="s">
        <v>7</v>
      </c>
      <c r="B390" s="14" t="s">
        <v>104</v>
      </c>
      <c r="C390" s="3">
        <v>30</v>
      </c>
      <c r="D390" s="4" t="s">
        <v>6</v>
      </c>
      <c r="E390" s="16">
        <v>7500</v>
      </c>
      <c r="F390" s="54">
        <f>C390*E390</f>
        <v>225000</v>
      </c>
      <c r="G390" s="54"/>
      <c r="J390" s="14"/>
    </row>
    <row r="391" spans="1:10" x14ac:dyDescent="0.25">
      <c r="C391" s="57"/>
      <c r="E391" s="16"/>
      <c r="F391" s="58"/>
      <c r="G391" s="58"/>
      <c r="J391" s="14"/>
    </row>
    <row r="392" spans="1:10" x14ac:dyDescent="0.25">
      <c r="B392" s="10" t="s">
        <v>26</v>
      </c>
      <c r="F392" s="37"/>
      <c r="G392" s="37"/>
      <c r="J392" s="14"/>
    </row>
    <row r="393" spans="1:10" x14ac:dyDescent="0.25">
      <c r="F393" s="37"/>
      <c r="G393" s="37"/>
      <c r="J393" s="14"/>
    </row>
    <row r="394" spans="1:10" ht="17.25" customHeight="1" x14ac:dyDescent="0.25">
      <c r="B394" s="21" t="s">
        <v>105</v>
      </c>
      <c r="F394" s="37"/>
      <c r="G394" s="37"/>
      <c r="J394" s="14"/>
    </row>
    <row r="395" spans="1:10" ht="14.25" customHeight="1" x14ac:dyDescent="0.25">
      <c r="B395" s="21"/>
      <c r="F395" s="37"/>
      <c r="G395" s="37"/>
      <c r="J395" s="14"/>
    </row>
    <row r="396" spans="1:10" x14ac:dyDescent="0.25">
      <c r="A396" s="4" t="s">
        <v>10</v>
      </c>
      <c r="B396" s="14" t="s">
        <v>106</v>
      </c>
      <c r="C396" s="3">
        <v>12</v>
      </c>
      <c r="D396" s="4" t="s">
        <v>9</v>
      </c>
      <c r="E396" s="5">
        <f>E120</f>
        <v>92000</v>
      </c>
      <c r="F396" s="37">
        <f>C396*E396</f>
        <v>1104000</v>
      </c>
      <c r="G396" s="37"/>
      <c r="H396" s="18"/>
      <c r="J396" s="14"/>
    </row>
    <row r="397" spans="1:10" x14ac:dyDescent="0.25">
      <c r="F397" s="37"/>
      <c r="G397" s="37"/>
      <c r="J397" s="14"/>
    </row>
    <row r="398" spans="1:10" x14ac:dyDescent="0.25">
      <c r="B398" s="10" t="s">
        <v>40</v>
      </c>
      <c r="F398" s="37"/>
      <c r="G398" s="37"/>
      <c r="J398" s="14"/>
    </row>
    <row r="399" spans="1:10" ht="14.25" customHeight="1" x14ac:dyDescent="0.25">
      <c r="B399" s="21"/>
      <c r="F399" s="37"/>
      <c r="G399" s="37"/>
      <c r="J399" s="14"/>
    </row>
    <row r="400" spans="1:10" x14ac:dyDescent="0.25">
      <c r="B400" s="21" t="s">
        <v>107</v>
      </c>
      <c r="F400" s="37"/>
      <c r="G400" s="37"/>
      <c r="J400" s="14"/>
    </row>
    <row r="401" spans="1:10" ht="12.75" customHeight="1" x14ac:dyDescent="0.25">
      <c r="F401" s="37"/>
      <c r="G401" s="37"/>
      <c r="J401" s="14"/>
    </row>
    <row r="402" spans="1:10" x14ac:dyDescent="0.25">
      <c r="A402" s="4" t="s">
        <v>12</v>
      </c>
      <c r="B402" s="14" t="s">
        <v>75</v>
      </c>
      <c r="C402" s="3">
        <v>789</v>
      </c>
      <c r="D402" s="4" t="s">
        <v>41</v>
      </c>
      <c r="E402" s="5">
        <f>E263</f>
        <v>750</v>
      </c>
      <c r="F402" s="37">
        <f>C402*E402</f>
        <v>591750</v>
      </c>
      <c r="G402" s="37"/>
      <c r="H402" s="18"/>
      <c r="J402" s="14"/>
    </row>
    <row r="403" spans="1:10" x14ac:dyDescent="0.25">
      <c r="F403" s="37"/>
      <c r="G403" s="37"/>
      <c r="J403" s="14"/>
    </row>
    <row r="404" spans="1:10" x14ac:dyDescent="0.25">
      <c r="A404" s="4" t="s">
        <v>14</v>
      </c>
      <c r="B404" s="14" t="s">
        <v>108</v>
      </c>
      <c r="C404" s="3">
        <v>541</v>
      </c>
      <c r="D404" s="4" t="s">
        <v>41</v>
      </c>
      <c r="E404" s="5">
        <f>E402</f>
        <v>750</v>
      </c>
      <c r="F404" s="37">
        <f>C404*E404</f>
        <v>405750</v>
      </c>
      <c r="G404" s="37"/>
      <c r="H404" s="18"/>
      <c r="J404" s="14"/>
    </row>
    <row r="405" spans="1:10" ht="14.25" customHeight="1" x14ac:dyDescent="0.25">
      <c r="F405" s="37"/>
      <c r="G405" s="37"/>
      <c r="J405" s="14"/>
    </row>
    <row r="406" spans="1:10" x14ac:dyDescent="0.25">
      <c r="B406" s="10" t="s">
        <v>45</v>
      </c>
      <c r="F406" s="37"/>
      <c r="G406" s="37"/>
    </row>
    <row r="407" spans="1:10" ht="15" customHeight="1" x14ac:dyDescent="0.25">
      <c r="F407" s="37"/>
      <c r="G407" s="37"/>
    </row>
    <row r="408" spans="1:10" x14ac:dyDescent="0.25">
      <c r="B408" s="21" t="s">
        <v>46</v>
      </c>
      <c r="F408" s="37"/>
      <c r="G408" s="37"/>
    </row>
    <row r="409" spans="1:10" ht="9.75" customHeight="1" x14ac:dyDescent="0.25">
      <c r="F409" s="37"/>
      <c r="G409" s="37"/>
    </row>
    <row r="410" spans="1:10" x14ac:dyDescent="0.25">
      <c r="A410" s="4" t="s">
        <v>16</v>
      </c>
      <c r="B410" s="14" t="s">
        <v>109</v>
      </c>
      <c r="C410" s="3">
        <v>100</v>
      </c>
      <c r="D410" s="4" t="s">
        <v>6</v>
      </c>
      <c r="E410" s="5">
        <f>E273</f>
        <v>6500</v>
      </c>
      <c r="F410" s="37">
        <f>C410*E410</f>
        <v>650000</v>
      </c>
      <c r="G410" s="37"/>
      <c r="H410" s="18"/>
    </row>
    <row r="411" spans="1:10" x14ac:dyDescent="0.25">
      <c r="B411" s="21"/>
      <c r="F411" s="34"/>
      <c r="G411" s="34"/>
    </row>
    <row r="412" spans="1:10" x14ac:dyDescent="0.25">
      <c r="B412" s="29"/>
      <c r="F412" s="34"/>
      <c r="G412" s="34"/>
    </row>
    <row r="413" spans="1:10" x14ac:dyDescent="0.25">
      <c r="E413" s="59"/>
      <c r="F413" s="60"/>
      <c r="G413" s="60"/>
    </row>
    <row r="414" spans="1:10" x14ac:dyDescent="0.25">
      <c r="F414" s="34"/>
      <c r="G414" s="34"/>
    </row>
    <row r="415" spans="1:10" x14ac:dyDescent="0.25">
      <c r="B415" s="21"/>
      <c r="F415" s="37"/>
      <c r="G415" s="37"/>
    </row>
    <row r="416" spans="1:10" x14ac:dyDescent="0.25">
      <c r="B416" s="21"/>
      <c r="F416" s="37"/>
      <c r="G416" s="37"/>
    </row>
    <row r="417" spans="2:7" x14ac:dyDescent="0.25">
      <c r="B417" s="29"/>
      <c r="F417" s="37"/>
      <c r="G417" s="37"/>
    </row>
    <row r="418" spans="2:7" x14ac:dyDescent="0.25">
      <c r="B418" s="29"/>
      <c r="F418" s="58"/>
      <c r="G418" s="58"/>
    </row>
    <row r="419" spans="2:7" x14ac:dyDescent="0.25">
      <c r="F419" s="58"/>
      <c r="G419" s="58"/>
    </row>
    <row r="420" spans="2:7" x14ac:dyDescent="0.25">
      <c r="E420" s="16"/>
      <c r="F420" s="58"/>
      <c r="G420" s="58"/>
    </row>
    <row r="421" spans="2:7" x14ac:dyDescent="0.25">
      <c r="B421" s="9"/>
      <c r="E421" s="16"/>
      <c r="F421" s="56"/>
      <c r="G421" s="56"/>
    </row>
    <row r="422" spans="2:7" x14ac:dyDescent="0.25">
      <c r="C422" s="57"/>
      <c r="E422" s="16"/>
      <c r="F422" s="58"/>
      <c r="G422" s="58"/>
    </row>
    <row r="423" spans="2:7" x14ac:dyDescent="0.25">
      <c r="C423" s="57"/>
      <c r="E423" s="16"/>
      <c r="F423" s="58"/>
      <c r="G423" s="58"/>
    </row>
    <row r="424" spans="2:7" x14ac:dyDescent="0.25">
      <c r="B424" s="9" t="s">
        <v>101</v>
      </c>
      <c r="C424" s="23"/>
      <c r="D424" s="8"/>
      <c r="E424" s="26"/>
      <c r="F424" s="42"/>
      <c r="G424" s="42"/>
    </row>
    <row r="425" spans="2:7" ht="18.75" customHeight="1" x14ac:dyDescent="0.25">
      <c r="B425" s="22" t="s">
        <v>62</v>
      </c>
      <c r="C425" s="23"/>
      <c r="D425" s="8"/>
      <c r="E425" s="24" t="s">
        <v>33</v>
      </c>
      <c r="F425" s="42">
        <f>SUM(F386:F424)</f>
        <v>18079700</v>
      </c>
      <c r="G425" s="42"/>
    </row>
    <row r="426" spans="2:7" x14ac:dyDescent="0.25">
      <c r="B426" s="9" t="s">
        <v>110</v>
      </c>
      <c r="F426" s="37"/>
      <c r="G426" s="37"/>
    </row>
    <row r="427" spans="2:7" ht="8.25" customHeight="1" x14ac:dyDescent="0.25">
      <c r="B427" s="22"/>
      <c r="F427" s="37"/>
      <c r="G427" s="37"/>
    </row>
    <row r="428" spans="2:7" x14ac:dyDescent="0.25">
      <c r="B428" s="9" t="s">
        <v>111</v>
      </c>
      <c r="F428" s="37"/>
      <c r="G428" s="37"/>
    </row>
    <row r="429" spans="2:7" ht="10.5" customHeight="1" x14ac:dyDescent="0.25">
      <c r="F429" s="37"/>
      <c r="G429" s="37"/>
    </row>
    <row r="430" spans="2:7" x14ac:dyDescent="0.25">
      <c r="B430" s="10" t="s">
        <v>112</v>
      </c>
      <c r="C430" s="23"/>
      <c r="D430" s="8"/>
      <c r="E430" s="31"/>
      <c r="F430" s="32"/>
      <c r="G430" s="32"/>
    </row>
    <row r="431" spans="2:7" ht="9" customHeight="1" x14ac:dyDescent="0.25">
      <c r="B431" s="22"/>
      <c r="C431" s="23"/>
      <c r="D431" s="8"/>
      <c r="E431" s="31"/>
      <c r="F431" s="32"/>
      <c r="G431" s="32"/>
    </row>
    <row r="432" spans="2:7" x14ac:dyDescent="0.25">
      <c r="B432" s="14" t="s">
        <v>113</v>
      </c>
      <c r="F432" s="37"/>
      <c r="G432" s="37"/>
    </row>
    <row r="433" spans="1:20" ht="60" x14ac:dyDescent="0.25">
      <c r="B433" s="20" t="s">
        <v>179</v>
      </c>
      <c r="G433" s="37"/>
      <c r="K433" s="14"/>
      <c r="L433" s="4"/>
      <c r="M433" s="4"/>
      <c r="P433" s="14"/>
      <c r="Q433" s="14"/>
      <c r="R433" s="14"/>
      <c r="S433" s="14"/>
      <c r="T433" s="14"/>
    </row>
    <row r="434" spans="1:20" x14ac:dyDescent="0.25">
      <c r="B434" s="20"/>
      <c r="G434" s="37"/>
      <c r="K434" s="14"/>
      <c r="L434" s="4"/>
      <c r="M434" s="4"/>
      <c r="P434" s="14"/>
      <c r="Q434" s="14"/>
      <c r="R434" s="14"/>
      <c r="S434" s="14"/>
      <c r="T434" s="14"/>
    </row>
    <row r="435" spans="1:20" ht="14.25" customHeight="1" x14ac:dyDescent="0.25">
      <c r="A435" s="4" t="s">
        <v>4</v>
      </c>
      <c r="B435" s="14" t="s">
        <v>177</v>
      </c>
      <c r="D435" s="4" t="s">
        <v>98</v>
      </c>
      <c r="E435" s="5">
        <v>58500</v>
      </c>
      <c r="F435" s="37">
        <f>E435*C435</f>
        <v>0</v>
      </c>
      <c r="I435" s="14"/>
      <c r="J435" s="14"/>
      <c r="K435" s="14"/>
      <c r="L435" s="14"/>
      <c r="M435" s="14"/>
      <c r="N435" s="14"/>
      <c r="O435" s="61"/>
      <c r="P435" s="62"/>
      <c r="Q435" s="62"/>
      <c r="R435" s="14"/>
    </row>
    <row r="436" spans="1:20" ht="14.25" customHeight="1" x14ac:dyDescent="0.25">
      <c r="F436" s="37"/>
      <c r="I436" s="14"/>
      <c r="J436" s="14"/>
      <c r="K436" s="14"/>
      <c r="L436" s="14"/>
      <c r="M436" s="14"/>
      <c r="N436" s="14"/>
      <c r="O436" s="61"/>
      <c r="P436" s="62"/>
      <c r="Q436" s="62"/>
      <c r="R436" s="14"/>
    </row>
    <row r="437" spans="1:20" ht="14.25" customHeight="1" x14ac:dyDescent="0.25">
      <c r="A437" s="4" t="s">
        <v>7</v>
      </c>
      <c r="B437" s="14" t="s">
        <v>172</v>
      </c>
      <c r="D437" s="4" t="s">
        <v>98</v>
      </c>
      <c r="E437" s="5">
        <v>23400</v>
      </c>
      <c r="F437" s="37">
        <f>E437*C437</f>
        <v>0</v>
      </c>
      <c r="I437" s="14"/>
      <c r="J437" s="14"/>
      <c r="K437" s="14"/>
      <c r="L437" s="14"/>
      <c r="M437" s="14"/>
      <c r="N437" s="14"/>
      <c r="O437" s="61"/>
      <c r="P437" s="62"/>
      <c r="Q437" s="62"/>
      <c r="R437" s="14"/>
    </row>
    <row r="438" spans="1:20" ht="14.25" customHeight="1" x14ac:dyDescent="0.25">
      <c r="F438" s="37"/>
      <c r="I438" s="14"/>
      <c r="J438" s="14"/>
      <c r="K438" s="14"/>
      <c r="L438" s="14"/>
      <c r="M438" s="14"/>
      <c r="N438" s="14"/>
      <c r="O438" s="77"/>
      <c r="P438" s="62"/>
      <c r="Q438" s="62"/>
      <c r="R438" s="14"/>
    </row>
    <row r="439" spans="1:20" ht="14.25" customHeight="1" x14ac:dyDescent="0.25">
      <c r="F439" s="37"/>
      <c r="I439" s="14"/>
      <c r="J439" s="14"/>
      <c r="K439" s="14"/>
      <c r="L439" s="14"/>
      <c r="M439" s="14"/>
      <c r="N439" s="14"/>
      <c r="O439" s="77"/>
      <c r="P439" s="62"/>
      <c r="Q439" s="62"/>
      <c r="R439" s="14"/>
    </row>
    <row r="440" spans="1:20" x14ac:dyDescent="0.25">
      <c r="B440" s="41" t="s">
        <v>114</v>
      </c>
      <c r="G440" s="37"/>
      <c r="K440" s="14"/>
      <c r="L440" s="4"/>
      <c r="M440" s="4"/>
      <c r="P440" s="14"/>
      <c r="Q440" s="14"/>
      <c r="R440" s="14"/>
      <c r="S440" s="14"/>
      <c r="T440" s="14"/>
    </row>
    <row r="441" spans="1:20" ht="19.149999999999999" customHeight="1" x14ac:dyDescent="0.25">
      <c r="A441" s="4" t="s">
        <v>10</v>
      </c>
      <c r="B441" s="14" t="s">
        <v>238</v>
      </c>
      <c r="C441" s="3">
        <v>12</v>
      </c>
      <c r="D441" s="4" t="s">
        <v>98</v>
      </c>
      <c r="E441" s="5">
        <f>2.05*1.5*6500</f>
        <v>19987.5</v>
      </c>
      <c r="F441" s="37">
        <f>E441*C441</f>
        <v>239850</v>
      </c>
      <c r="I441" s="14"/>
      <c r="J441" s="14"/>
      <c r="K441" s="14"/>
      <c r="L441" s="14"/>
      <c r="M441" s="14"/>
      <c r="N441" s="14"/>
      <c r="O441" s="61"/>
      <c r="P441" s="62"/>
      <c r="Q441" s="62"/>
      <c r="R441" s="14"/>
    </row>
    <row r="442" spans="1:20" ht="14.25" customHeight="1" x14ac:dyDescent="0.25">
      <c r="F442" s="37"/>
      <c r="I442" s="14"/>
      <c r="J442" s="14"/>
      <c r="K442" s="14"/>
      <c r="L442" s="14"/>
      <c r="M442" s="14"/>
      <c r="N442" s="14"/>
      <c r="O442" s="61"/>
      <c r="P442" s="62"/>
      <c r="Q442" s="62"/>
      <c r="R442" s="14"/>
    </row>
    <row r="443" spans="1:20" ht="14.25" customHeight="1" x14ac:dyDescent="0.25">
      <c r="A443" s="4" t="s">
        <v>12</v>
      </c>
      <c r="B443" s="14" t="s">
        <v>239</v>
      </c>
      <c r="C443" s="3">
        <v>24</v>
      </c>
      <c r="D443" s="4" t="s">
        <v>98</v>
      </c>
      <c r="E443" s="5">
        <f>1.2*1.5*6500</f>
        <v>11699.999999999998</v>
      </c>
      <c r="F443" s="37">
        <f>E443*C443</f>
        <v>280799.99999999994</v>
      </c>
      <c r="I443" s="14"/>
      <c r="J443" s="14"/>
      <c r="K443" s="14"/>
      <c r="L443" s="14"/>
      <c r="M443" s="14"/>
      <c r="N443" s="14"/>
      <c r="O443" s="61"/>
      <c r="P443" s="62"/>
      <c r="Q443" s="62"/>
      <c r="R443" s="14"/>
    </row>
    <row r="444" spans="1:20" ht="14.25" customHeight="1" x14ac:dyDescent="0.25">
      <c r="F444" s="37"/>
      <c r="I444" s="14"/>
      <c r="J444" s="14"/>
      <c r="K444" s="14"/>
      <c r="L444" s="14"/>
      <c r="M444" s="14"/>
      <c r="N444" s="14"/>
      <c r="O444" s="61"/>
      <c r="P444" s="62"/>
      <c r="Q444" s="62"/>
      <c r="R444" s="14"/>
    </row>
    <row r="445" spans="1:20" ht="14.25" customHeight="1" x14ac:dyDescent="0.25">
      <c r="A445" s="4" t="s">
        <v>14</v>
      </c>
      <c r="B445" s="14" t="s">
        <v>240</v>
      </c>
      <c r="C445" s="3">
        <v>24</v>
      </c>
      <c r="D445" s="4" t="s">
        <v>98</v>
      </c>
      <c r="E445" s="5">
        <f>1*1.5*6500</f>
        <v>9750</v>
      </c>
      <c r="F445" s="37">
        <f>E445*C445</f>
        <v>234000</v>
      </c>
      <c r="I445" s="14"/>
      <c r="J445" s="14"/>
      <c r="K445" s="14"/>
      <c r="L445" s="14"/>
      <c r="M445" s="14"/>
      <c r="N445" s="14"/>
      <c r="O445" s="61"/>
      <c r="P445" s="62"/>
      <c r="Q445" s="62"/>
      <c r="R445" s="14"/>
    </row>
    <row r="446" spans="1:20" x14ac:dyDescent="0.25">
      <c r="F446" s="37"/>
      <c r="G446" s="37"/>
      <c r="O446" s="28"/>
    </row>
    <row r="447" spans="1:20" ht="14.25" customHeight="1" x14ac:dyDescent="0.25">
      <c r="A447" s="4" t="s">
        <v>16</v>
      </c>
      <c r="B447" s="14" t="s">
        <v>241</v>
      </c>
      <c r="C447" s="3">
        <v>62</v>
      </c>
      <c r="D447" s="4" t="s">
        <v>98</v>
      </c>
      <c r="E447" s="5">
        <f>0.75*1.5*6500</f>
        <v>7312.5</v>
      </c>
      <c r="F447" s="37">
        <f>E447*C447</f>
        <v>453375</v>
      </c>
      <c r="I447" s="14"/>
      <c r="J447" s="14"/>
      <c r="K447" s="14"/>
      <c r="L447" s="14"/>
      <c r="M447" s="14"/>
      <c r="N447" s="14"/>
      <c r="O447" s="61"/>
      <c r="P447" s="62"/>
      <c r="Q447" s="62"/>
      <c r="R447" s="14"/>
    </row>
    <row r="448" spans="1:20" x14ac:dyDescent="0.25">
      <c r="F448" s="37"/>
      <c r="G448" s="37"/>
      <c r="O448" s="28"/>
    </row>
    <row r="449" spans="1:18" ht="14.25" customHeight="1" x14ac:dyDescent="0.25">
      <c r="A449" s="4" t="s">
        <v>18</v>
      </c>
      <c r="B449" s="14" t="s">
        <v>242</v>
      </c>
      <c r="C449" s="3">
        <v>6</v>
      </c>
      <c r="D449" s="4" t="s">
        <v>98</v>
      </c>
      <c r="E449" s="5">
        <f>0.9*0.75*6500</f>
        <v>4387.5</v>
      </c>
      <c r="F449" s="37">
        <f>E449*C449</f>
        <v>26325</v>
      </c>
      <c r="I449" s="14"/>
      <c r="J449" s="14"/>
      <c r="K449" s="14"/>
      <c r="L449" s="14"/>
      <c r="M449" s="14"/>
      <c r="N449" s="14"/>
      <c r="O449" s="61"/>
      <c r="P449" s="62"/>
      <c r="Q449" s="62"/>
      <c r="R449" s="14"/>
    </row>
    <row r="450" spans="1:18" x14ac:dyDescent="0.25">
      <c r="F450" s="37"/>
      <c r="G450" s="37"/>
      <c r="O450" s="28"/>
    </row>
    <row r="451" spans="1:18" ht="14.25" customHeight="1" x14ac:dyDescent="0.25">
      <c r="A451" s="4" t="s">
        <v>20</v>
      </c>
      <c r="B451" s="14" t="s">
        <v>243</v>
      </c>
      <c r="C451" s="3">
        <v>12</v>
      </c>
      <c r="D451" s="4" t="s">
        <v>98</v>
      </c>
      <c r="E451" s="5">
        <f>0.9*6.3*6500</f>
        <v>36855</v>
      </c>
      <c r="F451" s="37">
        <f>E451*C451</f>
        <v>442260</v>
      </c>
      <c r="I451" s="14"/>
      <c r="J451" s="14"/>
      <c r="K451" s="14"/>
      <c r="L451" s="14"/>
      <c r="M451" s="14"/>
      <c r="N451" s="14"/>
      <c r="O451" s="61"/>
      <c r="P451" s="62"/>
      <c r="Q451" s="62"/>
      <c r="R451" s="14"/>
    </row>
    <row r="452" spans="1:18" x14ac:dyDescent="0.25">
      <c r="F452" s="37"/>
      <c r="G452" s="37"/>
      <c r="O452" s="28"/>
    </row>
    <row r="453" spans="1:18" ht="14.25" customHeight="1" x14ac:dyDescent="0.25">
      <c r="A453" s="4" t="s">
        <v>20</v>
      </c>
      <c r="B453" s="14" t="s">
        <v>244</v>
      </c>
      <c r="C453" s="3">
        <v>24</v>
      </c>
      <c r="D453" s="4" t="s">
        <v>98</v>
      </c>
      <c r="E453" s="5">
        <f>0.9*6.3*6500</f>
        <v>36855</v>
      </c>
      <c r="F453" s="37">
        <f>E453*C453</f>
        <v>884520</v>
      </c>
      <c r="I453" s="14"/>
      <c r="J453" s="14"/>
      <c r="K453" s="14"/>
      <c r="L453" s="14"/>
      <c r="M453" s="14"/>
      <c r="N453" s="14"/>
      <c r="O453" s="61"/>
      <c r="P453" s="62"/>
      <c r="Q453" s="62"/>
      <c r="R453" s="14"/>
    </row>
    <row r="454" spans="1:18" x14ac:dyDescent="0.25">
      <c r="F454" s="37"/>
      <c r="G454" s="37"/>
      <c r="O454" s="28"/>
    </row>
    <row r="455" spans="1:18" ht="14.25" customHeight="1" x14ac:dyDescent="0.25">
      <c r="F455" s="37"/>
      <c r="I455" s="14"/>
      <c r="J455" s="14"/>
      <c r="K455" s="14"/>
      <c r="L455" s="14"/>
      <c r="M455" s="14"/>
      <c r="N455" s="14"/>
      <c r="O455" s="77"/>
      <c r="P455" s="62"/>
      <c r="Q455" s="62"/>
      <c r="R455" s="14"/>
    </row>
    <row r="456" spans="1:18" ht="14.25" customHeight="1" x14ac:dyDescent="0.25">
      <c r="F456" s="37"/>
      <c r="I456" s="14"/>
      <c r="J456" s="14"/>
      <c r="K456" s="14"/>
      <c r="L456" s="14"/>
      <c r="M456" s="14"/>
      <c r="N456" s="14"/>
      <c r="O456" s="77"/>
      <c r="P456" s="62"/>
      <c r="Q456" s="62"/>
      <c r="R456" s="14"/>
    </row>
    <row r="457" spans="1:18" ht="60" x14ac:dyDescent="0.25">
      <c r="B457" s="29" t="s">
        <v>173</v>
      </c>
      <c r="F457" s="37"/>
      <c r="G457" s="37"/>
    </row>
    <row r="458" spans="1:18" x14ac:dyDescent="0.25">
      <c r="B458" s="21"/>
      <c r="F458" s="37"/>
      <c r="G458" s="37"/>
    </row>
    <row r="459" spans="1:18" ht="22.5" customHeight="1" x14ac:dyDescent="0.25">
      <c r="A459" s="4" t="s">
        <v>22</v>
      </c>
      <c r="B459" s="14" t="s">
        <v>178</v>
      </c>
      <c r="D459" s="4" t="s">
        <v>98</v>
      </c>
      <c r="E459" s="5">
        <v>605000</v>
      </c>
      <c r="F459" s="6">
        <f>E459*C459</f>
        <v>0</v>
      </c>
    </row>
    <row r="460" spans="1:18" x14ac:dyDescent="0.25">
      <c r="F460" s="37"/>
      <c r="G460" s="37"/>
      <c r="O460" s="28"/>
    </row>
    <row r="461" spans="1:18" x14ac:dyDescent="0.25">
      <c r="F461" s="37"/>
      <c r="G461" s="37"/>
      <c r="O461" s="28"/>
    </row>
    <row r="462" spans="1:18" x14ac:dyDescent="0.25">
      <c r="B462" s="9" t="s">
        <v>115</v>
      </c>
      <c r="F462" s="37"/>
      <c r="G462" s="37"/>
    </row>
    <row r="463" spans="1:18" x14ac:dyDescent="0.25">
      <c r="B463" s="22" t="s">
        <v>62</v>
      </c>
      <c r="C463" s="23"/>
      <c r="D463" s="8"/>
      <c r="E463" s="24" t="s">
        <v>33</v>
      </c>
      <c r="F463" s="42">
        <f>SUM(F430:F462)</f>
        <v>2561130</v>
      </c>
      <c r="G463" s="42"/>
    </row>
    <row r="464" spans="1:18" x14ac:dyDescent="0.25">
      <c r="B464" s="2" t="s">
        <v>116</v>
      </c>
      <c r="F464" s="37"/>
      <c r="G464" s="37"/>
    </row>
    <row r="465" spans="1:8" x14ac:dyDescent="0.25">
      <c r="F465" s="37"/>
      <c r="G465" s="37"/>
    </row>
    <row r="466" spans="1:8" x14ac:dyDescent="0.25">
      <c r="B466" s="9" t="s">
        <v>117</v>
      </c>
      <c r="F466" s="37"/>
      <c r="G466" s="37"/>
    </row>
    <row r="467" spans="1:8" ht="21" customHeight="1" x14ac:dyDescent="0.25">
      <c r="B467" s="9"/>
      <c r="F467" s="37"/>
      <c r="G467" s="37"/>
    </row>
    <row r="468" spans="1:8" x14ac:dyDescent="0.25">
      <c r="B468" s="10" t="s">
        <v>51</v>
      </c>
      <c r="C468" s="23"/>
      <c r="D468" s="8"/>
      <c r="E468" s="31"/>
      <c r="F468" s="32"/>
      <c r="G468" s="32"/>
    </row>
    <row r="469" spans="1:8" x14ac:dyDescent="0.25">
      <c r="B469" s="33"/>
      <c r="C469" s="23"/>
      <c r="D469" s="8"/>
      <c r="E469" s="31"/>
      <c r="F469" s="32"/>
      <c r="G469" s="32"/>
    </row>
    <row r="470" spans="1:8" ht="30" x14ac:dyDescent="0.25">
      <c r="B470" s="29" t="s">
        <v>102</v>
      </c>
      <c r="C470" s="23"/>
      <c r="D470" s="8"/>
      <c r="E470" s="31"/>
      <c r="F470" s="32"/>
      <c r="G470" s="32"/>
    </row>
    <row r="471" spans="1:8" x14ac:dyDescent="0.25">
      <c r="B471" s="29"/>
      <c r="C471" s="23"/>
      <c r="D471" s="8"/>
      <c r="E471" s="31"/>
      <c r="F471" s="32"/>
      <c r="G471" s="32"/>
    </row>
    <row r="472" spans="1:8" x14ac:dyDescent="0.25">
      <c r="A472" s="4" t="s">
        <v>4</v>
      </c>
      <c r="B472" s="14" t="s">
        <v>103</v>
      </c>
      <c r="C472" s="3">
        <v>691</v>
      </c>
      <c r="D472" s="4" t="s">
        <v>6</v>
      </c>
      <c r="E472" s="16">
        <f>E388</f>
        <v>8400</v>
      </c>
      <c r="F472" s="54">
        <f>C472*E472</f>
        <v>5804400</v>
      </c>
      <c r="G472" s="54"/>
    </row>
    <row r="473" spans="1:8" x14ac:dyDescent="0.25">
      <c r="B473" s="9"/>
      <c r="E473" s="16"/>
      <c r="F473" s="56"/>
      <c r="G473" s="56"/>
    </row>
    <row r="474" spans="1:8" x14ac:dyDescent="0.25">
      <c r="A474" s="4" t="s">
        <v>7</v>
      </c>
      <c r="B474" s="14" t="s">
        <v>104</v>
      </c>
      <c r="C474" s="3">
        <v>456</v>
      </c>
      <c r="D474" s="4" t="s">
        <v>6</v>
      </c>
      <c r="E474" s="16">
        <f>E390</f>
        <v>7500</v>
      </c>
      <c r="F474" s="54">
        <f>C474*E474</f>
        <v>3420000</v>
      </c>
      <c r="G474" s="54"/>
    </row>
    <row r="475" spans="1:8" x14ac:dyDescent="0.25">
      <c r="C475" s="57"/>
      <c r="E475" s="16"/>
      <c r="F475" s="58"/>
      <c r="G475" s="58"/>
    </row>
    <row r="476" spans="1:8" x14ac:dyDescent="0.25">
      <c r="B476" s="10" t="s">
        <v>26</v>
      </c>
      <c r="F476" s="37"/>
      <c r="G476" s="37"/>
      <c r="H476" s="18"/>
    </row>
    <row r="477" spans="1:8" x14ac:dyDescent="0.25">
      <c r="F477" s="37"/>
      <c r="G477" s="37"/>
    </row>
    <row r="478" spans="1:8" x14ac:dyDescent="0.25">
      <c r="B478" s="21" t="s">
        <v>105</v>
      </c>
      <c r="F478" s="37"/>
      <c r="G478" s="37"/>
    </row>
    <row r="479" spans="1:8" x14ac:dyDescent="0.25">
      <c r="F479" s="37"/>
      <c r="G479" s="37"/>
    </row>
    <row r="480" spans="1:8" x14ac:dyDescent="0.25">
      <c r="A480" s="4" t="s">
        <v>10</v>
      </c>
      <c r="B480" s="14" t="s">
        <v>106</v>
      </c>
      <c r="C480" s="3">
        <v>7</v>
      </c>
      <c r="D480" s="4" t="s">
        <v>9</v>
      </c>
      <c r="E480" s="5">
        <f>E396</f>
        <v>92000</v>
      </c>
      <c r="F480" s="37">
        <f>C480*E480</f>
        <v>644000</v>
      </c>
      <c r="G480" s="37"/>
    </row>
    <row r="481" spans="1:7" x14ac:dyDescent="0.25">
      <c r="F481" s="37"/>
      <c r="G481" s="37"/>
    </row>
    <row r="482" spans="1:7" x14ac:dyDescent="0.25">
      <c r="B482" s="10" t="s">
        <v>40</v>
      </c>
      <c r="F482" s="37"/>
      <c r="G482" s="37"/>
    </row>
    <row r="483" spans="1:7" x14ac:dyDescent="0.25">
      <c r="B483" s="21"/>
      <c r="F483" s="37"/>
      <c r="G483" s="37"/>
    </row>
    <row r="484" spans="1:7" x14ac:dyDescent="0.25">
      <c r="B484" s="21" t="s">
        <v>107</v>
      </c>
      <c r="F484" s="37"/>
      <c r="G484" s="37"/>
    </row>
    <row r="485" spans="1:7" x14ac:dyDescent="0.25">
      <c r="F485" s="37"/>
      <c r="G485" s="37"/>
    </row>
    <row r="486" spans="1:7" x14ac:dyDescent="0.25">
      <c r="A486" s="4" t="s">
        <v>12</v>
      </c>
      <c r="B486" s="14" t="s">
        <v>75</v>
      </c>
      <c r="C486" s="3">
        <v>448</v>
      </c>
      <c r="D486" s="4" t="s">
        <v>41</v>
      </c>
      <c r="E486" s="5">
        <f>E402</f>
        <v>750</v>
      </c>
      <c r="F486" s="37">
        <f>C486*E486</f>
        <v>336000</v>
      </c>
      <c r="G486" s="37"/>
    </row>
    <row r="487" spans="1:7" x14ac:dyDescent="0.25">
      <c r="F487" s="37"/>
      <c r="G487" s="37"/>
    </row>
    <row r="488" spans="1:7" x14ac:dyDescent="0.25">
      <c r="A488" s="4" t="s">
        <v>14</v>
      </c>
      <c r="B488" s="14" t="s">
        <v>108</v>
      </c>
      <c r="C488" s="3">
        <v>331</v>
      </c>
      <c r="D488" s="4" t="s">
        <v>41</v>
      </c>
      <c r="E488" s="5">
        <f>E486</f>
        <v>750</v>
      </c>
      <c r="F488" s="37">
        <f>C488*E488</f>
        <v>248250</v>
      </c>
      <c r="G488" s="37"/>
    </row>
    <row r="489" spans="1:7" x14ac:dyDescent="0.25">
      <c r="F489" s="37"/>
      <c r="G489" s="37"/>
    </row>
    <row r="490" spans="1:7" x14ac:dyDescent="0.25">
      <c r="B490" s="10" t="s">
        <v>45</v>
      </c>
      <c r="F490" s="37"/>
      <c r="G490" s="37"/>
    </row>
    <row r="491" spans="1:7" x14ac:dyDescent="0.25">
      <c r="F491" s="37"/>
      <c r="G491" s="37"/>
    </row>
    <row r="492" spans="1:7" x14ac:dyDescent="0.25">
      <c r="B492" s="21" t="s">
        <v>46</v>
      </c>
      <c r="F492" s="37"/>
      <c r="G492" s="37"/>
    </row>
    <row r="493" spans="1:7" x14ac:dyDescent="0.25">
      <c r="F493" s="37"/>
      <c r="G493" s="37"/>
    </row>
    <row r="494" spans="1:7" x14ac:dyDescent="0.25">
      <c r="A494" s="4" t="s">
        <v>16</v>
      </c>
      <c r="B494" s="14" t="s">
        <v>109</v>
      </c>
      <c r="C494" s="3">
        <v>56</v>
      </c>
      <c r="D494" s="4" t="s">
        <v>6</v>
      </c>
      <c r="E494" s="5">
        <f>E410</f>
        <v>6500</v>
      </c>
      <c r="F494" s="37">
        <f>C494*E494</f>
        <v>364000</v>
      </c>
      <c r="G494" s="37"/>
    </row>
    <row r="495" spans="1:7" x14ac:dyDescent="0.25">
      <c r="B495" s="21"/>
      <c r="F495" s="34"/>
      <c r="G495" s="34"/>
    </row>
    <row r="496" spans="1:7" x14ac:dyDescent="0.25">
      <c r="F496" s="34"/>
      <c r="G496" s="34"/>
    </row>
    <row r="497" spans="2:7" x14ac:dyDescent="0.25">
      <c r="B497" s="29"/>
      <c r="F497" s="34"/>
      <c r="G497" s="34"/>
    </row>
    <row r="498" spans="2:7" x14ac:dyDescent="0.25">
      <c r="B498" s="29"/>
      <c r="F498" s="34"/>
      <c r="G498" s="34"/>
    </row>
    <row r="499" spans="2:7" x14ac:dyDescent="0.25">
      <c r="E499" s="59"/>
      <c r="F499" s="60"/>
      <c r="G499" s="60"/>
    </row>
    <row r="500" spans="2:7" x14ac:dyDescent="0.25">
      <c r="F500" s="34"/>
      <c r="G500" s="34"/>
    </row>
    <row r="501" spans="2:7" x14ac:dyDescent="0.25">
      <c r="F501" s="34"/>
      <c r="G501" s="34"/>
    </row>
    <row r="502" spans="2:7" x14ac:dyDescent="0.25">
      <c r="B502" s="21"/>
      <c r="F502" s="37"/>
      <c r="G502" s="37"/>
    </row>
    <row r="503" spans="2:7" x14ac:dyDescent="0.25">
      <c r="B503" s="21"/>
      <c r="F503" s="37"/>
      <c r="G503" s="37"/>
    </row>
    <row r="504" spans="2:7" x14ac:dyDescent="0.25">
      <c r="B504" s="29"/>
      <c r="F504" s="37"/>
      <c r="G504" s="37"/>
    </row>
    <row r="505" spans="2:7" x14ac:dyDescent="0.25">
      <c r="B505" s="29"/>
      <c r="F505" s="58"/>
      <c r="G505" s="58"/>
    </row>
    <row r="506" spans="2:7" x14ac:dyDescent="0.25">
      <c r="B506" s="29"/>
      <c r="F506" s="58"/>
      <c r="G506" s="58"/>
    </row>
    <row r="507" spans="2:7" x14ac:dyDescent="0.25">
      <c r="B507" s="29"/>
      <c r="F507" s="58"/>
      <c r="G507" s="58"/>
    </row>
    <row r="508" spans="2:7" x14ac:dyDescent="0.25">
      <c r="B508" s="29"/>
      <c r="F508" s="58"/>
      <c r="G508" s="58"/>
    </row>
    <row r="509" spans="2:7" x14ac:dyDescent="0.25">
      <c r="B509" s="9" t="s">
        <v>117</v>
      </c>
      <c r="C509" s="23"/>
      <c r="D509" s="8"/>
      <c r="E509" s="26"/>
      <c r="F509" s="42"/>
      <c r="G509" s="42"/>
    </row>
    <row r="510" spans="2:7" x14ac:dyDescent="0.25">
      <c r="B510" s="22" t="s">
        <v>62</v>
      </c>
      <c r="C510" s="23"/>
      <c r="D510" s="8"/>
      <c r="E510" s="24" t="s">
        <v>33</v>
      </c>
      <c r="F510" s="42">
        <f>SUM(F468:F509)</f>
        <v>10816650</v>
      </c>
      <c r="G510" s="42"/>
    </row>
    <row r="511" spans="2:7" x14ac:dyDescent="0.25">
      <c r="B511" s="9" t="s">
        <v>118</v>
      </c>
    </row>
    <row r="512" spans="2:7" x14ac:dyDescent="0.25">
      <c r="B512" s="22"/>
    </row>
    <row r="513" spans="1:8" x14ac:dyDescent="0.25">
      <c r="B513" s="9" t="s">
        <v>119</v>
      </c>
      <c r="C513" s="3" t="s">
        <v>81</v>
      </c>
      <c r="H513" s="18"/>
    </row>
    <row r="514" spans="1:8" x14ac:dyDescent="0.25">
      <c r="B514" s="21" t="s">
        <v>120</v>
      </c>
    </row>
    <row r="515" spans="1:8" ht="12.75" customHeight="1" x14ac:dyDescent="0.25"/>
    <row r="516" spans="1:8" x14ac:dyDescent="0.25">
      <c r="B516" s="10" t="s">
        <v>121</v>
      </c>
    </row>
    <row r="517" spans="1:8" ht="10.5" customHeight="1" x14ac:dyDescent="0.25">
      <c r="B517" s="29" t="s">
        <v>122</v>
      </c>
    </row>
    <row r="519" spans="1:8" x14ac:dyDescent="0.25">
      <c r="A519" s="4" t="s">
        <v>4</v>
      </c>
      <c r="B519" s="14" t="s">
        <v>123</v>
      </c>
      <c r="C519" s="3">
        <f>C472+C474*2+C388</f>
        <v>3401</v>
      </c>
      <c r="D519" s="4" t="s">
        <v>99</v>
      </c>
      <c r="E519" s="5">
        <v>2300</v>
      </c>
      <c r="F519" s="6">
        <f>E519*C519</f>
        <v>7822300</v>
      </c>
      <c r="H519" s="64"/>
    </row>
    <row r="520" spans="1:8" ht="30" x14ac:dyDescent="0.25">
      <c r="A520" s="4" t="s">
        <v>7</v>
      </c>
      <c r="B520" s="20" t="s">
        <v>124</v>
      </c>
      <c r="C520" s="3">
        <v>212</v>
      </c>
      <c r="D520" s="4" t="s">
        <v>50</v>
      </c>
      <c r="E520" s="5">
        <f>E519*0.3</f>
        <v>690</v>
      </c>
      <c r="F520" s="6">
        <f>E520*C520</f>
        <v>146280</v>
      </c>
      <c r="H520" s="64"/>
    </row>
    <row r="521" spans="1:8" x14ac:dyDescent="0.25">
      <c r="B521" s="9" t="s">
        <v>125</v>
      </c>
      <c r="H521" s="64"/>
    </row>
    <row r="522" spans="1:8" x14ac:dyDescent="0.25">
      <c r="B522" s="21" t="s">
        <v>126</v>
      </c>
      <c r="C522" s="57"/>
      <c r="H522" s="64"/>
    </row>
    <row r="523" spans="1:8" ht="45" x14ac:dyDescent="0.25">
      <c r="B523" s="53" t="s">
        <v>127</v>
      </c>
    </row>
    <row r="524" spans="1:8" x14ac:dyDescent="0.25">
      <c r="A524" s="4" t="s">
        <v>10</v>
      </c>
      <c r="B524" s="14" t="s">
        <v>128</v>
      </c>
      <c r="D524" s="4" t="s">
        <v>99</v>
      </c>
      <c r="E524" s="5">
        <v>900</v>
      </c>
      <c r="F524" s="6">
        <f>E524*C524</f>
        <v>0</v>
      </c>
    </row>
    <row r="525" spans="1:8" ht="25.5" customHeight="1" x14ac:dyDescent="0.25">
      <c r="A525" s="4" t="s">
        <v>12</v>
      </c>
      <c r="B525" s="20" t="s">
        <v>129</v>
      </c>
      <c r="D525" s="4" t="s">
        <v>50</v>
      </c>
      <c r="E525" s="5">
        <v>330</v>
      </c>
      <c r="F525" s="6">
        <f>E525*C525</f>
        <v>0</v>
      </c>
    </row>
    <row r="526" spans="1:8" x14ac:dyDescent="0.25">
      <c r="B526" s="9" t="s">
        <v>91</v>
      </c>
    </row>
    <row r="527" spans="1:8" ht="30" x14ac:dyDescent="0.25">
      <c r="B527" s="29" t="s">
        <v>130</v>
      </c>
    </row>
    <row r="528" spans="1:8" x14ac:dyDescent="0.25">
      <c r="A528" s="4" t="s">
        <v>14</v>
      </c>
      <c r="B528" s="14" t="s">
        <v>123</v>
      </c>
      <c r="D528" s="4" t="s">
        <v>99</v>
      </c>
      <c r="E528" s="5">
        <v>1100</v>
      </c>
      <c r="F528" s="6">
        <f>E528*C528</f>
        <v>0</v>
      </c>
    </row>
    <row r="529" spans="1:9" x14ac:dyDescent="0.25">
      <c r="A529" s="4" t="s">
        <v>16</v>
      </c>
      <c r="B529" s="14" t="s">
        <v>131</v>
      </c>
      <c r="D529" s="4" t="s">
        <v>50</v>
      </c>
      <c r="E529" s="5">
        <f>E528*0.3</f>
        <v>330</v>
      </c>
      <c r="F529" s="6">
        <f>E529*C529</f>
        <v>0</v>
      </c>
    </row>
    <row r="530" spans="1:9" ht="33" x14ac:dyDescent="0.25">
      <c r="B530" s="41" t="s">
        <v>132</v>
      </c>
    </row>
    <row r="531" spans="1:9" ht="60" x14ac:dyDescent="0.25">
      <c r="B531" s="20" t="s">
        <v>133</v>
      </c>
    </row>
    <row r="532" spans="1:9" x14ac:dyDescent="0.25">
      <c r="A532" s="4" t="s">
        <v>20</v>
      </c>
      <c r="B532" s="14" t="s">
        <v>134</v>
      </c>
      <c r="D532" s="4" t="s">
        <v>99</v>
      </c>
      <c r="E532" s="5">
        <v>4500</v>
      </c>
      <c r="F532" s="6">
        <f>E532*C532</f>
        <v>0</v>
      </c>
      <c r="I532" s="64"/>
    </row>
    <row r="533" spans="1:9" ht="49.5" x14ac:dyDescent="0.25">
      <c r="B533" s="41" t="s">
        <v>135</v>
      </c>
    </row>
    <row r="534" spans="1:9" x14ac:dyDescent="0.25">
      <c r="B534" s="21" t="s">
        <v>136</v>
      </c>
      <c r="H534" s="18"/>
    </row>
    <row r="535" spans="1:9" x14ac:dyDescent="0.25">
      <c r="A535" s="4" t="s">
        <v>22</v>
      </c>
      <c r="B535" s="14" t="s">
        <v>137</v>
      </c>
      <c r="D535" s="4" t="s">
        <v>99</v>
      </c>
      <c r="E535" s="5">
        <v>2650</v>
      </c>
      <c r="F535" s="6">
        <f>E535*C535</f>
        <v>0</v>
      </c>
    </row>
    <row r="536" spans="1:9" x14ac:dyDescent="0.25">
      <c r="B536" s="9" t="s">
        <v>138</v>
      </c>
      <c r="F536" s="37"/>
      <c r="G536" s="37"/>
    </row>
    <row r="537" spans="1:9" x14ac:dyDescent="0.25">
      <c r="B537" s="22" t="s">
        <v>139</v>
      </c>
      <c r="F537" s="37"/>
      <c r="G537" s="37"/>
    </row>
    <row r="538" spans="1:9" ht="30" x14ac:dyDescent="0.25">
      <c r="B538" s="29" t="s">
        <v>140</v>
      </c>
      <c r="F538" s="37"/>
      <c r="G538" s="37"/>
    </row>
    <row r="539" spans="1:9" ht="18" customHeight="1" x14ac:dyDescent="0.25">
      <c r="A539" s="4" t="s">
        <v>24</v>
      </c>
      <c r="B539" s="14" t="s">
        <v>123</v>
      </c>
      <c r="C539" s="3">
        <f>C388</f>
        <v>1798</v>
      </c>
      <c r="D539" s="4" t="s">
        <v>99</v>
      </c>
      <c r="E539" s="5">
        <f>E519</f>
        <v>2300</v>
      </c>
      <c r="F539" s="6">
        <f>E539*C539</f>
        <v>4135400</v>
      </c>
    </row>
    <row r="540" spans="1:9" x14ac:dyDescent="0.25">
      <c r="A540" s="4" t="s">
        <v>28</v>
      </c>
      <c r="B540" s="40" t="s">
        <v>97</v>
      </c>
      <c r="D540" s="4" t="s">
        <v>99</v>
      </c>
      <c r="E540" s="5">
        <f>E539</f>
        <v>2300</v>
      </c>
      <c r="F540" s="6">
        <f>E540*C540</f>
        <v>0</v>
      </c>
    </row>
    <row r="541" spans="1:9" ht="30" x14ac:dyDescent="0.25">
      <c r="A541" s="4" t="s">
        <v>31</v>
      </c>
      <c r="B541" s="53" t="s">
        <v>141</v>
      </c>
      <c r="C541" s="3">
        <v>856</v>
      </c>
      <c r="D541" s="4" t="s">
        <v>50</v>
      </c>
      <c r="E541" s="5">
        <f>E520</f>
        <v>690</v>
      </c>
      <c r="F541" s="6">
        <f>E541*C541</f>
        <v>590640</v>
      </c>
    </row>
    <row r="542" spans="1:9" x14ac:dyDescent="0.25">
      <c r="A542" s="4" t="s">
        <v>33</v>
      </c>
      <c r="B542" s="14" t="s">
        <v>142</v>
      </c>
      <c r="D542" s="4" t="s">
        <v>50</v>
      </c>
      <c r="E542" s="5">
        <f>'[19]AJIWE STRIP MALL '!E729</f>
        <v>400</v>
      </c>
      <c r="F542" s="6">
        <f>E542*C542</f>
        <v>0</v>
      </c>
    </row>
    <row r="543" spans="1:9" x14ac:dyDescent="0.25">
      <c r="A543" s="4" t="s">
        <v>47</v>
      </c>
      <c r="B543" s="40" t="s">
        <v>143</v>
      </c>
      <c r="D543" s="4" t="s">
        <v>50</v>
      </c>
      <c r="E543" s="5">
        <f>'[19]AJIWE STRIP MALL '!E730</f>
        <v>500</v>
      </c>
      <c r="F543" s="6">
        <f>E543*C543</f>
        <v>0</v>
      </c>
    </row>
    <row r="544" spans="1:9" x14ac:dyDescent="0.25">
      <c r="B544" s="40"/>
    </row>
    <row r="545" spans="1:6" x14ac:dyDescent="0.25">
      <c r="B545" s="40"/>
    </row>
    <row r="546" spans="1:6" x14ac:dyDescent="0.25">
      <c r="B546" s="22" t="s">
        <v>35</v>
      </c>
      <c r="C546" s="23"/>
      <c r="D546" s="8"/>
      <c r="E546" s="24" t="s">
        <v>33</v>
      </c>
      <c r="F546" s="27">
        <f>SUM(F514:F544)</f>
        <v>12694620</v>
      </c>
    </row>
    <row r="547" spans="1:6" customFormat="1" ht="18.75" x14ac:dyDescent="0.25">
      <c r="A547" s="79"/>
      <c r="B547" s="80" t="s">
        <v>180</v>
      </c>
      <c r="C547" s="81"/>
      <c r="D547" s="82"/>
      <c r="E547" s="83"/>
      <c r="F547" s="84"/>
    </row>
    <row r="548" spans="1:6" customFormat="1" ht="15" customHeight="1" x14ac:dyDescent="0.25">
      <c r="A548" s="79"/>
      <c r="B548" s="80" t="s">
        <v>144</v>
      </c>
      <c r="C548" s="81"/>
      <c r="D548" s="82"/>
      <c r="E548" s="83"/>
      <c r="F548" s="84"/>
    </row>
    <row r="549" spans="1:6" customFormat="1" ht="18" customHeight="1" x14ac:dyDescent="0.3">
      <c r="A549" s="85"/>
      <c r="B549" s="86" t="s">
        <v>145</v>
      </c>
      <c r="C549" s="87"/>
      <c r="D549" s="85"/>
      <c r="E549" s="88"/>
      <c r="F549" s="86"/>
    </row>
    <row r="550" spans="1:6" customFormat="1" x14ac:dyDescent="0.3">
      <c r="A550" s="85"/>
      <c r="B550" s="86"/>
      <c r="C550" s="87"/>
      <c r="D550" s="85"/>
      <c r="E550" s="88"/>
      <c r="F550" s="86"/>
    </row>
    <row r="551" spans="1:6" customFormat="1" ht="33" x14ac:dyDescent="0.3">
      <c r="A551" s="97" t="s">
        <v>4</v>
      </c>
      <c r="B551" s="89" t="s">
        <v>190</v>
      </c>
      <c r="C551" s="87"/>
      <c r="D551" s="97" t="s">
        <v>161</v>
      </c>
      <c r="E551" s="88"/>
      <c r="F551" s="90">
        <v>1696875</v>
      </c>
    </row>
    <row r="552" spans="1:6" customFormat="1" x14ac:dyDescent="0.3">
      <c r="A552" s="85"/>
      <c r="B552" s="86"/>
      <c r="C552" s="87"/>
      <c r="D552" s="85"/>
      <c r="E552" s="88"/>
      <c r="F552" s="86"/>
    </row>
    <row r="553" spans="1:6" customFormat="1" x14ac:dyDescent="0.3">
      <c r="A553" s="85"/>
      <c r="B553" s="86"/>
      <c r="C553" s="87"/>
      <c r="D553" s="85"/>
      <c r="E553" s="88"/>
      <c r="F553" s="86"/>
    </row>
    <row r="554" spans="1:6" customFormat="1" x14ac:dyDescent="0.3">
      <c r="A554" s="85"/>
      <c r="B554" s="86"/>
      <c r="C554" s="87"/>
      <c r="D554" s="85"/>
      <c r="E554" s="88"/>
      <c r="F554" s="86"/>
    </row>
    <row r="555" spans="1:6" customFormat="1" x14ac:dyDescent="0.3">
      <c r="A555" s="85"/>
      <c r="B555" s="86"/>
      <c r="C555" s="87"/>
      <c r="D555" s="85"/>
      <c r="E555" s="88"/>
      <c r="F555" s="86"/>
    </row>
    <row r="556" spans="1:6" customFormat="1" x14ac:dyDescent="0.3">
      <c r="A556" s="85"/>
      <c r="B556" s="86"/>
      <c r="C556" s="87"/>
      <c r="D556" s="85"/>
      <c r="E556" s="88"/>
      <c r="F556" s="86"/>
    </row>
    <row r="557" spans="1:6" customFormat="1" ht="18.75" x14ac:dyDescent="0.3">
      <c r="A557" s="85"/>
      <c r="B557" s="86"/>
      <c r="C557" s="87"/>
      <c r="D557" s="85"/>
      <c r="E557" s="88"/>
      <c r="F557" s="90"/>
    </row>
    <row r="558" spans="1:6" customFormat="1" ht="18.75" x14ac:dyDescent="0.3">
      <c r="A558" s="85"/>
      <c r="B558" s="86"/>
      <c r="C558" s="87"/>
      <c r="D558" s="85"/>
      <c r="E558" s="88"/>
      <c r="F558" s="90"/>
    </row>
    <row r="559" spans="1:6" customFormat="1" ht="18.75" x14ac:dyDescent="0.3">
      <c r="A559" s="85"/>
      <c r="B559" s="86"/>
      <c r="C559" s="87"/>
      <c r="D559" s="85"/>
      <c r="E559" s="88"/>
      <c r="F559" s="90"/>
    </row>
    <row r="560" spans="1:6" customFormat="1" ht="18.75" x14ac:dyDescent="0.3">
      <c r="A560" s="85"/>
      <c r="B560" s="86"/>
      <c r="C560" s="87"/>
      <c r="D560" s="85"/>
      <c r="E560" s="88"/>
      <c r="F560" s="90"/>
    </row>
    <row r="561" spans="1:7" customFormat="1" ht="15.75" customHeight="1" x14ac:dyDescent="0.3">
      <c r="A561" s="85"/>
      <c r="B561" s="86"/>
      <c r="C561" s="87"/>
      <c r="D561" s="85"/>
      <c r="E561" s="88"/>
      <c r="F561" s="90"/>
    </row>
    <row r="562" spans="1:7" customFormat="1" ht="26.25" customHeight="1" x14ac:dyDescent="0.3">
      <c r="A562" s="85"/>
      <c r="B562" s="86"/>
      <c r="C562" s="87"/>
      <c r="D562" s="85"/>
      <c r="E562" s="88"/>
      <c r="F562" s="90"/>
    </row>
    <row r="563" spans="1:7" customFormat="1" ht="34.5" customHeight="1" x14ac:dyDescent="0.3">
      <c r="A563" s="85"/>
      <c r="B563" s="86"/>
      <c r="C563" s="87"/>
      <c r="D563" s="85"/>
      <c r="E563" s="88"/>
      <c r="F563" s="90"/>
    </row>
    <row r="564" spans="1:7" customFormat="1" ht="18.75" x14ac:dyDescent="0.3">
      <c r="A564" s="85"/>
      <c r="B564" s="86"/>
      <c r="C564" s="91"/>
      <c r="D564" s="85"/>
      <c r="E564" s="88"/>
      <c r="F564" s="90"/>
    </row>
    <row r="565" spans="1:7" customFormat="1" ht="18.75" x14ac:dyDescent="0.3">
      <c r="A565" s="85"/>
      <c r="B565" s="86"/>
      <c r="C565" s="92"/>
      <c r="D565" s="85"/>
      <c r="E565" s="88"/>
      <c r="F565" s="90"/>
    </row>
    <row r="566" spans="1:7" customFormat="1" ht="14.25" customHeight="1" x14ac:dyDescent="0.3">
      <c r="A566" s="85"/>
      <c r="B566" s="86"/>
      <c r="C566" s="92"/>
      <c r="D566" s="85"/>
      <c r="E566" s="88"/>
      <c r="F566" s="90"/>
    </row>
    <row r="567" spans="1:7" customFormat="1" ht="14.25" customHeight="1" x14ac:dyDescent="0.3">
      <c r="A567" s="85"/>
      <c r="B567" s="80" t="s">
        <v>144</v>
      </c>
      <c r="C567" s="91"/>
      <c r="D567" s="85"/>
      <c r="E567" s="88"/>
      <c r="F567" s="90"/>
    </row>
    <row r="568" spans="1:7" customFormat="1" ht="18" x14ac:dyDescent="0.35">
      <c r="A568" s="85"/>
      <c r="B568" s="81" t="s">
        <v>35</v>
      </c>
      <c r="C568" s="87"/>
      <c r="D568" s="85"/>
      <c r="E568" s="93" t="s">
        <v>33</v>
      </c>
      <c r="F568" s="94">
        <f>F551</f>
        <v>1696875</v>
      </c>
    </row>
    <row r="569" spans="1:7" s="96" customFormat="1" ht="17.25" customHeight="1" x14ac:dyDescent="0.25">
      <c r="A569" s="95"/>
      <c r="B569" s="103" t="s">
        <v>147</v>
      </c>
      <c r="C569" s="104"/>
      <c r="D569" s="95"/>
      <c r="E569" s="105"/>
      <c r="F569" s="102"/>
      <c r="G569" s="102"/>
    </row>
    <row r="570" spans="1:7" s="96" customFormat="1" ht="18.75" x14ac:dyDescent="0.25">
      <c r="A570" s="95"/>
      <c r="B570" s="101" t="s">
        <v>181</v>
      </c>
      <c r="C570" s="98"/>
      <c r="D570" s="95"/>
      <c r="E570" s="99"/>
      <c r="F570" s="100"/>
      <c r="G570" s="100"/>
    </row>
    <row r="571" spans="1:7" s="110" customFormat="1" ht="18" x14ac:dyDescent="0.25">
      <c r="A571" s="106"/>
      <c r="B571" s="107" t="s">
        <v>147</v>
      </c>
      <c r="C571" s="106"/>
      <c r="D571" s="106"/>
      <c r="E571" s="106"/>
      <c r="F571" s="108"/>
      <c r="G571" s="109"/>
    </row>
    <row r="572" spans="1:7" s="110" customFormat="1" ht="18" x14ac:dyDescent="0.25">
      <c r="A572" s="106"/>
      <c r="B572" s="107" t="s">
        <v>182</v>
      </c>
      <c r="C572" s="106"/>
      <c r="D572" s="106"/>
      <c r="E572" s="106"/>
      <c r="F572" s="108"/>
      <c r="G572" s="109"/>
    </row>
    <row r="573" spans="1:7" s="110" customFormat="1" x14ac:dyDescent="0.25">
      <c r="A573" s="116"/>
      <c r="B573" s="113"/>
      <c r="C573" s="106"/>
      <c r="D573" s="106"/>
      <c r="E573" s="111"/>
      <c r="F573" s="112"/>
      <c r="G573" s="109"/>
    </row>
    <row r="574" spans="1:7" s="110" customFormat="1" ht="18" x14ac:dyDescent="0.25">
      <c r="A574" s="116"/>
      <c r="B574" s="107" t="s">
        <v>188</v>
      </c>
      <c r="C574" s="106"/>
      <c r="D574" s="106"/>
      <c r="E574" s="111"/>
      <c r="F574" s="112"/>
      <c r="G574" s="109"/>
    </row>
    <row r="575" spans="1:7" s="110" customFormat="1" ht="18" x14ac:dyDescent="0.25">
      <c r="A575" s="116"/>
      <c r="B575" s="107"/>
      <c r="C575" s="106"/>
      <c r="D575" s="106"/>
      <c r="E575" s="111"/>
      <c r="F575" s="112"/>
      <c r="G575" s="109"/>
    </row>
    <row r="576" spans="1:7" s="110" customFormat="1" ht="49.5" x14ac:dyDescent="0.3">
      <c r="A576" s="116" t="s">
        <v>4</v>
      </c>
      <c r="B576" s="89" t="s">
        <v>189</v>
      </c>
      <c r="C576" s="106"/>
      <c r="D576" s="106" t="s">
        <v>184</v>
      </c>
      <c r="E576" s="111"/>
      <c r="F576" s="112">
        <v>2375625</v>
      </c>
      <c r="G576" s="109"/>
    </row>
    <row r="577" spans="1:7" s="110" customFormat="1" ht="18" x14ac:dyDescent="0.25">
      <c r="A577" s="106"/>
      <c r="B577" s="114"/>
      <c r="C577" s="106"/>
      <c r="D577" s="106"/>
      <c r="E577" s="111"/>
      <c r="F577" s="112"/>
      <c r="G577" s="109"/>
    </row>
    <row r="578" spans="1:7" s="110" customFormat="1" x14ac:dyDescent="0.25">
      <c r="A578" s="106"/>
      <c r="B578" s="113"/>
      <c r="C578" s="106"/>
      <c r="D578" s="106"/>
      <c r="E578" s="111"/>
      <c r="F578" s="112"/>
      <c r="G578" s="109"/>
    </row>
    <row r="579" spans="1:7" s="110" customFormat="1" x14ac:dyDescent="0.25">
      <c r="A579" s="106"/>
      <c r="B579" s="113"/>
      <c r="C579" s="106"/>
      <c r="D579" s="106"/>
      <c r="E579" s="111"/>
      <c r="F579" s="112"/>
      <c r="G579" s="109"/>
    </row>
    <row r="580" spans="1:7" s="110" customFormat="1" x14ac:dyDescent="0.25">
      <c r="A580" s="106"/>
      <c r="B580" s="113"/>
      <c r="C580" s="106"/>
      <c r="D580" s="106"/>
      <c r="E580" s="111"/>
      <c r="F580" s="112"/>
      <c r="G580" s="109"/>
    </row>
    <row r="581" spans="1:7" s="110" customFormat="1" x14ac:dyDescent="0.25">
      <c r="A581" s="106"/>
      <c r="B581" s="113"/>
      <c r="C581" s="106"/>
      <c r="D581" s="106"/>
      <c r="E581" s="111"/>
      <c r="F581" s="112"/>
      <c r="G581" s="109"/>
    </row>
    <row r="582" spans="1:7" s="110" customFormat="1" x14ac:dyDescent="0.25">
      <c r="A582" s="106"/>
      <c r="B582" s="113"/>
      <c r="C582" s="106"/>
      <c r="D582" s="106"/>
      <c r="E582" s="111"/>
      <c r="F582" s="112"/>
      <c r="G582" s="109"/>
    </row>
    <row r="583" spans="1:7" s="110" customFormat="1" x14ac:dyDescent="0.25">
      <c r="A583" s="106"/>
      <c r="B583" s="113"/>
      <c r="C583" s="106"/>
      <c r="D583" s="106"/>
      <c r="E583" s="111"/>
      <c r="F583" s="112"/>
      <c r="G583" s="109"/>
    </row>
    <row r="584" spans="1:7" s="110" customFormat="1" x14ac:dyDescent="0.25">
      <c r="A584" s="106"/>
      <c r="B584" s="113"/>
      <c r="C584" s="106"/>
      <c r="D584" s="106"/>
      <c r="E584" s="111"/>
      <c r="F584" s="112"/>
      <c r="G584" s="109"/>
    </row>
    <row r="585" spans="1:7" s="110" customFormat="1" x14ac:dyDescent="0.25">
      <c r="A585" s="106"/>
      <c r="B585" s="113"/>
      <c r="C585" s="106"/>
      <c r="D585" s="106"/>
      <c r="E585" s="111"/>
      <c r="F585" s="112"/>
      <c r="G585" s="109"/>
    </row>
    <row r="586" spans="1:7" s="110" customFormat="1" x14ac:dyDescent="0.25">
      <c r="A586" s="106"/>
      <c r="B586" s="113"/>
      <c r="C586" s="106"/>
      <c r="D586" s="106"/>
      <c r="E586" s="111"/>
      <c r="F586" s="112"/>
      <c r="G586" s="109"/>
    </row>
    <row r="587" spans="1:7" s="110" customFormat="1" x14ac:dyDescent="0.25">
      <c r="A587" s="106"/>
      <c r="B587" s="113"/>
      <c r="C587" s="106"/>
      <c r="D587" s="106"/>
      <c r="E587" s="111"/>
      <c r="F587" s="112"/>
      <c r="G587" s="109"/>
    </row>
    <row r="588" spans="1:7" s="110" customFormat="1" x14ac:dyDescent="0.25">
      <c r="A588" s="106"/>
      <c r="B588" s="113"/>
      <c r="C588" s="106"/>
      <c r="D588" s="106"/>
      <c r="E588" s="111"/>
      <c r="F588" s="112"/>
      <c r="G588" s="109"/>
    </row>
    <row r="589" spans="1:7" s="110" customFormat="1" x14ac:dyDescent="0.25">
      <c r="A589" s="106"/>
      <c r="B589" s="113"/>
      <c r="C589" s="106"/>
      <c r="D589" s="106"/>
      <c r="E589" s="111"/>
      <c r="F589" s="112"/>
      <c r="G589" s="109"/>
    </row>
    <row r="590" spans="1:7" s="110" customFormat="1" x14ac:dyDescent="0.25">
      <c r="A590" s="106"/>
      <c r="B590" s="113"/>
      <c r="C590" s="106"/>
      <c r="D590" s="106"/>
      <c r="E590" s="111"/>
      <c r="F590" s="112"/>
      <c r="G590" s="109"/>
    </row>
    <row r="591" spans="1:7" s="110" customFormat="1" x14ac:dyDescent="0.25">
      <c r="A591" s="106"/>
      <c r="B591" s="113"/>
      <c r="C591" s="106"/>
      <c r="D591" s="106"/>
      <c r="E591" s="111"/>
      <c r="F591" s="112"/>
      <c r="G591" s="109"/>
    </row>
    <row r="592" spans="1:7" s="110" customFormat="1" x14ac:dyDescent="0.25">
      <c r="A592" s="106"/>
      <c r="B592" s="113"/>
      <c r="C592" s="106"/>
      <c r="D592" s="106"/>
      <c r="E592" s="111"/>
      <c r="F592" s="112"/>
      <c r="G592" s="109"/>
    </row>
    <row r="593" spans="1:7" s="110" customFormat="1" x14ac:dyDescent="0.25">
      <c r="A593" s="106"/>
      <c r="B593" s="113"/>
      <c r="C593" s="106"/>
      <c r="D593" s="106"/>
      <c r="E593" s="111"/>
      <c r="F593" s="112"/>
      <c r="G593" s="109"/>
    </row>
    <row r="594" spans="1:7" s="110" customFormat="1" ht="18" x14ac:dyDescent="0.25">
      <c r="A594" s="106"/>
      <c r="B594" s="114" t="s">
        <v>183</v>
      </c>
      <c r="C594" s="106"/>
      <c r="D594" s="106"/>
      <c r="E594" s="115" t="s">
        <v>33</v>
      </c>
      <c r="F594" s="137">
        <f>SUM(F573:F593)</f>
        <v>2375625</v>
      </c>
      <c r="G594" s="109"/>
    </row>
    <row r="595" spans="1:7" x14ac:dyDescent="0.25">
      <c r="B595" s="10"/>
    </row>
    <row r="596" spans="1:7" x14ac:dyDescent="0.25">
      <c r="B596" s="10"/>
    </row>
    <row r="597" spans="1:7" ht="19.5" customHeight="1" x14ac:dyDescent="0.25">
      <c r="B597" s="10" t="s">
        <v>148</v>
      </c>
    </row>
    <row r="598" spans="1:7" x14ac:dyDescent="0.25">
      <c r="F598" s="65"/>
      <c r="G598" s="65"/>
    </row>
    <row r="599" spans="1:7" ht="15.75" customHeight="1" x14ac:dyDescent="0.25">
      <c r="B599" s="20" t="s">
        <v>61</v>
      </c>
      <c r="E599" s="16">
        <f>F109</f>
        <v>36208123.519999996</v>
      </c>
      <c r="F599" s="66"/>
      <c r="G599" s="66"/>
    </row>
    <row r="600" spans="1:7" x14ac:dyDescent="0.25">
      <c r="F600" s="66"/>
      <c r="G600" s="66"/>
    </row>
    <row r="601" spans="1:7" x14ac:dyDescent="0.25">
      <c r="B601" s="14" t="s">
        <v>64</v>
      </c>
      <c r="E601" s="5">
        <f>F150</f>
        <v>35530250</v>
      </c>
      <c r="F601" s="66"/>
      <c r="G601" s="66"/>
    </row>
    <row r="602" spans="1:7" x14ac:dyDescent="0.25">
      <c r="F602" s="66"/>
      <c r="G602" s="66"/>
    </row>
    <row r="603" spans="1:7" x14ac:dyDescent="0.25">
      <c r="B603" s="14" t="s">
        <v>78</v>
      </c>
      <c r="E603" s="5">
        <f>F196</f>
        <v>38784850</v>
      </c>
      <c r="F603" s="66"/>
      <c r="G603" s="66"/>
    </row>
    <row r="604" spans="1:7" x14ac:dyDescent="0.25">
      <c r="C604" s="67"/>
      <c r="D604" s="68"/>
      <c r="F604" s="66"/>
      <c r="G604" s="66"/>
    </row>
    <row r="605" spans="1:7" x14ac:dyDescent="0.25">
      <c r="B605" s="14" t="s">
        <v>92</v>
      </c>
      <c r="E605" s="5">
        <f>F241</f>
        <v>6538800</v>
      </c>
      <c r="F605" s="66"/>
      <c r="G605" s="66"/>
    </row>
    <row r="606" spans="1:7" ht="18" customHeight="1" x14ac:dyDescent="0.25">
      <c r="C606" s="67"/>
      <c r="D606" s="68"/>
      <c r="F606" s="66"/>
      <c r="G606" s="66"/>
    </row>
    <row r="607" spans="1:7" x14ac:dyDescent="0.25">
      <c r="B607" s="14" t="s">
        <v>94</v>
      </c>
      <c r="E607" s="5">
        <f>F379</f>
        <v>23906450</v>
      </c>
      <c r="F607" s="66"/>
      <c r="G607" s="66"/>
    </row>
    <row r="608" spans="1:7" x14ac:dyDescent="0.25">
      <c r="C608" s="67"/>
      <c r="D608" s="68"/>
      <c r="F608" s="66"/>
      <c r="G608" s="66"/>
    </row>
    <row r="609" spans="2:7" x14ac:dyDescent="0.25">
      <c r="B609" s="14" t="s">
        <v>101</v>
      </c>
      <c r="E609" s="5">
        <f>F425</f>
        <v>18079700</v>
      </c>
      <c r="F609" s="66"/>
      <c r="G609" s="66"/>
    </row>
    <row r="610" spans="2:7" x14ac:dyDescent="0.25">
      <c r="F610" s="66"/>
      <c r="G610" s="66"/>
    </row>
    <row r="611" spans="2:7" x14ac:dyDescent="0.25">
      <c r="B611" s="14" t="s">
        <v>191</v>
      </c>
      <c r="E611" s="5">
        <f>F463</f>
        <v>2561130</v>
      </c>
      <c r="F611" s="66"/>
      <c r="G611" s="66"/>
    </row>
    <row r="612" spans="2:7" x14ac:dyDescent="0.25">
      <c r="F612" s="66"/>
      <c r="G612" s="66"/>
    </row>
    <row r="613" spans="2:7" x14ac:dyDescent="0.25">
      <c r="B613" s="14" t="s">
        <v>117</v>
      </c>
      <c r="E613" s="5">
        <f>F510</f>
        <v>10816650</v>
      </c>
      <c r="F613" s="66"/>
      <c r="G613" s="66"/>
    </row>
    <row r="614" spans="2:7" x14ac:dyDescent="0.25">
      <c r="F614" s="66"/>
      <c r="G614" s="66"/>
    </row>
    <row r="615" spans="2:7" x14ac:dyDescent="0.25">
      <c r="B615" s="14" t="s">
        <v>119</v>
      </c>
      <c r="E615" s="5">
        <f>F546</f>
        <v>12694620</v>
      </c>
      <c r="F615" s="66"/>
      <c r="G615" s="66"/>
    </row>
    <row r="616" spans="2:7" x14ac:dyDescent="0.25">
      <c r="F616" s="66"/>
      <c r="G616" s="66"/>
    </row>
    <row r="617" spans="2:7" x14ac:dyDescent="0.25">
      <c r="B617" s="14" t="s">
        <v>146</v>
      </c>
      <c r="E617" s="16">
        <f>F568</f>
        <v>1696875</v>
      </c>
      <c r="F617" s="66"/>
      <c r="G617" s="66"/>
    </row>
    <row r="618" spans="2:7" x14ac:dyDescent="0.25">
      <c r="C618" s="67"/>
      <c r="D618" s="68"/>
      <c r="F618" s="66"/>
      <c r="G618" s="66"/>
    </row>
    <row r="619" spans="2:7" x14ac:dyDescent="0.25">
      <c r="B619" s="14" t="s">
        <v>147</v>
      </c>
      <c r="C619" s="69"/>
      <c r="E619" s="5">
        <f>F594</f>
        <v>2375625</v>
      </c>
      <c r="F619" s="66"/>
      <c r="G619" s="66"/>
    </row>
    <row r="620" spans="2:7" x14ac:dyDescent="0.25">
      <c r="C620" s="69"/>
      <c r="F620" s="66"/>
      <c r="G620" s="66"/>
    </row>
    <row r="621" spans="2:7" x14ac:dyDescent="0.25">
      <c r="B621" s="70" t="s">
        <v>245</v>
      </c>
      <c r="C621" s="71"/>
      <c r="D621" s="72"/>
      <c r="E621" s="73"/>
      <c r="F621" s="66"/>
      <c r="G621" s="66"/>
    </row>
    <row r="622" spans="2:7" ht="17.25" customHeight="1" x14ac:dyDescent="0.25">
      <c r="B622" s="22" t="s">
        <v>149</v>
      </c>
      <c r="D622" s="68" t="s">
        <v>81</v>
      </c>
      <c r="E622" s="74"/>
      <c r="F622" s="27">
        <f>SUM(E599:E621)</f>
        <v>189193073.51999998</v>
      </c>
      <c r="G622" s="27"/>
    </row>
    <row r="623" spans="2:7" ht="19.5" customHeight="1" x14ac:dyDescent="0.25">
      <c r="B623" s="22" t="s">
        <v>150</v>
      </c>
      <c r="F623" s="75">
        <f>F622*3%</f>
        <v>5675792.2055999991</v>
      </c>
      <c r="G623" s="27"/>
    </row>
    <row r="624" spans="2:7" ht="19.5" customHeight="1" x14ac:dyDescent="0.25">
      <c r="B624" s="22" t="s">
        <v>151</v>
      </c>
      <c r="F624" s="27">
        <f>SUM(F622:F623)</f>
        <v>194868865.72559997</v>
      </c>
      <c r="G624" s="27"/>
    </row>
    <row r="625" spans="2:9" x14ac:dyDescent="0.25">
      <c r="B625" s="22" t="s">
        <v>152</v>
      </c>
      <c r="F625" s="75">
        <f>F624*7.5%</f>
        <v>14615164.929419998</v>
      </c>
      <c r="G625" s="27"/>
      <c r="I625" s="63"/>
    </row>
    <row r="626" spans="2:9" ht="17.25" customHeight="1" thickBot="1" x14ac:dyDescent="0.3">
      <c r="B626" s="9" t="s">
        <v>153</v>
      </c>
      <c r="E626" s="24" t="s">
        <v>33</v>
      </c>
      <c r="F626" s="76">
        <f>SUM(F624:F625)</f>
        <v>209484030.65501997</v>
      </c>
      <c r="G626" s="27"/>
    </row>
    <row r="627" spans="2:9" ht="17.25" customHeight="1" thickTop="1" x14ac:dyDescent="0.25">
      <c r="B627" s="22" t="s">
        <v>154</v>
      </c>
    </row>
    <row r="628" spans="2:9" ht="17.25" customHeight="1" x14ac:dyDescent="0.25">
      <c r="B628" s="22"/>
    </row>
    <row r="629" spans="2:9" ht="17.25" hidden="1" customHeight="1" x14ac:dyDescent="0.25">
      <c r="B629" s="22" t="s">
        <v>155</v>
      </c>
      <c r="C629" s="23">
        <v>877</v>
      </c>
      <c r="D629" s="8" t="s">
        <v>156</v>
      </c>
    </row>
    <row r="630" spans="2:9" ht="20.45" hidden="1" customHeight="1" x14ac:dyDescent="0.25">
      <c r="B630" s="22" t="s">
        <v>157</v>
      </c>
      <c r="E630" s="78">
        <f>F626/C629</f>
        <v>238864.34510264534</v>
      </c>
    </row>
    <row r="631" spans="2:9" ht="17.25" hidden="1" customHeight="1" x14ac:dyDescent="0.25">
      <c r="B631" s="22" t="s">
        <v>158</v>
      </c>
      <c r="E631" s="26">
        <f>F626/4</f>
        <v>52371007.663754992</v>
      </c>
    </row>
    <row r="632" spans="2:9" ht="17.25" customHeight="1" x14ac:dyDescent="0.25">
      <c r="B632" s="20"/>
    </row>
    <row r="633" spans="2:9" ht="17.25" customHeight="1" x14ac:dyDescent="0.25"/>
    <row r="634" spans="2:9" ht="17.25" customHeight="1" x14ac:dyDescent="0.25">
      <c r="C634" s="3">
        <v>2213</v>
      </c>
    </row>
    <row r="635" spans="2:9" ht="17.25" customHeight="1" x14ac:dyDescent="0.25">
      <c r="E635" s="5">
        <f>F626/C634</f>
        <v>94660.655515146849</v>
      </c>
    </row>
    <row r="636" spans="2:9" ht="17.25" customHeight="1" x14ac:dyDescent="0.25"/>
    <row r="647" spans="1:7" x14ac:dyDescent="0.25">
      <c r="B647" s="14" t="s">
        <v>159</v>
      </c>
    </row>
    <row r="650" spans="1:7" s="28" customFormat="1" x14ac:dyDescent="0.25">
      <c r="A650" s="4"/>
      <c r="B650" s="14"/>
      <c r="C650" s="3"/>
      <c r="D650" s="4"/>
      <c r="E650" s="5"/>
      <c r="F650" s="6"/>
      <c r="G650" s="6"/>
    </row>
    <row r="651" spans="1:7" s="28" customFormat="1" x14ac:dyDescent="0.25">
      <c r="A651" s="4"/>
      <c r="B651" s="14"/>
      <c r="C651" s="3"/>
      <c r="D651" s="4"/>
      <c r="E651" s="5"/>
      <c r="F651" s="6"/>
      <c r="G651" s="6"/>
    </row>
    <row r="652" spans="1:7" s="28" customFormat="1" x14ac:dyDescent="0.25">
      <c r="A652" s="4"/>
      <c r="B652" s="14"/>
      <c r="C652" s="3"/>
      <c r="D652" s="4"/>
      <c r="E652" s="5"/>
      <c r="F652" s="6"/>
      <c r="G652" s="6"/>
    </row>
    <row r="653" spans="1:7" s="28" customFormat="1" x14ac:dyDescent="0.25">
      <c r="A653" s="4"/>
      <c r="B653" s="14"/>
      <c r="C653" s="3"/>
      <c r="D653" s="4"/>
      <c r="E653" s="5"/>
      <c r="F653" s="6"/>
      <c r="G653" s="6"/>
    </row>
    <row r="654" spans="1:7" s="28" customFormat="1" x14ac:dyDescent="0.25">
      <c r="A654" s="4"/>
      <c r="B654" s="14"/>
      <c r="C654" s="3"/>
      <c r="D654" s="4"/>
      <c r="E654" s="5"/>
      <c r="F654" s="6"/>
      <c r="G654" s="6"/>
    </row>
    <row r="655" spans="1:7" s="28" customFormat="1" x14ac:dyDescent="0.25">
      <c r="A655" s="4"/>
      <c r="B655" s="14"/>
      <c r="C655" s="3"/>
      <c r="D655" s="4"/>
      <c r="E655" s="5"/>
      <c r="F655" s="6"/>
      <c r="G655" s="6"/>
    </row>
    <row r="679" spans="1:7" s="28" customFormat="1" x14ac:dyDescent="0.25">
      <c r="A679" s="4"/>
      <c r="B679" s="14"/>
      <c r="C679" s="3"/>
      <c r="D679" s="4"/>
      <c r="E679" s="5"/>
      <c r="F679" s="6"/>
      <c r="G679" s="6"/>
    </row>
    <row r="680" spans="1:7" ht="21" customHeight="1" x14ac:dyDescent="0.25"/>
    <row r="717" spans="1:7" s="28" customFormat="1" x14ac:dyDescent="0.25">
      <c r="A717" s="4"/>
      <c r="B717" s="14"/>
      <c r="C717" s="3"/>
      <c r="D717" s="4"/>
      <c r="E717" s="5"/>
      <c r="F717" s="6"/>
      <c r="G717" s="6"/>
    </row>
    <row r="718" spans="1:7" s="28" customFormat="1" x14ac:dyDescent="0.25">
      <c r="A718" s="4"/>
      <c r="B718" s="14"/>
      <c r="C718" s="3"/>
      <c r="D718" s="4"/>
      <c r="E718" s="5"/>
      <c r="F718" s="6"/>
      <c r="G718" s="6"/>
    </row>
    <row r="749" spans="1:7" s="28" customFormat="1" x14ac:dyDescent="0.25">
      <c r="A749" s="4"/>
      <c r="B749" s="14"/>
      <c r="C749" s="3"/>
      <c r="D749" s="4"/>
      <c r="E749" s="5"/>
      <c r="F749" s="6"/>
      <c r="G749" s="6"/>
    </row>
    <row r="750" spans="1:7" s="28" customFormat="1" x14ac:dyDescent="0.25">
      <c r="A750" s="4"/>
      <c r="B750" s="14"/>
      <c r="C750" s="3"/>
      <c r="D750" s="4"/>
      <c r="E750" s="5"/>
      <c r="F750" s="6"/>
      <c r="G750" s="6"/>
    </row>
  </sheetData>
  <printOptions gridLines="1"/>
  <pageMargins left="0.74803149606299213" right="0.74803149606299213" top="0.98425196850393704" bottom="0.98425196850393704" header="0.51181102362204722" footer="0.51181102362204722"/>
  <pageSetup paperSize="9" scale="80" orientation="portrait" horizontalDpi="300" verticalDpi="300" r:id="rId1"/>
  <headerFooter alignWithMargins="0">
    <oddFooter>&amp;R&amp;"Comic Sans MS,Bold Italic"Page /&amp;P</oddFooter>
  </headerFooter>
  <rowBreaks count="15" manualBreakCount="15">
    <brk id="30" max="16383" man="1"/>
    <brk id="60" max="16383" man="1"/>
    <brk id="109" max="16383" man="1"/>
    <brk id="150" max="16383" man="1"/>
    <brk id="196" max="16383" man="1"/>
    <brk id="241" max="16383" man="1"/>
    <brk id="290" max="5" man="1"/>
    <brk id="335" max="5" man="1"/>
    <brk id="379" max="16383" man="1"/>
    <brk id="425" max="16383" man="1"/>
    <brk id="463" max="16383" man="1"/>
    <brk id="510" max="16383" man="1"/>
    <brk id="546" max="16383" man="1"/>
    <brk id="568" max="5" man="1"/>
    <brk id="59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759DA-1859-4A8E-9878-B7F5319EED82}">
  <dimension ref="A1:T750"/>
  <sheetViews>
    <sheetView view="pageBreakPreview" topLeftCell="A436" zoomScale="90" zoomScaleNormal="100" zoomScaleSheetLayoutView="90" workbookViewId="0">
      <selection activeCell="C213" sqref="C213"/>
    </sheetView>
  </sheetViews>
  <sheetFormatPr defaultColWidth="9.140625" defaultRowHeight="16.5" x14ac:dyDescent="0.25"/>
  <cols>
    <col min="1" max="1" width="3.42578125" style="4" customWidth="1"/>
    <col min="2" max="2" width="42" style="14" customWidth="1"/>
    <col min="3" max="3" width="9.28515625" style="3" customWidth="1"/>
    <col min="4" max="4" width="6.85546875" style="4" bestFit="1" customWidth="1"/>
    <col min="5" max="5" width="15.28515625" style="5" bestFit="1" customWidth="1"/>
    <col min="6" max="7" width="16.42578125" style="6" customWidth="1"/>
    <col min="8" max="8" width="12.42578125" style="7" bestFit="1" customWidth="1"/>
    <col min="9" max="9" width="35.5703125" style="7" customWidth="1"/>
    <col min="10" max="10" width="9.140625" style="7"/>
    <col min="11" max="11" width="22.42578125" style="7" customWidth="1"/>
    <col min="12" max="12" width="5.42578125" style="7" customWidth="1"/>
    <col min="13" max="13" width="9.5703125" style="7" customWidth="1"/>
    <col min="14" max="16" width="9.140625" style="7"/>
    <col min="17" max="17" width="12.5703125" style="7" bestFit="1" customWidth="1"/>
    <col min="18" max="18" width="9.140625" style="7"/>
    <col min="19" max="19" width="12.42578125" style="7" bestFit="1" customWidth="1"/>
    <col min="20" max="16384" width="9.140625" style="7"/>
  </cols>
  <sheetData>
    <row r="1" spans="1:10" x14ac:dyDescent="0.25">
      <c r="A1" s="1"/>
      <c r="B1" s="2" t="s">
        <v>0</v>
      </c>
    </row>
    <row r="2" spans="1:10" x14ac:dyDescent="0.25">
      <c r="B2" s="8"/>
    </row>
    <row r="3" spans="1:10" x14ac:dyDescent="0.25">
      <c r="B3" s="9" t="s">
        <v>1</v>
      </c>
    </row>
    <row r="4" spans="1:10" x14ac:dyDescent="0.25">
      <c r="B4" s="9"/>
    </row>
    <row r="5" spans="1:10" s="13" customFormat="1" x14ac:dyDescent="0.25">
      <c r="A5" s="4"/>
      <c r="B5" s="10" t="s">
        <v>2</v>
      </c>
      <c r="C5" s="3"/>
      <c r="D5" s="4"/>
      <c r="E5" s="11"/>
      <c r="F5" s="12"/>
      <c r="G5" s="12"/>
      <c r="H5" s="7"/>
    </row>
    <row r="6" spans="1:10" s="13" customFormat="1" x14ac:dyDescent="0.25">
      <c r="A6" s="4"/>
      <c r="B6" s="10"/>
      <c r="C6" s="3"/>
      <c r="D6" s="4"/>
      <c r="E6" s="11"/>
      <c r="F6" s="12"/>
      <c r="G6" s="12"/>
      <c r="H6" s="7"/>
    </row>
    <row r="7" spans="1:10" s="13" customFormat="1" x14ac:dyDescent="0.25">
      <c r="A7" s="4"/>
      <c r="B7" s="10" t="s">
        <v>3</v>
      </c>
      <c r="C7" s="3"/>
      <c r="D7" s="4"/>
      <c r="E7" s="11"/>
      <c r="F7" s="12"/>
      <c r="G7" s="12"/>
      <c r="H7" s="7"/>
    </row>
    <row r="8" spans="1:10" ht="17.25" customHeight="1" x14ac:dyDescent="0.25"/>
    <row r="9" spans="1:10" ht="40.5" customHeight="1" x14ac:dyDescent="0.25">
      <c r="A9" s="4" t="s">
        <v>4</v>
      </c>
      <c r="B9" s="15" t="s">
        <v>5</v>
      </c>
      <c r="C9" s="3">
        <v>864</v>
      </c>
      <c r="D9" s="4" t="s">
        <v>6</v>
      </c>
      <c r="E9" s="16">
        <v>200</v>
      </c>
      <c r="F9" s="6">
        <f t="shared" ref="F9:F18" si="0">C9*E9</f>
        <v>172800</v>
      </c>
      <c r="G9" s="17"/>
      <c r="H9" s="18"/>
    </row>
    <row r="10" spans="1:10" ht="51.75" customHeight="1" x14ac:dyDescent="0.25">
      <c r="A10" s="4" t="s">
        <v>7</v>
      </c>
      <c r="B10" s="15" t="s">
        <v>8</v>
      </c>
      <c r="C10" s="3">
        <v>302</v>
      </c>
      <c r="D10" s="4" t="s">
        <v>9</v>
      </c>
      <c r="E10" s="16">
        <v>1900</v>
      </c>
      <c r="F10" s="6">
        <f t="shared" si="0"/>
        <v>573800</v>
      </c>
      <c r="G10" s="17"/>
      <c r="H10" s="18"/>
    </row>
    <row r="11" spans="1:10" ht="45" customHeight="1" x14ac:dyDescent="0.25">
      <c r="A11" s="4" t="s">
        <v>10</v>
      </c>
      <c r="B11" s="15" t="s">
        <v>11</v>
      </c>
      <c r="C11" s="3">
        <v>249</v>
      </c>
      <c r="D11" s="4" t="s">
        <v>9</v>
      </c>
      <c r="E11" s="16">
        <f>E10</f>
        <v>1900</v>
      </c>
      <c r="F11" s="6">
        <f t="shared" si="0"/>
        <v>473100</v>
      </c>
      <c r="G11" s="17"/>
      <c r="H11" s="18"/>
    </row>
    <row r="12" spans="1:10" ht="55.5" customHeight="1" x14ac:dyDescent="0.25">
      <c r="A12" s="4" t="s">
        <v>12</v>
      </c>
      <c r="B12" s="15" t="s">
        <v>13</v>
      </c>
      <c r="D12" s="4" t="s">
        <v>9</v>
      </c>
      <c r="E12" s="16">
        <f>'[19]AJIWE STRIP MALL '!E48</f>
        <v>1500</v>
      </c>
      <c r="F12" s="6">
        <f t="shared" si="0"/>
        <v>0</v>
      </c>
      <c r="G12" s="17"/>
    </row>
    <row r="13" spans="1:10" ht="30.75" customHeight="1" x14ac:dyDescent="0.25">
      <c r="A13" s="4" t="s">
        <v>14</v>
      </c>
      <c r="B13" s="15" t="s">
        <v>15</v>
      </c>
      <c r="C13" s="3">
        <f>175+'[20]4BD TAKE OFF QUANTITIES (2)'!$E$318</f>
        <v>299.58</v>
      </c>
      <c r="D13" s="4" t="s">
        <v>6</v>
      </c>
      <c r="E13" s="16">
        <f>'[19]AJIWE STRIP MALL '!E49</f>
        <v>250</v>
      </c>
      <c r="F13" s="6">
        <f t="shared" si="0"/>
        <v>74895</v>
      </c>
      <c r="G13" s="17"/>
      <c r="H13" s="18"/>
      <c r="I13" s="19"/>
    </row>
    <row r="14" spans="1:10" ht="30.75" customHeight="1" x14ac:dyDescent="0.25">
      <c r="A14" s="4" t="s">
        <v>16</v>
      </c>
      <c r="B14" s="15" t="s">
        <v>17</v>
      </c>
      <c r="C14" s="3">
        <v>248</v>
      </c>
      <c r="D14" s="4" t="s">
        <v>9</v>
      </c>
      <c r="E14" s="16">
        <f>'[19]AJIWE STRIP MALL '!E50</f>
        <v>650</v>
      </c>
      <c r="F14" s="6">
        <f t="shared" si="0"/>
        <v>161200</v>
      </c>
      <c r="G14" s="17"/>
      <c r="H14" s="18"/>
      <c r="J14" s="19"/>
    </row>
    <row r="15" spans="1:10" ht="44.25" customHeight="1" x14ac:dyDescent="0.25">
      <c r="A15" s="4" t="s">
        <v>18</v>
      </c>
      <c r="B15" s="15" t="s">
        <v>19</v>
      </c>
      <c r="C15" s="3">
        <v>303</v>
      </c>
      <c r="D15" s="4" t="s">
        <v>9</v>
      </c>
      <c r="E15" s="16">
        <f>'[19]AJIWE STRIP MALL '!E51</f>
        <v>500</v>
      </c>
      <c r="F15" s="6">
        <f t="shared" si="0"/>
        <v>151500</v>
      </c>
      <c r="G15" s="17"/>
      <c r="H15" s="18"/>
    </row>
    <row r="16" spans="1:10" ht="44.25" customHeight="1" x14ac:dyDescent="0.25">
      <c r="A16" s="4" t="s">
        <v>20</v>
      </c>
      <c r="B16" s="20" t="s">
        <v>21</v>
      </c>
      <c r="C16" s="3">
        <f>82.2*6*0.3</f>
        <v>147.96</v>
      </c>
      <c r="D16" s="4" t="s">
        <v>9</v>
      </c>
      <c r="E16" s="16">
        <f>'[19]AJIWE STRIP MALL '!E52</f>
        <v>7187</v>
      </c>
      <c r="F16" s="6">
        <f>C16*E16</f>
        <v>1063388.52</v>
      </c>
      <c r="G16" s="17"/>
      <c r="H16" s="18"/>
    </row>
    <row r="17" spans="1:8" ht="36" customHeight="1" x14ac:dyDescent="0.25">
      <c r="A17" s="4" t="s">
        <v>22</v>
      </c>
      <c r="B17" s="15" t="s">
        <v>23</v>
      </c>
      <c r="C17" s="3">
        <f>82.2*6</f>
        <v>493.20000000000005</v>
      </c>
      <c r="D17" s="4" t="s">
        <v>6</v>
      </c>
      <c r="E17" s="16">
        <v>6300</v>
      </c>
      <c r="F17" s="6">
        <f t="shared" si="0"/>
        <v>3107160.0000000005</v>
      </c>
      <c r="G17" s="17"/>
      <c r="H17" s="18"/>
    </row>
    <row r="18" spans="1:8" ht="36" customHeight="1" x14ac:dyDescent="0.25">
      <c r="A18" s="4" t="s">
        <v>24</v>
      </c>
      <c r="B18" s="15" t="s">
        <v>25</v>
      </c>
      <c r="D18" s="4" t="s">
        <v>6</v>
      </c>
      <c r="E18" s="16">
        <f>'[19]AJIWE STRIP MALL '!E54</f>
        <v>150</v>
      </c>
      <c r="F18" s="6">
        <f t="shared" si="0"/>
        <v>0</v>
      </c>
      <c r="G18" s="17"/>
      <c r="H18" s="18"/>
    </row>
    <row r="19" spans="1:8" x14ac:dyDescent="0.25">
      <c r="B19" s="10" t="s">
        <v>26</v>
      </c>
      <c r="E19" s="16"/>
      <c r="G19" s="17"/>
    </row>
    <row r="20" spans="1:8" ht="17.25" customHeight="1" x14ac:dyDescent="0.25">
      <c r="B20" s="21" t="s">
        <v>27</v>
      </c>
      <c r="E20" s="16"/>
      <c r="G20" s="17"/>
    </row>
    <row r="21" spans="1:8" ht="17.25" customHeight="1" x14ac:dyDescent="0.25">
      <c r="A21" s="4" t="s">
        <v>28</v>
      </c>
      <c r="B21" s="14" t="s">
        <v>29</v>
      </c>
      <c r="C21" s="3">
        <v>124</v>
      </c>
      <c r="D21" s="4" t="s">
        <v>6</v>
      </c>
      <c r="E21" s="16">
        <v>3000</v>
      </c>
      <c r="F21" s="6">
        <f>C21*E21</f>
        <v>372000</v>
      </c>
      <c r="G21" s="17"/>
      <c r="H21" s="18"/>
    </row>
    <row r="22" spans="1:8" ht="17.25" customHeight="1" x14ac:dyDescent="0.25">
      <c r="B22" s="21" t="s">
        <v>30</v>
      </c>
      <c r="E22" s="16"/>
      <c r="G22" s="17"/>
    </row>
    <row r="23" spans="1:8" ht="17.25" customHeight="1" x14ac:dyDescent="0.25">
      <c r="A23" s="4" t="s">
        <v>31</v>
      </c>
      <c r="B23" s="14" t="s">
        <v>32</v>
      </c>
      <c r="C23" s="3">
        <v>40</v>
      </c>
      <c r="D23" s="4" t="s">
        <v>9</v>
      </c>
      <c r="E23" s="16">
        <v>85000</v>
      </c>
      <c r="F23" s="6">
        <f>C23*E23</f>
        <v>3400000</v>
      </c>
      <c r="G23" s="17"/>
      <c r="H23" s="18"/>
    </row>
    <row r="24" spans="1:8" ht="17.25" customHeight="1" x14ac:dyDescent="0.25">
      <c r="A24" s="4" t="s">
        <v>33</v>
      </c>
      <c r="B24" s="14" t="s">
        <v>34</v>
      </c>
      <c r="C24" s="3">
        <v>93</v>
      </c>
      <c r="D24" s="4" t="s">
        <v>9</v>
      </c>
      <c r="E24" s="16">
        <f>E23</f>
        <v>85000</v>
      </c>
      <c r="F24" s="6">
        <f>C24*E24</f>
        <v>7905000</v>
      </c>
      <c r="G24" s="17"/>
      <c r="H24" s="18"/>
    </row>
    <row r="25" spans="1:8" ht="17.25" customHeight="1" x14ac:dyDescent="0.25">
      <c r="E25" s="16"/>
      <c r="G25" s="17"/>
      <c r="H25" s="18"/>
    </row>
    <row r="26" spans="1:8" ht="17.25" customHeight="1" x14ac:dyDescent="0.25">
      <c r="E26" s="16"/>
      <c r="G26" s="17"/>
      <c r="H26" s="18"/>
    </row>
    <row r="27" spans="1:8" ht="17.25" customHeight="1" x14ac:dyDescent="0.25">
      <c r="E27" s="16"/>
      <c r="G27" s="17"/>
      <c r="H27" s="18"/>
    </row>
    <row r="28" spans="1:8" ht="17.25" customHeight="1" x14ac:dyDescent="0.25">
      <c r="E28" s="16"/>
      <c r="G28" s="17"/>
      <c r="H28" s="18"/>
    </row>
    <row r="29" spans="1:8" ht="17.25" customHeight="1" x14ac:dyDescent="0.25">
      <c r="E29" s="16"/>
      <c r="G29" s="17"/>
      <c r="H29" s="18"/>
    </row>
    <row r="30" spans="1:8" ht="17.25" customHeight="1" x14ac:dyDescent="0.25">
      <c r="B30" s="22" t="s">
        <v>35</v>
      </c>
      <c r="C30" s="23"/>
      <c r="D30" s="8"/>
      <c r="E30" s="24" t="s">
        <v>33</v>
      </c>
      <c r="F30" s="25">
        <f>SUM(F2:F29)</f>
        <v>17454843.52</v>
      </c>
      <c r="G30" s="17"/>
    </row>
    <row r="31" spans="1:8" s="28" customFormat="1" ht="17.25" customHeight="1" x14ac:dyDescent="0.25">
      <c r="A31" s="8"/>
      <c r="B31" s="9" t="s">
        <v>36</v>
      </c>
      <c r="C31" s="23"/>
      <c r="D31" s="8"/>
      <c r="E31" s="26"/>
      <c r="F31" s="27"/>
      <c r="G31" s="17"/>
    </row>
    <row r="32" spans="1:8" ht="30.75" customHeight="1" x14ac:dyDescent="0.25">
      <c r="B32" s="21" t="s">
        <v>37</v>
      </c>
      <c r="G32" s="17"/>
    </row>
    <row r="33" spans="1:8" ht="17.25" customHeight="1" x14ac:dyDescent="0.25">
      <c r="B33" s="21" t="s">
        <v>38</v>
      </c>
      <c r="G33" s="17"/>
    </row>
    <row r="34" spans="1:8" ht="22.5" customHeight="1" x14ac:dyDescent="0.25">
      <c r="A34" s="4" t="s">
        <v>4</v>
      </c>
      <c r="B34" s="14" t="s">
        <v>162</v>
      </c>
      <c r="C34" s="3">
        <v>56</v>
      </c>
      <c r="D34" s="4" t="s">
        <v>9</v>
      </c>
      <c r="E34" s="16">
        <v>92000</v>
      </c>
      <c r="F34" s="6">
        <f>C34*E34</f>
        <v>5152000</v>
      </c>
      <c r="G34" s="17"/>
      <c r="H34" s="18"/>
    </row>
    <row r="35" spans="1:8" ht="21.75" customHeight="1" x14ac:dyDescent="0.25">
      <c r="A35" s="4" t="s">
        <v>7</v>
      </c>
      <c r="B35" s="14" t="s">
        <v>163</v>
      </c>
      <c r="C35" s="3">
        <v>4</v>
      </c>
      <c r="D35" s="4" t="s">
        <v>9</v>
      </c>
      <c r="E35" s="16">
        <f>E34</f>
        <v>92000</v>
      </c>
      <c r="F35" s="6">
        <f>C35*E35</f>
        <v>368000</v>
      </c>
      <c r="G35" s="17"/>
      <c r="H35" s="18"/>
    </row>
    <row r="36" spans="1:8" ht="21.75" customHeight="1" x14ac:dyDescent="0.25">
      <c r="A36" s="4" t="s">
        <v>10</v>
      </c>
      <c r="B36" s="14" t="s">
        <v>164</v>
      </c>
      <c r="C36" s="3">
        <v>1</v>
      </c>
      <c r="D36" s="4" t="s">
        <v>9</v>
      </c>
      <c r="E36" s="16">
        <f>E35</f>
        <v>92000</v>
      </c>
      <c r="F36" s="6">
        <f>C36*E36</f>
        <v>92000</v>
      </c>
      <c r="G36" s="17"/>
      <c r="H36" s="18"/>
    </row>
    <row r="37" spans="1:8" x14ac:dyDescent="0.25">
      <c r="E37" s="16"/>
      <c r="G37" s="17"/>
    </row>
    <row r="38" spans="1:8" ht="21" customHeight="1" x14ac:dyDescent="0.25">
      <c r="B38" s="10" t="s">
        <v>40</v>
      </c>
      <c r="G38" s="17"/>
    </row>
    <row r="39" spans="1:8" ht="38.25" customHeight="1" x14ac:dyDescent="0.25">
      <c r="B39" s="29" t="s">
        <v>165</v>
      </c>
      <c r="G39" s="17"/>
    </row>
    <row r="40" spans="1:8" ht="19.5" customHeight="1" x14ac:dyDescent="0.25">
      <c r="A40" s="4" t="s">
        <v>12</v>
      </c>
      <c r="B40" s="14" t="s">
        <v>228</v>
      </c>
      <c r="C40" s="3">
        <v>4390</v>
      </c>
      <c r="D40" s="4" t="s">
        <v>41</v>
      </c>
      <c r="E40" s="16">
        <v>750</v>
      </c>
      <c r="F40" s="6">
        <f t="shared" ref="F40:F43" si="1">C40*E40</f>
        <v>3292500</v>
      </c>
      <c r="G40" s="17"/>
      <c r="H40" s="18"/>
    </row>
    <row r="41" spans="1:8" ht="19.5" customHeight="1" x14ac:dyDescent="0.25">
      <c r="A41" s="4" t="s">
        <v>14</v>
      </c>
      <c r="B41" s="14" t="s">
        <v>174</v>
      </c>
      <c r="D41" s="4" t="s">
        <v>41</v>
      </c>
      <c r="E41" s="16">
        <f t="shared" ref="E41:E42" si="2">E40</f>
        <v>750</v>
      </c>
      <c r="F41" s="6">
        <f t="shared" si="1"/>
        <v>0</v>
      </c>
      <c r="G41" s="17"/>
      <c r="H41" s="18"/>
    </row>
    <row r="42" spans="1:8" ht="19.5" customHeight="1" x14ac:dyDescent="0.25">
      <c r="A42" s="4" t="s">
        <v>16</v>
      </c>
      <c r="B42" s="14" t="s">
        <v>227</v>
      </c>
      <c r="C42" s="3">
        <v>1183</v>
      </c>
      <c r="D42" s="4" t="s">
        <v>41</v>
      </c>
      <c r="E42" s="16">
        <f t="shared" si="2"/>
        <v>750</v>
      </c>
      <c r="F42" s="6">
        <f t="shared" si="1"/>
        <v>887250</v>
      </c>
      <c r="G42" s="17"/>
      <c r="H42" s="18"/>
    </row>
    <row r="43" spans="1:8" ht="18.75" customHeight="1" x14ac:dyDescent="0.25">
      <c r="A43" s="4" t="s">
        <v>18</v>
      </c>
      <c r="B43" s="14" t="s">
        <v>166</v>
      </c>
      <c r="C43" s="3">
        <v>208</v>
      </c>
      <c r="D43" s="4" t="s">
        <v>41</v>
      </c>
      <c r="E43" s="16">
        <f>E42</f>
        <v>750</v>
      </c>
      <c r="F43" s="6">
        <f t="shared" si="1"/>
        <v>156000</v>
      </c>
      <c r="G43" s="17"/>
      <c r="H43" s="18"/>
    </row>
    <row r="44" spans="1:8" ht="19.5" customHeight="1" x14ac:dyDescent="0.25">
      <c r="E44" s="16"/>
      <c r="G44" s="17"/>
      <c r="H44" s="18"/>
    </row>
    <row r="45" spans="1:8" ht="49.5" customHeight="1" x14ac:dyDescent="0.25">
      <c r="B45" s="29" t="s">
        <v>43</v>
      </c>
      <c r="G45" s="17"/>
    </row>
    <row r="46" spans="1:8" ht="20.25" customHeight="1" x14ac:dyDescent="0.25">
      <c r="A46" s="4" t="s">
        <v>20</v>
      </c>
      <c r="B46" s="20" t="s">
        <v>44</v>
      </c>
      <c r="C46" s="3">
        <v>610</v>
      </c>
      <c r="D46" s="4" t="s">
        <v>6</v>
      </c>
      <c r="E46" s="5">
        <v>1800</v>
      </c>
      <c r="F46" s="6">
        <f>C46*E46</f>
        <v>1098000</v>
      </c>
      <c r="G46" s="17"/>
      <c r="H46" s="18"/>
    </row>
    <row r="47" spans="1:8" x14ac:dyDescent="0.25">
      <c r="B47" s="20"/>
      <c r="G47" s="17"/>
      <c r="H47" s="18"/>
    </row>
    <row r="48" spans="1:8" ht="21" customHeight="1" x14ac:dyDescent="0.25">
      <c r="B48" s="10" t="s">
        <v>45</v>
      </c>
      <c r="G48" s="17"/>
    </row>
    <row r="49" spans="1:8" ht="24.75" customHeight="1" x14ac:dyDescent="0.25">
      <c r="B49" s="21" t="s">
        <v>46</v>
      </c>
      <c r="G49" s="17"/>
    </row>
    <row r="50" spans="1:8" ht="21.75" customHeight="1" x14ac:dyDescent="0.25">
      <c r="A50" s="4" t="s">
        <v>22</v>
      </c>
      <c r="B50" s="14" t="s">
        <v>167</v>
      </c>
      <c r="C50" s="3">
        <v>109</v>
      </c>
      <c r="D50" s="4" t="s">
        <v>6</v>
      </c>
      <c r="E50" s="16">
        <v>6500</v>
      </c>
      <c r="F50" s="6">
        <f t="shared" ref="F50:F51" si="3">C50*E50</f>
        <v>708500</v>
      </c>
      <c r="G50" s="17"/>
      <c r="H50" s="18"/>
    </row>
    <row r="51" spans="1:8" ht="23.25" customHeight="1" x14ac:dyDescent="0.25">
      <c r="A51" s="4" t="s">
        <v>24</v>
      </c>
      <c r="B51" s="14" t="s">
        <v>168</v>
      </c>
      <c r="C51" s="3">
        <v>65</v>
      </c>
      <c r="D51" s="4" t="s">
        <v>6</v>
      </c>
      <c r="E51" s="16">
        <f>E50</f>
        <v>6500</v>
      </c>
      <c r="F51" s="6">
        <f t="shared" si="3"/>
        <v>422500</v>
      </c>
      <c r="G51" s="17"/>
    </row>
    <row r="52" spans="1:8" ht="23.25" customHeight="1" x14ac:dyDescent="0.25">
      <c r="E52" s="16"/>
      <c r="G52" s="17"/>
    </row>
    <row r="53" spans="1:8" x14ac:dyDescent="0.25">
      <c r="G53" s="17"/>
    </row>
    <row r="54" spans="1:8" x14ac:dyDescent="0.25">
      <c r="G54" s="17"/>
    </row>
    <row r="55" spans="1:8" x14ac:dyDescent="0.25">
      <c r="G55" s="17"/>
    </row>
    <row r="56" spans="1:8" x14ac:dyDescent="0.25">
      <c r="G56" s="17"/>
    </row>
    <row r="57" spans="1:8" x14ac:dyDescent="0.25">
      <c r="G57" s="17"/>
    </row>
    <row r="58" spans="1:8" x14ac:dyDescent="0.25">
      <c r="G58" s="17"/>
    </row>
    <row r="59" spans="1:8" x14ac:dyDescent="0.25">
      <c r="G59" s="17"/>
    </row>
    <row r="60" spans="1:8" x14ac:dyDescent="0.25">
      <c r="B60" s="30" t="s">
        <v>48</v>
      </c>
      <c r="E60" s="24" t="s">
        <v>33</v>
      </c>
      <c r="F60" s="27">
        <f>SUM(F33:F59)</f>
        <v>12176750</v>
      </c>
      <c r="G60" s="17"/>
    </row>
    <row r="61" spans="1:8" x14ac:dyDescent="0.25">
      <c r="B61" s="9" t="s">
        <v>36</v>
      </c>
      <c r="G61" s="17"/>
    </row>
    <row r="62" spans="1:8" x14ac:dyDescent="0.25">
      <c r="B62" s="9"/>
      <c r="G62" s="17"/>
    </row>
    <row r="63" spans="1:8" x14ac:dyDescent="0.25">
      <c r="B63" s="21" t="s">
        <v>46</v>
      </c>
      <c r="G63" s="17"/>
    </row>
    <row r="64" spans="1:8" x14ac:dyDescent="0.25">
      <c r="B64" s="21"/>
      <c r="G64" s="17"/>
    </row>
    <row r="65" spans="1:8" x14ac:dyDescent="0.25">
      <c r="A65" s="4" t="s">
        <v>4</v>
      </c>
      <c r="B65" s="14" t="s">
        <v>49</v>
      </c>
      <c r="C65" s="3">
        <v>111</v>
      </c>
      <c r="D65" s="4" t="s">
        <v>50</v>
      </c>
      <c r="E65" s="16">
        <v>800</v>
      </c>
      <c r="F65" s="6">
        <f>C65*E65</f>
        <v>88800</v>
      </c>
      <c r="G65" s="17"/>
      <c r="H65" s="18"/>
    </row>
    <row r="66" spans="1:8" x14ac:dyDescent="0.25">
      <c r="E66" s="16"/>
      <c r="G66" s="17"/>
      <c r="H66" s="18"/>
    </row>
    <row r="67" spans="1:8" x14ac:dyDescent="0.25">
      <c r="B67" s="10" t="s">
        <v>51</v>
      </c>
      <c r="C67" s="23"/>
      <c r="D67" s="8"/>
      <c r="E67" s="31"/>
      <c r="F67" s="32"/>
      <c r="G67" s="17"/>
    </row>
    <row r="68" spans="1:8" x14ac:dyDescent="0.25">
      <c r="B68" s="33"/>
      <c r="C68" s="23"/>
      <c r="D68" s="8"/>
      <c r="E68" s="31"/>
      <c r="F68" s="32"/>
      <c r="G68" s="17"/>
    </row>
    <row r="69" spans="1:8" ht="57.75" customHeight="1" x14ac:dyDescent="0.25">
      <c r="B69" s="29" t="s">
        <v>52</v>
      </c>
      <c r="C69" s="23"/>
      <c r="D69" s="8"/>
      <c r="E69" s="31"/>
      <c r="F69" s="32"/>
      <c r="G69" s="17"/>
    </row>
    <row r="70" spans="1:8" x14ac:dyDescent="0.25">
      <c r="B70" s="29"/>
      <c r="C70" s="23"/>
      <c r="D70" s="8"/>
      <c r="E70" s="31"/>
      <c r="F70" s="32"/>
      <c r="G70" s="17"/>
    </row>
    <row r="71" spans="1:8" x14ac:dyDescent="0.25">
      <c r="A71" s="4" t="s">
        <v>7</v>
      </c>
      <c r="B71" s="20" t="s">
        <v>53</v>
      </c>
      <c r="C71" s="3">
        <v>544</v>
      </c>
      <c r="D71" s="4" t="s">
        <v>6</v>
      </c>
      <c r="E71" s="16">
        <v>11000</v>
      </c>
      <c r="F71" s="6">
        <f>C71*E71</f>
        <v>5984000</v>
      </c>
      <c r="G71" s="17"/>
      <c r="H71" s="18"/>
    </row>
    <row r="72" spans="1:8" x14ac:dyDescent="0.25">
      <c r="G72" s="17"/>
    </row>
    <row r="73" spans="1:8" x14ac:dyDescent="0.25">
      <c r="B73" s="21" t="s">
        <v>54</v>
      </c>
      <c r="F73" s="34"/>
      <c r="G73" s="17"/>
    </row>
    <row r="74" spans="1:8" x14ac:dyDescent="0.25">
      <c r="B74" s="21" t="s">
        <v>55</v>
      </c>
      <c r="F74" s="34"/>
      <c r="G74" s="17"/>
    </row>
    <row r="75" spans="1:8" x14ac:dyDescent="0.25">
      <c r="F75" s="34"/>
      <c r="G75" s="17"/>
    </row>
    <row r="76" spans="1:8" ht="29.25" customHeight="1" x14ac:dyDescent="0.25">
      <c r="A76" s="4" t="s">
        <v>10</v>
      </c>
      <c r="B76" s="15" t="s">
        <v>56</v>
      </c>
      <c r="C76" s="3">
        <v>621</v>
      </c>
      <c r="D76" s="4" t="s">
        <v>6</v>
      </c>
      <c r="E76" s="11">
        <f>'[19]AJIWE STRIP MALL '!E117</f>
        <v>350</v>
      </c>
      <c r="F76" s="6">
        <f>C76*E76</f>
        <v>217350</v>
      </c>
      <c r="G76" s="17"/>
    </row>
    <row r="77" spans="1:8" x14ac:dyDescent="0.25">
      <c r="B77" s="15"/>
      <c r="F77" s="34"/>
      <c r="G77" s="17"/>
    </row>
    <row r="78" spans="1:8" x14ac:dyDescent="0.25">
      <c r="B78" s="35"/>
      <c r="F78" s="34"/>
      <c r="G78" s="17"/>
    </row>
    <row r="79" spans="1:8" x14ac:dyDescent="0.25">
      <c r="B79" s="10" t="s">
        <v>169</v>
      </c>
      <c r="F79" s="37"/>
      <c r="G79" s="37"/>
      <c r="H79" s="18"/>
    </row>
    <row r="80" spans="1:8" ht="12.95" customHeight="1" x14ac:dyDescent="0.25">
      <c r="F80" s="37"/>
      <c r="G80" s="37"/>
      <c r="H80" s="18"/>
    </row>
    <row r="81" spans="1:8" ht="30" x14ac:dyDescent="0.25">
      <c r="B81" s="29" t="s">
        <v>171</v>
      </c>
      <c r="F81" s="37"/>
      <c r="G81" s="37"/>
      <c r="H81" s="18"/>
    </row>
    <row r="82" spans="1:8" ht="16.5" customHeight="1" x14ac:dyDescent="0.25">
      <c r="B82" s="29"/>
      <c r="F82" s="37"/>
      <c r="G82" s="37"/>
      <c r="H82" s="18"/>
    </row>
    <row r="83" spans="1:8" ht="19.5" customHeight="1" x14ac:dyDescent="0.25">
      <c r="A83" s="4" t="s">
        <v>12</v>
      </c>
      <c r="B83" s="40" t="s">
        <v>175</v>
      </c>
      <c r="C83" s="3">
        <f>111*0.6</f>
        <v>66.599999999999994</v>
      </c>
      <c r="D83" s="4" t="s">
        <v>6</v>
      </c>
      <c r="E83" s="16">
        <v>2500</v>
      </c>
      <c r="F83" s="6">
        <f>C83*E83</f>
        <v>166500</v>
      </c>
      <c r="H83" s="18"/>
    </row>
    <row r="84" spans="1:8" x14ac:dyDescent="0.25">
      <c r="B84" s="15"/>
      <c r="F84" s="36"/>
      <c r="G84" s="17"/>
    </row>
    <row r="85" spans="1:8" x14ac:dyDescent="0.25">
      <c r="B85" s="10" t="s">
        <v>91</v>
      </c>
      <c r="F85" s="37"/>
      <c r="G85" s="37"/>
    </row>
    <row r="86" spans="1:8" x14ac:dyDescent="0.25">
      <c r="F86" s="37"/>
      <c r="G86" s="37"/>
    </row>
    <row r="87" spans="1:8" ht="30" x14ac:dyDescent="0.25">
      <c r="B87" s="29" t="s">
        <v>170</v>
      </c>
      <c r="F87" s="37"/>
      <c r="G87" s="37"/>
    </row>
    <row r="88" spans="1:8" x14ac:dyDescent="0.25">
      <c r="F88" s="37"/>
      <c r="G88" s="37"/>
    </row>
    <row r="89" spans="1:8" x14ac:dyDescent="0.25">
      <c r="A89" s="4" t="s">
        <v>14</v>
      </c>
      <c r="B89" s="40" t="s">
        <v>175</v>
      </c>
      <c r="C89" s="3">
        <f>C83</f>
        <v>66.599999999999994</v>
      </c>
      <c r="D89" s="4" t="s">
        <v>6</v>
      </c>
      <c r="E89" s="16">
        <v>1800</v>
      </c>
      <c r="F89" s="6">
        <f>C89*E89</f>
        <v>119879.99999999999</v>
      </c>
      <c r="H89" s="18"/>
    </row>
    <row r="90" spans="1:8" x14ac:dyDescent="0.25">
      <c r="B90" s="40"/>
      <c r="E90" s="16"/>
      <c r="H90" s="18"/>
    </row>
    <row r="91" spans="1:8" x14ac:dyDescent="0.25">
      <c r="B91" s="40"/>
      <c r="E91" s="16"/>
      <c r="H91" s="18"/>
    </row>
    <row r="92" spans="1:8" x14ac:dyDescent="0.25">
      <c r="B92" s="15"/>
      <c r="F92" s="34"/>
      <c r="G92" s="17"/>
    </row>
    <row r="93" spans="1:8" ht="18.75" customHeight="1" x14ac:dyDescent="0.25">
      <c r="B93" s="30" t="s">
        <v>48</v>
      </c>
      <c r="E93" s="24" t="s">
        <v>33</v>
      </c>
      <c r="F93" s="27">
        <f>SUM(F63:F92)</f>
        <v>6576530</v>
      </c>
      <c r="G93" s="17"/>
    </row>
    <row r="94" spans="1:8" x14ac:dyDescent="0.25">
      <c r="B94" s="15"/>
      <c r="F94" s="34"/>
      <c r="G94" s="17"/>
    </row>
    <row r="95" spans="1:8" x14ac:dyDescent="0.25">
      <c r="B95" s="30"/>
      <c r="E95" s="24"/>
      <c r="F95" s="25"/>
      <c r="G95" s="17"/>
    </row>
    <row r="96" spans="1:8" x14ac:dyDescent="0.25">
      <c r="B96" s="10" t="s">
        <v>57</v>
      </c>
      <c r="E96" s="24"/>
      <c r="F96" s="25"/>
      <c r="G96" s="17"/>
    </row>
    <row r="97" spans="2:7" x14ac:dyDescent="0.25">
      <c r="F97" s="37"/>
      <c r="G97" s="17"/>
    </row>
    <row r="98" spans="2:7" x14ac:dyDescent="0.25">
      <c r="F98" s="37"/>
      <c r="G98" s="17"/>
    </row>
    <row r="99" spans="2:7" x14ac:dyDescent="0.25">
      <c r="B99" s="38" t="s">
        <v>58</v>
      </c>
      <c r="E99" s="5">
        <f>F30</f>
        <v>17454843.52</v>
      </c>
      <c r="F99" s="37"/>
      <c r="G99" s="17"/>
    </row>
    <row r="100" spans="2:7" x14ac:dyDescent="0.25">
      <c r="B100" s="39"/>
      <c r="F100" s="37"/>
      <c r="G100" s="17"/>
    </row>
    <row r="101" spans="2:7" x14ac:dyDescent="0.25">
      <c r="B101" s="38" t="s">
        <v>59</v>
      </c>
      <c r="E101" s="5">
        <f>F60</f>
        <v>12176750</v>
      </c>
      <c r="F101" s="37"/>
      <c r="G101" s="17"/>
    </row>
    <row r="102" spans="2:7" x14ac:dyDescent="0.25">
      <c r="B102" s="38"/>
      <c r="F102" s="37"/>
      <c r="G102" s="17"/>
    </row>
    <row r="103" spans="2:7" x14ac:dyDescent="0.25">
      <c r="B103" s="38" t="s">
        <v>60</v>
      </c>
      <c r="E103" s="5">
        <f>F93</f>
        <v>6576530</v>
      </c>
      <c r="F103" s="37"/>
      <c r="G103" s="17"/>
    </row>
    <row r="104" spans="2:7" x14ac:dyDescent="0.25">
      <c r="B104" s="40"/>
      <c r="F104" s="37"/>
      <c r="G104" s="17"/>
    </row>
    <row r="105" spans="2:7" x14ac:dyDescent="0.25">
      <c r="B105" s="40"/>
      <c r="F105" s="37"/>
      <c r="G105" s="17"/>
    </row>
    <row r="106" spans="2:7" x14ac:dyDescent="0.25">
      <c r="B106" s="40"/>
      <c r="F106" s="37"/>
      <c r="G106" s="17"/>
    </row>
    <row r="107" spans="2:7" x14ac:dyDescent="0.25">
      <c r="B107" s="40"/>
      <c r="F107" s="37"/>
      <c r="G107" s="17"/>
    </row>
    <row r="108" spans="2:7" x14ac:dyDescent="0.25">
      <c r="B108" s="41" t="s">
        <v>61</v>
      </c>
      <c r="C108" s="23"/>
      <c r="D108" s="8"/>
      <c r="F108" s="42"/>
      <c r="G108" s="17"/>
    </row>
    <row r="109" spans="2:7" x14ac:dyDescent="0.25">
      <c r="B109" s="22" t="s">
        <v>62</v>
      </c>
      <c r="C109" s="23"/>
      <c r="D109" s="8"/>
      <c r="E109" s="24" t="s">
        <v>33</v>
      </c>
      <c r="F109" s="32">
        <f>SUM(E99:E104)</f>
        <v>36208123.519999996</v>
      </c>
      <c r="G109" s="17"/>
    </row>
    <row r="110" spans="2:7" x14ac:dyDescent="0.25">
      <c r="B110" s="2" t="s">
        <v>63</v>
      </c>
    </row>
    <row r="112" spans="2:7" x14ac:dyDescent="0.25">
      <c r="B112" s="9" t="s">
        <v>64</v>
      </c>
    </row>
    <row r="113" spans="1:8" x14ac:dyDescent="0.25">
      <c r="B113" s="9"/>
    </row>
    <row r="114" spans="1:8" x14ac:dyDescent="0.25">
      <c r="B114" s="10" t="s">
        <v>26</v>
      </c>
    </row>
    <row r="115" spans="1:8" x14ac:dyDescent="0.25">
      <c r="E115" s="14"/>
    </row>
    <row r="116" spans="1:8" x14ac:dyDescent="0.25">
      <c r="B116" s="21" t="s">
        <v>65</v>
      </c>
    </row>
    <row r="117" spans="1:8" x14ac:dyDescent="0.25">
      <c r="B117" s="21"/>
    </row>
    <row r="118" spans="1:8" x14ac:dyDescent="0.25">
      <c r="B118" s="21" t="s">
        <v>66</v>
      </c>
    </row>
    <row r="120" spans="1:8" x14ac:dyDescent="0.25">
      <c r="A120" s="4" t="s">
        <v>4</v>
      </c>
      <c r="B120" s="14" t="s">
        <v>39</v>
      </c>
      <c r="C120" s="3">
        <v>17</v>
      </c>
      <c r="D120" s="4" t="s">
        <v>9</v>
      </c>
      <c r="E120" s="16">
        <v>92000</v>
      </c>
      <c r="F120" s="6">
        <f>C120*E120</f>
        <v>1564000</v>
      </c>
      <c r="H120" s="18"/>
    </row>
    <row r="122" spans="1:8" x14ac:dyDescent="0.25">
      <c r="A122" s="4" t="s">
        <v>7</v>
      </c>
      <c r="B122" s="14" t="s">
        <v>67</v>
      </c>
      <c r="C122" s="3">
        <v>93</v>
      </c>
      <c r="D122" s="4" t="s">
        <v>9</v>
      </c>
      <c r="E122" s="16">
        <f>E120</f>
        <v>92000</v>
      </c>
      <c r="F122" s="6">
        <f>C122*E122</f>
        <v>8556000</v>
      </c>
      <c r="H122" s="18"/>
    </row>
    <row r="123" spans="1:8" x14ac:dyDescent="0.25">
      <c r="E123" s="16"/>
      <c r="H123" s="18"/>
    </row>
    <row r="124" spans="1:8" ht="24.75" customHeight="1" x14ac:dyDescent="0.25">
      <c r="B124" s="10" t="s">
        <v>40</v>
      </c>
    </row>
    <row r="126" spans="1:8" ht="30" x14ac:dyDescent="0.25">
      <c r="B126" s="29" t="s">
        <v>176</v>
      </c>
    </row>
    <row r="127" spans="1:8" x14ac:dyDescent="0.25">
      <c r="B127" s="29"/>
    </row>
    <row r="128" spans="1:8" x14ac:dyDescent="0.25">
      <c r="A128" s="4" t="s">
        <v>10</v>
      </c>
      <c r="B128" s="14" t="s">
        <v>185</v>
      </c>
      <c r="C128" s="3">
        <f>1581+8676</f>
        <v>10257</v>
      </c>
      <c r="D128" s="4" t="s">
        <v>41</v>
      </c>
      <c r="E128" s="16">
        <v>750</v>
      </c>
      <c r="F128" s="6">
        <f>C128*E128</f>
        <v>7692750</v>
      </c>
      <c r="H128" s="18"/>
    </row>
    <row r="129" spans="1:8" x14ac:dyDescent="0.25">
      <c r="E129" s="16"/>
      <c r="H129" s="18"/>
    </row>
    <row r="130" spans="1:8" x14ac:dyDescent="0.25">
      <c r="A130" s="4" t="s">
        <v>12</v>
      </c>
      <c r="B130" s="14" t="s">
        <v>68</v>
      </c>
      <c r="C130" s="3">
        <f>1820+5554</f>
        <v>7374</v>
      </c>
      <c r="D130" s="4" t="s">
        <v>41</v>
      </c>
      <c r="E130" s="16">
        <f>E128</f>
        <v>750</v>
      </c>
      <c r="F130" s="6">
        <f>C130*E130</f>
        <v>5530500</v>
      </c>
      <c r="H130" s="18"/>
    </row>
    <row r="131" spans="1:8" x14ac:dyDescent="0.25">
      <c r="E131" s="16"/>
    </row>
    <row r="132" spans="1:8" x14ac:dyDescent="0.25">
      <c r="A132" s="4" t="s">
        <v>14</v>
      </c>
      <c r="B132" s="14" t="s">
        <v>42</v>
      </c>
      <c r="C132" s="3">
        <f>1076+3430</f>
        <v>4506</v>
      </c>
      <c r="D132" s="4" t="s">
        <v>41</v>
      </c>
      <c r="E132" s="16">
        <f>E130</f>
        <v>750</v>
      </c>
      <c r="F132" s="6">
        <f>C132*E132</f>
        <v>3379500</v>
      </c>
      <c r="H132" s="18"/>
    </row>
    <row r="134" spans="1:8" x14ac:dyDescent="0.25">
      <c r="B134" s="10" t="s">
        <v>45</v>
      </c>
    </row>
    <row r="136" spans="1:8" x14ac:dyDescent="0.25">
      <c r="B136" s="21" t="s">
        <v>46</v>
      </c>
    </row>
    <row r="138" spans="1:8" x14ac:dyDescent="0.25">
      <c r="A138" s="4" t="s">
        <v>16</v>
      </c>
      <c r="B138" s="14" t="s">
        <v>69</v>
      </c>
      <c r="C138" s="3">
        <v>298</v>
      </c>
      <c r="D138" s="4" t="s">
        <v>6</v>
      </c>
      <c r="E138" s="16">
        <v>6500</v>
      </c>
      <c r="F138" s="6">
        <f>C138*E138</f>
        <v>1937000</v>
      </c>
      <c r="H138" s="18"/>
    </row>
    <row r="140" spans="1:8" x14ac:dyDescent="0.25">
      <c r="A140" s="4" t="s">
        <v>18</v>
      </c>
      <c r="B140" s="14" t="s">
        <v>70</v>
      </c>
      <c r="C140" s="3">
        <v>1057</v>
      </c>
      <c r="D140" s="4" t="s">
        <v>6</v>
      </c>
      <c r="E140" s="16">
        <f>E138</f>
        <v>6500</v>
      </c>
      <c r="F140" s="6">
        <f>C140*E140</f>
        <v>6870500</v>
      </c>
      <c r="H140" s="18"/>
    </row>
    <row r="149" spans="1:9" x14ac:dyDescent="0.25">
      <c r="B149" s="9" t="s">
        <v>64</v>
      </c>
    </row>
    <row r="150" spans="1:9" x14ac:dyDescent="0.25">
      <c r="B150" s="22" t="s">
        <v>71</v>
      </c>
      <c r="E150" s="24" t="s">
        <v>33</v>
      </c>
      <c r="F150" s="25">
        <f>SUM(F112:F149)</f>
        <v>35530250</v>
      </c>
    </row>
    <row r="151" spans="1:9" x14ac:dyDescent="0.25">
      <c r="B151" s="2" t="s">
        <v>72</v>
      </c>
    </row>
    <row r="153" spans="1:9" x14ac:dyDescent="0.25">
      <c r="B153" s="9" t="s">
        <v>73</v>
      </c>
      <c r="F153" s="34"/>
    </row>
    <row r="154" spans="1:9" s="43" customFormat="1" x14ac:dyDescent="0.25">
      <c r="A154" s="4"/>
      <c r="B154" s="14"/>
      <c r="C154" s="3"/>
      <c r="D154" s="4"/>
      <c r="E154" s="5"/>
      <c r="F154" s="34"/>
      <c r="G154" s="6"/>
    </row>
    <row r="155" spans="1:9" x14ac:dyDescent="0.25">
      <c r="B155" s="10" t="s">
        <v>26</v>
      </c>
    </row>
    <row r="156" spans="1:9" s="43" customFormat="1" x14ac:dyDescent="0.25">
      <c r="A156" s="4"/>
      <c r="B156" s="14"/>
      <c r="C156" s="3"/>
      <c r="D156" s="4"/>
      <c r="E156" s="5"/>
      <c r="F156" s="6"/>
      <c r="G156" s="6"/>
    </row>
    <row r="157" spans="1:9" s="43" customFormat="1" x14ac:dyDescent="0.25">
      <c r="A157" s="4"/>
      <c r="B157" s="21" t="s">
        <v>65</v>
      </c>
      <c r="C157" s="3"/>
      <c r="D157" s="4"/>
      <c r="E157" s="5"/>
      <c r="F157" s="6"/>
      <c r="G157" s="6"/>
    </row>
    <row r="158" spans="1:9" s="43" customFormat="1" x14ac:dyDescent="0.25">
      <c r="A158" s="4"/>
      <c r="B158" s="21"/>
      <c r="C158" s="3"/>
      <c r="D158" s="4"/>
      <c r="E158" s="5"/>
      <c r="F158" s="6"/>
      <c r="G158" s="6"/>
    </row>
    <row r="159" spans="1:9" x14ac:dyDescent="0.25">
      <c r="B159" s="21" t="s">
        <v>66</v>
      </c>
    </row>
    <row r="160" spans="1:9" x14ac:dyDescent="0.25">
      <c r="I160" s="7">
        <f>354*0.15</f>
        <v>53.1</v>
      </c>
    </row>
    <row r="161" spans="1:9" x14ac:dyDescent="0.25">
      <c r="A161" s="4" t="s">
        <v>4</v>
      </c>
      <c r="B161" s="14" t="s">
        <v>74</v>
      </c>
      <c r="C161" s="3">
        <f>102*2</f>
        <v>204</v>
      </c>
      <c r="D161" s="4" t="s">
        <v>9</v>
      </c>
      <c r="E161" s="16">
        <f>E120</f>
        <v>92000</v>
      </c>
      <c r="F161" s="6">
        <f>C161*E161</f>
        <v>18768000</v>
      </c>
      <c r="H161" s="7">
        <f>C161/0.15</f>
        <v>1360</v>
      </c>
    </row>
    <row r="162" spans="1:9" ht="17.25" customHeight="1" x14ac:dyDescent="0.25"/>
    <row r="163" spans="1:9" x14ac:dyDescent="0.25">
      <c r="F163" s="37"/>
      <c r="H163" s="18"/>
    </row>
    <row r="164" spans="1:9" x14ac:dyDescent="0.25">
      <c r="B164" s="10" t="s">
        <v>40</v>
      </c>
      <c r="I164" s="7">
        <f>C161*88.32</f>
        <v>18017.28</v>
      </c>
    </row>
    <row r="166" spans="1:9" ht="30" x14ac:dyDescent="0.25">
      <c r="B166" s="29" t="s">
        <v>160</v>
      </c>
    </row>
    <row r="167" spans="1:9" x14ac:dyDescent="0.25">
      <c r="B167" s="29"/>
    </row>
    <row r="168" spans="1:9" x14ac:dyDescent="0.25">
      <c r="A168" s="4" t="s">
        <v>7</v>
      </c>
      <c r="B168" s="14" t="s">
        <v>75</v>
      </c>
      <c r="C168" s="3">
        <v>16713</v>
      </c>
      <c r="D168" s="4" t="s">
        <v>41</v>
      </c>
      <c r="E168" s="16">
        <f>E128</f>
        <v>750</v>
      </c>
      <c r="F168" s="6">
        <f>C168*E168</f>
        <v>12534750</v>
      </c>
      <c r="H168" s="18"/>
    </row>
    <row r="169" spans="1:9" x14ac:dyDescent="0.25">
      <c r="E169" s="16"/>
      <c r="H169" s="18"/>
    </row>
    <row r="170" spans="1:9" x14ac:dyDescent="0.25">
      <c r="A170" s="4" t="s">
        <v>7</v>
      </c>
      <c r="B170" s="14" t="s">
        <v>186</v>
      </c>
      <c r="C170" s="3">
        <v>201</v>
      </c>
      <c r="D170" s="4" t="s">
        <v>41</v>
      </c>
      <c r="E170" s="16">
        <f>E130</f>
        <v>750</v>
      </c>
      <c r="F170" s="6">
        <f>C170*E170</f>
        <v>150750</v>
      </c>
      <c r="H170" s="18"/>
    </row>
    <row r="171" spans="1:9" x14ac:dyDescent="0.25">
      <c r="E171" s="16"/>
      <c r="H171" s="18"/>
    </row>
    <row r="172" spans="1:9" x14ac:dyDescent="0.25">
      <c r="B172" s="10" t="s">
        <v>45</v>
      </c>
      <c r="E172" s="16"/>
      <c r="H172" s="18"/>
    </row>
    <row r="173" spans="1:9" x14ac:dyDescent="0.25">
      <c r="E173" s="16"/>
      <c r="H173" s="18"/>
    </row>
    <row r="174" spans="1:9" x14ac:dyDescent="0.25">
      <c r="B174" s="21" t="s">
        <v>46</v>
      </c>
      <c r="E174" s="31"/>
      <c r="F174" s="25"/>
    </row>
    <row r="175" spans="1:9" x14ac:dyDescent="0.25">
      <c r="E175" s="31"/>
      <c r="F175" s="25"/>
    </row>
    <row r="176" spans="1:9" x14ac:dyDescent="0.25">
      <c r="A176" s="4" t="s">
        <v>10</v>
      </c>
      <c r="B176" s="14" t="s">
        <v>76</v>
      </c>
      <c r="C176" s="3">
        <v>1085</v>
      </c>
      <c r="D176" s="4" t="s">
        <v>6</v>
      </c>
      <c r="E176" s="16">
        <f>E138</f>
        <v>6500</v>
      </c>
      <c r="F176" s="6">
        <f>C176*E176</f>
        <v>7052500</v>
      </c>
    </row>
    <row r="178" spans="1:7" x14ac:dyDescent="0.25">
      <c r="A178" s="4" t="s">
        <v>12</v>
      </c>
      <c r="B178" s="14" t="s">
        <v>77</v>
      </c>
      <c r="C178" s="3">
        <f>143*2</f>
        <v>286</v>
      </c>
      <c r="D178" s="4" t="s">
        <v>50</v>
      </c>
      <c r="E178" s="16">
        <f>E176*0.15</f>
        <v>975</v>
      </c>
      <c r="F178" s="6">
        <f>C178*E178</f>
        <v>278850</v>
      </c>
    </row>
    <row r="179" spans="1:7" x14ac:dyDescent="0.25">
      <c r="A179" s="8"/>
      <c r="C179" s="23"/>
      <c r="D179" s="8"/>
      <c r="E179" s="31"/>
      <c r="F179" s="25"/>
    </row>
    <row r="181" spans="1:7" x14ac:dyDescent="0.25">
      <c r="A181" s="8"/>
      <c r="C181" s="23"/>
      <c r="D181" s="8"/>
      <c r="E181" s="31"/>
      <c r="F181" s="25"/>
      <c r="G181" s="25"/>
    </row>
    <row r="182" spans="1:7" x14ac:dyDescent="0.25">
      <c r="A182" s="8"/>
      <c r="D182" s="8"/>
      <c r="E182" s="31"/>
      <c r="F182" s="25"/>
      <c r="G182" s="25"/>
    </row>
    <row r="183" spans="1:7" x14ac:dyDescent="0.25">
      <c r="A183" s="8"/>
      <c r="C183" s="23"/>
      <c r="D183" s="8"/>
      <c r="E183" s="31"/>
      <c r="F183" s="25"/>
      <c r="G183" s="25"/>
    </row>
    <row r="184" spans="1:7" x14ac:dyDescent="0.25">
      <c r="A184" s="8"/>
      <c r="C184" s="23"/>
      <c r="D184" s="8"/>
      <c r="E184" s="31"/>
      <c r="F184" s="25"/>
      <c r="G184" s="25"/>
    </row>
    <row r="185" spans="1:7" x14ac:dyDescent="0.25">
      <c r="A185" s="8"/>
      <c r="C185" s="23"/>
      <c r="D185" s="8"/>
      <c r="E185" s="31"/>
      <c r="F185" s="25"/>
      <c r="G185" s="25"/>
    </row>
    <row r="186" spans="1:7" x14ac:dyDescent="0.25">
      <c r="A186" s="8"/>
      <c r="C186" s="23"/>
      <c r="D186" s="8"/>
      <c r="E186" s="31"/>
      <c r="F186" s="25"/>
      <c r="G186" s="25"/>
    </row>
    <row r="187" spans="1:7" x14ac:dyDescent="0.25">
      <c r="A187" s="8"/>
      <c r="C187" s="23"/>
      <c r="D187" s="8"/>
      <c r="E187" s="31"/>
      <c r="F187" s="25"/>
      <c r="G187" s="25"/>
    </row>
    <row r="188" spans="1:7" x14ac:dyDescent="0.25">
      <c r="A188" s="8"/>
      <c r="C188" s="23"/>
      <c r="D188" s="8"/>
      <c r="E188" s="31"/>
      <c r="F188" s="25"/>
      <c r="G188" s="25"/>
    </row>
    <row r="189" spans="1:7" x14ac:dyDescent="0.25">
      <c r="A189" s="8"/>
      <c r="C189" s="23"/>
      <c r="D189" s="8"/>
      <c r="E189" s="31"/>
      <c r="F189" s="25"/>
      <c r="G189" s="25"/>
    </row>
    <row r="190" spans="1:7" x14ac:dyDescent="0.25">
      <c r="A190" s="8"/>
      <c r="C190" s="23"/>
      <c r="D190" s="8"/>
      <c r="E190" s="31"/>
      <c r="F190" s="25"/>
      <c r="G190" s="25"/>
    </row>
    <row r="191" spans="1:7" x14ac:dyDescent="0.25">
      <c r="A191" s="8"/>
      <c r="C191" s="23"/>
      <c r="D191" s="8"/>
      <c r="E191" s="31"/>
      <c r="F191" s="25"/>
      <c r="G191" s="25"/>
    </row>
    <row r="192" spans="1:7" x14ac:dyDescent="0.25">
      <c r="A192" s="8"/>
      <c r="C192" s="23"/>
      <c r="D192" s="8"/>
      <c r="E192" s="31"/>
      <c r="F192" s="25"/>
      <c r="G192" s="25"/>
    </row>
    <row r="193" spans="1:8" x14ac:dyDescent="0.25">
      <c r="A193" s="8"/>
      <c r="C193" s="23"/>
      <c r="D193" s="8"/>
      <c r="E193" s="31"/>
      <c r="F193" s="25"/>
      <c r="G193" s="25"/>
    </row>
    <row r="194" spans="1:8" x14ac:dyDescent="0.25">
      <c r="A194" s="8"/>
      <c r="C194" s="23"/>
      <c r="D194" s="8"/>
      <c r="E194" s="31"/>
      <c r="F194" s="25"/>
      <c r="G194" s="25"/>
    </row>
    <row r="195" spans="1:8" x14ac:dyDescent="0.25">
      <c r="B195" s="9" t="s">
        <v>78</v>
      </c>
    </row>
    <row r="196" spans="1:8" x14ac:dyDescent="0.25">
      <c r="B196" s="22" t="s">
        <v>62</v>
      </c>
      <c r="E196" s="24" t="s">
        <v>33</v>
      </c>
      <c r="F196" s="25">
        <f>SUM(F153:F195)</f>
        <v>38784850</v>
      </c>
      <c r="G196" s="25"/>
    </row>
    <row r="197" spans="1:8" x14ac:dyDescent="0.25">
      <c r="B197" s="2" t="s">
        <v>79</v>
      </c>
      <c r="F197" s="37"/>
      <c r="G197" s="37"/>
    </row>
    <row r="198" spans="1:8" x14ac:dyDescent="0.25">
      <c r="B198" s="4"/>
      <c r="E198" s="44"/>
      <c r="F198" s="37"/>
      <c r="G198" s="37"/>
    </row>
    <row r="199" spans="1:8" x14ac:dyDescent="0.25">
      <c r="B199" s="9" t="s">
        <v>80</v>
      </c>
      <c r="F199" s="37"/>
      <c r="G199" s="37"/>
    </row>
    <row r="200" spans="1:8" ht="10.5" customHeight="1" x14ac:dyDescent="0.25">
      <c r="A200" s="45"/>
      <c r="B200" s="9"/>
      <c r="F200" s="37"/>
      <c r="G200" s="37"/>
    </row>
    <row r="201" spans="1:8" x14ac:dyDescent="0.25">
      <c r="A201" s="45"/>
      <c r="B201" s="10" t="s">
        <v>26</v>
      </c>
      <c r="F201" s="37"/>
      <c r="G201" s="37"/>
    </row>
    <row r="202" spans="1:8" x14ac:dyDescent="0.25">
      <c r="A202" s="45"/>
      <c r="F202" s="37"/>
      <c r="G202" s="37"/>
    </row>
    <row r="203" spans="1:8" x14ac:dyDescent="0.25">
      <c r="B203" s="21" t="s">
        <v>65</v>
      </c>
      <c r="E203" s="5" t="s">
        <v>81</v>
      </c>
      <c r="F203" s="37"/>
      <c r="G203" s="37"/>
    </row>
    <row r="204" spans="1:8" ht="11.25" customHeight="1" x14ac:dyDescent="0.25">
      <c r="A204" s="45"/>
      <c r="B204" s="21"/>
      <c r="F204" s="37"/>
      <c r="G204" s="4"/>
    </row>
    <row r="205" spans="1:8" x14ac:dyDescent="0.25">
      <c r="A205" s="45"/>
      <c r="B205" s="21" t="s">
        <v>66</v>
      </c>
      <c r="F205" s="37"/>
      <c r="G205" s="4"/>
    </row>
    <row r="206" spans="1:8" ht="9" customHeight="1" x14ac:dyDescent="0.25">
      <c r="A206" s="45"/>
      <c r="F206" s="37"/>
      <c r="G206" s="4"/>
    </row>
    <row r="207" spans="1:8" x14ac:dyDescent="0.25">
      <c r="A207" s="4" t="s">
        <v>4</v>
      </c>
      <c r="B207" s="14" t="s">
        <v>82</v>
      </c>
      <c r="C207" s="3">
        <f>2.2*2*6</f>
        <v>26.400000000000002</v>
      </c>
      <c r="D207" s="4" t="s">
        <v>9</v>
      </c>
      <c r="E207" s="16">
        <f>E120</f>
        <v>92000</v>
      </c>
      <c r="F207" s="46">
        <f>C207*E207</f>
        <v>2428800</v>
      </c>
      <c r="G207" s="4"/>
      <c r="H207" s="18"/>
    </row>
    <row r="208" spans="1:8" ht="10.5" customHeight="1" x14ac:dyDescent="0.25">
      <c r="E208" s="16"/>
      <c r="F208" s="46"/>
      <c r="G208" s="4"/>
      <c r="H208" s="18"/>
    </row>
    <row r="209" spans="1:8" ht="12.75" customHeight="1" x14ac:dyDescent="0.25">
      <c r="A209" s="45"/>
      <c r="B209" s="10" t="s">
        <v>40</v>
      </c>
      <c r="F209" s="37"/>
      <c r="G209" s="4"/>
    </row>
    <row r="210" spans="1:8" ht="9.75" customHeight="1" x14ac:dyDescent="0.25">
      <c r="F210" s="37"/>
      <c r="G210" s="4"/>
    </row>
    <row r="211" spans="1:8" ht="30" x14ac:dyDescent="0.25">
      <c r="B211" s="29" t="s">
        <v>83</v>
      </c>
      <c r="G211" s="4"/>
    </row>
    <row r="212" spans="1:8" ht="15.75" customHeight="1" x14ac:dyDescent="0.25">
      <c r="B212" s="29"/>
      <c r="G212" s="4"/>
    </row>
    <row r="213" spans="1:8" ht="17.25" customHeight="1" x14ac:dyDescent="0.25">
      <c r="A213" s="4" t="s">
        <v>7</v>
      </c>
      <c r="B213" s="14" t="s">
        <v>84</v>
      </c>
      <c r="C213" s="3">
        <f>C207*65</f>
        <v>1716.0000000000002</v>
      </c>
      <c r="D213" s="4" t="s">
        <v>41</v>
      </c>
      <c r="E213" s="16">
        <f>E168</f>
        <v>750</v>
      </c>
      <c r="F213" s="6">
        <f>C213*E213</f>
        <v>1287000.0000000002</v>
      </c>
      <c r="G213" s="4"/>
      <c r="H213" s="18"/>
    </row>
    <row r="214" spans="1:8" x14ac:dyDescent="0.25">
      <c r="B214" s="29"/>
      <c r="G214" s="4"/>
    </row>
    <row r="215" spans="1:8" s="43" customFormat="1" x14ac:dyDescent="0.25">
      <c r="A215" s="47"/>
      <c r="B215" s="20"/>
      <c r="C215" s="48"/>
      <c r="D215" s="49"/>
      <c r="E215" s="50"/>
      <c r="F215" s="51"/>
      <c r="G215" s="4"/>
    </row>
    <row r="216" spans="1:8" x14ac:dyDescent="0.25">
      <c r="A216" s="45"/>
      <c r="B216" s="10" t="s">
        <v>45</v>
      </c>
      <c r="F216" s="37"/>
      <c r="G216" s="4"/>
    </row>
    <row r="217" spans="1:8" x14ac:dyDescent="0.25">
      <c r="F217" s="37"/>
      <c r="G217" s="4"/>
    </row>
    <row r="218" spans="1:8" x14ac:dyDescent="0.25">
      <c r="B218" s="21" t="s">
        <v>46</v>
      </c>
      <c r="F218" s="37"/>
      <c r="G218" s="4"/>
    </row>
    <row r="219" spans="1:8" x14ac:dyDescent="0.25">
      <c r="F219" s="37"/>
      <c r="G219" s="4"/>
    </row>
    <row r="220" spans="1:8" x14ac:dyDescent="0.25">
      <c r="A220" s="4" t="s">
        <v>10</v>
      </c>
      <c r="B220" s="14" t="s">
        <v>85</v>
      </c>
      <c r="C220" s="3">
        <f>13*2*6</f>
        <v>156</v>
      </c>
      <c r="D220" s="4" t="s">
        <v>6</v>
      </c>
      <c r="E220" s="16">
        <f>E176</f>
        <v>6500</v>
      </c>
      <c r="F220" s="6">
        <f>C220*E220</f>
        <v>1014000</v>
      </c>
      <c r="G220" s="3">
        <f>C$220*3*10</f>
        <v>4680</v>
      </c>
      <c r="H220" s="18"/>
    </row>
    <row r="221" spans="1:8" x14ac:dyDescent="0.25">
      <c r="E221" s="16"/>
      <c r="F221" s="37"/>
      <c r="G221" s="3"/>
    </row>
    <row r="222" spans="1:8" x14ac:dyDescent="0.25">
      <c r="A222" s="4" t="s">
        <v>12</v>
      </c>
      <c r="B222" s="14" t="s">
        <v>86</v>
      </c>
      <c r="C222" s="3">
        <f>3*2*6</f>
        <v>36</v>
      </c>
      <c r="D222" s="4" t="s">
        <v>6</v>
      </c>
      <c r="E222" s="16">
        <f>E220</f>
        <v>6500</v>
      </c>
      <c r="F222" s="6">
        <f>C222*E222</f>
        <v>234000</v>
      </c>
      <c r="G222" s="3">
        <v>90</v>
      </c>
      <c r="H222" s="18"/>
    </row>
    <row r="223" spans="1:8" x14ac:dyDescent="0.25">
      <c r="E223" s="16"/>
      <c r="G223" s="3"/>
      <c r="H223" s="18"/>
    </row>
    <row r="224" spans="1:8" x14ac:dyDescent="0.25">
      <c r="A224" s="4" t="s">
        <v>14</v>
      </c>
      <c r="B224" s="14" t="s">
        <v>87</v>
      </c>
      <c r="C224" s="3">
        <f>4*2*6</f>
        <v>48</v>
      </c>
      <c r="D224" s="4" t="s">
        <v>6</v>
      </c>
      <c r="E224" s="16">
        <f>E222</f>
        <v>6500</v>
      </c>
      <c r="F224" s="6">
        <f>C224*E224</f>
        <v>312000</v>
      </c>
      <c r="G224" s="3">
        <v>120</v>
      </c>
      <c r="H224" s="18"/>
    </row>
    <row r="225" spans="1:8" x14ac:dyDescent="0.25">
      <c r="E225" s="16"/>
      <c r="F225" s="37"/>
      <c r="G225" s="3"/>
    </row>
    <row r="226" spans="1:8" ht="30" x14ac:dyDescent="0.25">
      <c r="A226" s="4" t="s">
        <v>16</v>
      </c>
      <c r="B226" s="15" t="s">
        <v>88</v>
      </c>
      <c r="C226" s="3">
        <f>4*2*6</f>
        <v>48</v>
      </c>
      <c r="D226" s="4" t="s">
        <v>6</v>
      </c>
      <c r="E226" s="16">
        <f>E222</f>
        <v>6500</v>
      </c>
      <c r="F226" s="6">
        <f>C226*E226</f>
        <v>312000</v>
      </c>
      <c r="G226" s="3">
        <v>120</v>
      </c>
      <c r="H226" s="18"/>
    </row>
    <row r="227" spans="1:8" x14ac:dyDescent="0.25">
      <c r="B227" s="15"/>
      <c r="F227" s="37"/>
      <c r="G227" s="3"/>
    </row>
    <row r="228" spans="1:8" x14ac:dyDescent="0.25">
      <c r="A228" s="4" t="s">
        <v>18</v>
      </c>
      <c r="B228" s="14" t="s">
        <v>89</v>
      </c>
      <c r="C228" s="3">
        <f>22*2*6</f>
        <v>264</v>
      </c>
      <c r="D228" s="4" t="s">
        <v>50</v>
      </c>
      <c r="E228" s="16">
        <f>E178</f>
        <v>975</v>
      </c>
      <c r="F228" s="6">
        <f>C228*E228</f>
        <v>257400</v>
      </c>
      <c r="G228" s="3">
        <f>19.2*3*10</f>
        <v>576</v>
      </c>
      <c r="H228" s="18"/>
    </row>
    <row r="229" spans="1:8" x14ac:dyDescent="0.25">
      <c r="E229" s="16"/>
      <c r="G229" s="3"/>
    </row>
    <row r="230" spans="1:8" x14ac:dyDescent="0.25">
      <c r="A230" s="4" t="s">
        <v>20</v>
      </c>
      <c r="B230" s="14" t="s">
        <v>90</v>
      </c>
      <c r="C230" s="3">
        <f>8*2*6</f>
        <v>96</v>
      </c>
      <c r="D230" s="4" t="s">
        <v>50</v>
      </c>
      <c r="E230" s="16">
        <f>E228</f>
        <v>975</v>
      </c>
      <c r="F230" s="6">
        <f>C230*E230</f>
        <v>93600</v>
      </c>
      <c r="G230" s="3">
        <v>240</v>
      </c>
      <c r="H230" s="18"/>
    </row>
    <row r="231" spans="1:8" x14ac:dyDescent="0.25">
      <c r="E231" s="16"/>
      <c r="G231" s="4"/>
    </row>
    <row r="232" spans="1:8" x14ac:dyDescent="0.25">
      <c r="B232" s="10" t="s">
        <v>169</v>
      </c>
      <c r="E232" s="117"/>
      <c r="F232" s="37"/>
      <c r="G232" s="7"/>
    </row>
    <row r="233" spans="1:8" x14ac:dyDescent="0.25">
      <c r="E233" s="117"/>
      <c r="F233" s="37"/>
      <c r="G233" s="7"/>
    </row>
    <row r="234" spans="1:8" ht="30" x14ac:dyDescent="0.25">
      <c r="B234" s="29" t="s">
        <v>229</v>
      </c>
      <c r="E234" s="117"/>
      <c r="F234" s="37"/>
      <c r="G234" s="7"/>
    </row>
    <row r="235" spans="1:8" x14ac:dyDescent="0.25">
      <c r="B235" s="29"/>
      <c r="E235" s="117"/>
      <c r="F235" s="37"/>
      <c r="G235" s="7"/>
    </row>
    <row r="236" spans="1:8" x14ac:dyDescent="0.25">
      <c r="A236" s="4" t="s">
        <v>22</v>
      </c>
      <c r="B236" s="40" t="s">
        <v>230</v>
      </c>
      <c r="C236" s="3">
        <f>C220</f>
        <v>156</v>
      </c>
      <c r="D236" s="4" t="s">
        <v>6</v>
      </c>
      <c r="E236" s="117">
        <v>2500</v>
      </c>
      <c r="F236" s="6">
        <f>C236*E236</f>
        <v>390000</v>
      </c>
      <c r="G236" s="7"/>
    </row>
    <row r="237" spans="1:8" x14ac:dyDescent="0.25">
      <c r="B237" s="40"/>
      <c r="E237" s="117"/>
      <c r="G237" s="7"/>
    </row>
    <row r="238" spans="1:8" x14ac:dyDescent="0.25">
      <c r="A238" s="4" t="s">
        <v>24</v>
      </c>
      <c r="B238" s="14" t="s">
        <v>231</v>
      </c>
      <c r="C238" s="3">
        <f>C222</f>
        <v>36</v>
      </c>
      <c r="D238" s="4" t="s">
        <v>6</v>
      </c>
      <c r="E238" s="117">
        <f>E236</f>
        <v>2500</v>
      </c>
      <c r="F238" s="6">
        <f>C238*E238</f>
        <v>90000</v>
      </c>
      <c r="G238" s="7"/>
    </row>
    <row r="239" spans="1:8" x14ac:dyDescent="0.25">
      <c r="E239" s="117"/>
      <c r="G239" s="7"/>
    </row>
    <row r="240" spans="1:8" x14ac:dyDescent="0.25">
      <c r="A240" s="4" t="s">
        <v>28</v>
      </c>
      <c r="B240" s="14" t="s">
        <v>232</v>
      </c>
      <c r="C240" s="3">
        <f>C226</f>
        <v>48</v>
      </c>
      <c r="D240" s="4" t="s">
        <v>6</v>
      </c>
      <c r="E240" s="117">
        <f>E238</f>
        <v>2500</v>
      </c>
      <c r="F240" s="6">
        <f>C240*E240</f>
        <v>120000</v>
      </c>
      <c r="G240" s="7"/>
    </row>
    <row r="241" spans="1:10" ht="19.5" customHeight="1" x14ac:dyDescent="0.25">
      <c r="B241" s="22" t="s">
        <v>35</v>
      </c>
      <c r="C241" s="23"/>
      <c r="D241" s="8"/>
      <c r="E241" s="24" t="s">
        <v>33</v>
      </c>
      <c r="F241" s="27">
        <f>SUM(F199:F240)</f>
        <v>6538800</v>
      </c>
      <c r="G241" s="4"/>
    </row>
    <row r="242" spans="1:10" x14ac:dyDescent="0.25">
      <c r="B242" s="9"/>
      <c r="F242" s="37"/>
      <c r="G242" s="37"/>
    </row>
    <row r="243" spans="1:10" x14ac:dyDescent="0.25">
      <c r="B243" s="2" t="s">
        <v>93</v>
      </c>
      <c r="F243" s="37"/>
      <c r="G243" s="37"/>
    </row>
    <row r="244" spans="1:10" x14ac:dyDescent="0.25">
      <c r="F244" s="37"/>
      <c r="G244" s="37"/>
    </row>
    <row r="245" spans="1:10" x14ac:dyDescent="0.25">
      <c r="B245" s="9" t="s">
        <v>94</v>
      </c>
      <c r="F245" s="37"/>
      <c r="G245" s="37"/>
    </row>
    <row r="246" spans="1:10" x14ac:dyDescent="0.25">
      <c r="F246" s="37"/>
      <c r="G246" s="37"/>
    </row>
    <row r="247" spans="1:10" x14ac:dyDescent="0.25">
      <c r="B247" s="10" t="s">
        <v>26</v>
      </c>
      <c r="F247" s="37"/>
      <c r="G247" s="37"/>
    </row>
    <row r="248" spans="1:10" x14ac:dyDescent="0.25">
      <c r="F248" s="37"/>
      <c r="G248" s="37"/>
    </row>
    <row r="249" spans="1:10" x14ac:dyDescent="0.25">
      <c r="B249" s="21" t="s">
        <v>65</v>
      </c>
      <c r="F249" s="37"/>
      <c r="G249" s="37"/>
    </row>
    <row r="250" spans="1:10" x14ac:dyDescent="0.25">
      <c r="B250" s="21"/>
      <c r="F250" s="37"/>
      <c r="G250" s="37"/>
    </row>
    <row r="251" spans="1:10" x14ac:dyDescent="0.25">
      <c r="B251" s="21" t="s">
        <v>66</v>
      </c>
      <c r="F251" s="37"/>
      <c r="G251" s="37"/>
    </row>
    <row r="252" spans="1:10" x14ac:dyDescent="0.25">
      <c r="F252" s="37"/>
      <c r="G252" s="37"/>
      <c r="I252" s="7">
        <f>0.3+0.3+0.23</f>
        <v>0.83</v>
      </c>
      <c r="J252" s="7">
        <f>I252*72.8</f>
        <v>60.423999999999992</v>
      </c>
    </row>
    <row r="253" spans="1:10" x14ac:dyDescent="0.25">
      <c r="A253" s="4" t="s">
        <v>4</v>
      </c>
      <c r="B253" s="14" t="s">
        <v>234</v>
      </c>
      <c r="C253" s="3">
        <v>16</v>
      </c>
      <c r="D253" s="4" t="s">
        <v>9</v>
      </c>
      <c r="E253" s="5">
        <f>E120</f>
        <v>92000</v>
      </c>
      <c r="F253" s="37">
        <f>C253*E253</f>
        <v>1472000</v>
      </c>
      <c r="G253" s="37"/>
      <c r="H253" s="18"/>
    </row>
    <row r="254" spans="1:10" x14ac:dyDescent="0.25">
      <c r="F254" s="37"/>
      <c r="G254" s="37"/>
      <c r="H254" s="18"/>
    </row>
    <row r="255" spans="1:10" x14ac:dyDescent="0.25">
      <c r="A255" s="4" t="s">
        <v>7</v>
      </c>
      <c r="B255" s="14" t="s">
        <v>233</v>
      </c>
      <c r="C255" s="3">
        <v>6</v>
      </c>
      <c r="D255" s="4" t="s">
        <v>9</v>
      </c>
      <c r="E255" s="5">
        <f>E122</f>
        <v>92000</v>
      </c>
      <c r="F255" s="37">
        <f>C255*E255</f>
        <v>552000</v>
      </c>
      <c r="G255" s="37"/>
      <c r="H255" s="18"/>
    </row>
    <row r="256" spans="1:10" x14ac:dyDescent="0.25">
      <c r="F256" s="37"/>
      <c r="G256" s="37"/>
      <c r="H256" s="18"/>
    </row>
    <row r="257" spans="1:8" x14ac:dyDescent="0.25">
      <c r="A257" s="4" t="s">
        <v>10</v>
      </c>
      <c r="B257" s="14" t="s">
        <v>225</v>
      </c>
      <c r="C257" s="3">
        <v>1</v>
      </c>
      <c r="D257" s="4" t="s">
        <v>9</v>
      </c>
      <c r="E257" s="5">
        <f>E255</f>
        <v>92000</v>
      </c>
      <c r="F257" s="37">
        <f>C257*E257</f>
        <v>92000</v>
      </c>
      <c r="G257" s="37"/>
      <c r="H257" s="18"/>
    </row>
    <row r="258" spans="1:8" x14ac:dyDescent="0.25">
      <c r="F258" s="37"/>
      <c r="G258" s="37"/>
      <c r="H258" s="18"/>
    </row>
    <row r="259" spans="1:8" x14ac:dyDescent="0.25">
      <c r="A259" s="45"/>
      <c r="B259" s="10" t="s">
        <v>40</v>
      </c>
      <c r="F259" s="37"/>
      <c r="G259" s="37"/>
    </row>
    <row r="260" spans="1:8" x14ac:dyDescent="0.25">
      <c r="B260" s="21"/>
      <c r="F260" s="37"/>
      <c r="G260" s="37"/>
    </row>
    <row r="261" spans="1:8" ht="30" x14ac:dyDescent="0.25">
      <c r="B261" s="29" t="s">
        <v>95</v>
      </c>
      <c r="F261" s="37"/>
      <c r="G261" s="37"/>
    </row>
    <row r="262" spans="1:8" x14ac:dyDescent="0.25">
      <c r="B262" s="20"/>
      <c r="C262" s="48"/>
      <c r="D262" s="49"/>
      <c r="E262" s="50"/>
      <c r="F262" s="52"/>
      <c r="G262" s="52"/>
    </row>
    <row r="263" spans="1:8" x14ac:dyDescent="0.25">
      <c r="A263" s="4" t="s">
        <v>12</v>
      </c>
      <c r="B263" s="14" t="s">
        <v>187</v>
      </c>
      <c r="C263" s="3">
        <v>4846</v>
      </c>
      <c r="D263" s="4" t="s">
        <v>41</v>
      </c>
      <c r="E263" s="16">
        <f>E213</f>
        <v>750</v>
      </c>
      <c r="F263" s="46">
        <f>C263*E263</f>
        <v>3634500</v>
      </c>
      <c r="G263" s="46"/>
      <c r="H263" s="18"/>
    </row>
    <row r="264" spans="1:8" x14ac:dyDescent="0.25">
      <c r="A264" s="47"/>
      <c r="E264" s="16"/>
      <c r="F264" s="46"/>
      <c r="G264" s="46"/>
    </row>
    <row r="265" spans="1:8" x14ac:dyDescent="0.25">
      <c r="A265" s="4" t="s">
        <v>14</v>
      </c>
      <c r="B265" s="14" t="s">
        <v>75</v>
      </c>
      <c r="D265" s="4" t="s">
        <v>41</v>
      </c>
      <c r="E265" s="16">
        <f>E263</f>
        <v>750</v>
      </c>
      <c r="F265" s="46">
        <f>C265*E265</f>
        <v>0</v>
      </c>
      <c r="G265" s="46"/>
      <c r="H265" s="18"/>
    </row>
    <row r="266" spans="1:8" x14ac:dyDescent="0.25">
      <c r="A266" s="47"/>
      <c r="E266" s="16"/>
      <c r="F266" s="46"/>
      <c r="G266" s="46"/>
    </row>
    <row r="267" spans="1:8" x14ac:dyDescent="0.25">
      <c r="A267" s="4" t="s">
        <v>16</v>
      </c>
      <c r="B267" s="14" t="s">
        <v>186</v>
      </c>
      <c r="C267" s="3">
        <v>1571</v>
      </c>
      <c r="D267" s="4" t="s">
        <v>41</v>
      </c>
      <c r="E267" s="16">
        <f>E265</f>
        <v>750</v>
      </c>
      <c r="F267" s="46">
        <f>C267*E267</f>
        <v>1178250</v>
      </c>
      <c r="G267" s="46"/>
      <c r="H267" s="18"/>
    </row>
    <row r="268" spans="1:8" x14ac:dyDescent="0.25">
      <c r="E268" s="16"/>
      <c r="F268" s="46"/>
      <c r="G268" s="46"/>
      <c r="H268" s="18"/>
    </row>
    <row r="269" spans="1:8" x14ac:dyDescent="0.25">
      <c r="B269" s="10" t="s">
        <v>45</v>
      </c>
      <c r="F269" s="37"/>
      <c r="G269" s="37"/>
    </row>
    <row r="270" spans="1:8" x14ac:dyDescent="0.25">
      <c r="F270" s="37"/>
      <c r="G270" s="37"/>
    </row>
    <row r="271" spans="1:8" x14ac:dyDescent="0.25">
      <c r="B271" s="21" t="s">
        <v>46</v>
      </c>
      <c r="F271" s="37"/>
      <c r="G271" s="37"/>
    </row>
    <row r="272" spans="1:8" x14ac:dyDescent="0.25">
      <c r="F272" s="37"/>
      <c r="G272" s="37"/>
    </row>
    <row r="273" spans="1:8" x14ac:dyDescent="0.25">
      <c r="A273" s="4" t="s">
        <v>18</v>
      </c>
      <c r="B273" s="14" t="s">
        <v>96</v>
      </c>
      <c r="C273" s="3">
        <v>559</v>
      </c>
      <c r="D273" s="4" t="s">
        <v>6</v>
      </c>
      <c r="E273" s="5">
        <f>E176</f>
        <v>6500</v>
      </c>
      <c r="F273" s="37">
        <f>C273*E273</f>
        <v>3633500</v>
      </c>
      <c r="G273" s="37"/>
      <c r="H273" s="18"/>
    </row>
    <row r="274" spans="1:8" x14ac:dyDescent="0.25">
      <c r="F274" s="37"/>
      <c r="G274" s="37"/>
      <c r="H274" s="18"/>
    </row>
    <row r="275" spans="1:8" x14ac:dyDescent="0.25">
      <c r="A275" s="4" t="s">
        <v>20</v>
      </c>
      <c r="B275" s="14" t="s">
        <v>235</v>
      </c>
      <c r="C275" s="3">
        <v>35</v>
      </c>
      <c r="D275" s="4" t="s">
        <v>6</v>
      </c>
      <c r="E275" s="5">
        <f>E273</f>
        <v>6500</v>
      </c>
      <c r="F275" s="37">
        <f>C275*E275</f>
        <v>227500</v>
      </c>
      <c r="G275" s="37"/>
      <c r="H275" s="18"/>
    </row>
    <row r="276" spans="1:8" x14ac:dyDescent="0.25">
      <c r="F276" s="37"/>
      <c r="G276" s="37"/>
      <c r="H276" s="18"/>
    </row>
    <row r="277" spans="1:8" x14ac:dyDescent="0.25">
      <c r="A277" s="4" t="s">
        <v>22</v>
      </c>
      <c r="B277" s="14" t="s">
        <v>236</v>
      </c>
      <c r="C277" s="3">
        <v>82</v>
      </c>
      <c r="D277" s="4" t="s">
        <v>50</v>
      </c>
      <c r="E277" s="5">
        <f>E275*0.15</f>
        <v>975</v>
      </c>
      <c r="F277" s="37">
        <f>C277*E277</f>
        <v>79950</v>
      </c>
      <c r="G277" s="37"/>
      <c r="H277" s="18"/>
    </row>
    <row r="278" spans="1:8" x14ac:dyDescent="0.25">
      <c r="F278" s="37"/>
      <c r="G278" s="37"/>
      <c r="H278" s="18"/>
    </row>
    <row r="279" spans="1:8" x14ac:dyDescent="0.25">
      <c r="F279" s="37"/>
      <c r="G279" s="37"/>
      <c r="H279" s="18"/>
    </row>
    <row r="280" spans="1:8" x14ac:dyDescent="0.25">
      <c r="F280" s="37"/>
      <c r="G280" s="37"/>
      <c r="H280" s="18"/>
    </row>
    <row r="281" spans="1:8" x14ac:dyDescent="0.25">
      <c r="F281" s="37"/>
      <c r="G281" s="37"/>
      <c r="H281" s="18"/>
    </row>
    <row r="282" spans="1:8" x14ac:dyDescent="0.25">
      <c r="F282" s="37"/>
      <c r="G282" s="37"/>
      <c r="H282" s="18"/>
    </row>
    <row r="283" spans="1:8" x14ac:dyDescent="0.25">
      <c r="F283" s="37"/>
      <c r="G283" s="37"/>
      <c r="H283" s="18"/>
    </row>
    <row r="284" spans="1:8" x14ac:dyDescent="0.25">
      <c r="F284" s="37"/>
      <c r="G284" s="37"/>
      <c r="H284" s="18"/>
    </row>
    <row r="285" spans="1:8" x14ac:dyDescent="0.25">
      <c r="F285" s="37"/>
      <c r="G285" s="37"/>
      <c r="H285" s="18"/>
    </row>
    <row r="286" spans="1:8" x14ac:dyDescent="0.25">
      <c r="F286" s="37"/>
      <c r="G286" s="37"/>
      <c r="H286" s="18"/>
    </row>
    <row r="287" spans="1:8" x14ac:dyDescent="0.25">
      <c r="F287" s="37"/>
      <c r="G287" s="37"/>
      <c r="H287" s="18"/>
    </row>
    <row r="288" spans="1:8" x14ac:dyDescent="0.25">
      <c r="F288" s="37"/>
      <c r="G288" s="37"/>
      <c r="H288" s="18"/>
    </row>
    <row r="289" spans="1:8" x14ac:dyDescent="0.25">
      <c r="F289" s="37"/>
      <c r="G289" s="37"/>
      <c r="H289" s="18"/>
    </row>
    <row r="290" spans="1:8" x14ac:dyDescent="0.25">
      <c r="B290" s="22" t="s">
        <v>35</v>
      </c>
      <c r="C290" s="23"/>
      <c r="D290" s="8"/>
      <c r="E290" s="24" t="s">
        <v>33</v>
      </c>
      <c r="F290" s="42">
        <f>SUM(F246:F281)</f>
        <v>10869700</v>
      </c>
      <c r="G290" s="37"/>
      <c r="H290" s="18"/>
    </row>
    <row r="291" spans="1:8" x14ac:dyDescent="0.25">
      <c r="A291" s="8" t="s">
        <v>192</v>
      </c>
      <c r="B291" s="8"/>
      <c r="C291" s="23" t="s">
        <v>193</v>
      </c>
      <c r="D291" s="8" t="s">
        <v>194</v>
      </c>
      <c r="E291" s="78" t="s">
        <v>195</v>
      </c>
      <c r="F291" s="65" t="s">
        <v>196</v>
      </c>
      <c r="G291" s="7"/>
    </row>
    <row r="292" spans="1:8" x14ac:dyDescent="0.25">
      <c r="B292" s="9" t="s">
        <v>197</v>
      </c>
      <c r="E292" s="117"/>
      <c r="F292" s="37"/>
      <c r="G292" s="7"/>
    </row>
    <row r="293" spans="1:8" ht="8.4499999999999993" customHeight="1" x14ac:dyDescent="0.25">
      <c r="E293" s="117"/>
      <c r="F293" s="37"/>
      <c r="G293" s="7"/>
    </row>
    <row r="294" spans="1:8" ht="49.5" x14ac:dyDescent="0.25">
      <c r="B294" s="118" t="s">
        <v>198</v>
      </c>
      <c r="E294" s="117"/>
      <c r="G294" s="7"/>
    </row>
    <row r="295" spans="1:8" x14ac:dyDescent="0.25">
      <c r="B295" s="40"/>
      <c r="E295" s="117"/>
      <c r="G295" s="28"/>
    </row>
    <row r="296" spans="1:8" x14ac:dyDescent="0.25">
      <c r="A296" s="4" t="s">
        <v>4</v>
      </c>
      <c r="B296" s="53" t="s">
        <v>199</v>
      </c>
      <c r="C296" s="3">
        <v>820</v>
      </c>
      <c r="D296" s="4" t="s">
        <v>6</v>
      </c>
      <c r="E296" s="117">
        <v>10100</v>
      </c>
      <c r="F296" s="119">
        <f>E296*C296</f>
        <v>8282000</v>
      </c>
      <c r="G296" s="28"/>
    </row>
    <row r="297" spans="1:8" ht="10.9" customHeight="1" x14ac:dyDescent="0.25">
      <c r="B297" s="53"/>
      <c r="E297" s="117"/>
      <c r="F297" s="119"/>
      <c r="G297" s="7"/>
    </row>
    <row r="298" spans="1:8" x14ac:dyDescent="0.25">
      <c r="E298" s="117"/>
      <c r="F298" s="119"/>
      <c r="G298" s="7"/>
    </row>
    <row r="299" spans="1:8" x14ac:dyDescent="0.25">
      <c r="B299" s="10" t="s">
        <v>200</v>
      </c>
      <c r="E299" s="117"/>
      <c r="G299" s="7"/>
    </row>
    <row r="300" spans="1:8" ht="12.6" customHeight="1" x14ac:dyDescent="0.25">
      <c r="E300" s="117"/>
      <c r="G300" s="7"/>
    </row>
    <row r="301" spans="1:8" ht="14.25" customHeight="1" x14ac:dyDescent="0.25">
      <c r="B301" s="29" t="s">
        <v>201</v>
      </c>
      <c r="E301" s="117"/>
      <c r="G301" s="7"/>
    </row>
    <row r="302" spans="1:8" x14ac:dyDescent="0.25">
      <c r="E302" s="117"/>
      <c r="G302" s="7"/>
    </row>
    <row r="303" spans="1:8" s="123" customFormat="1" ht="17.100000000000001" customHeight="1" x14ac:dyDescent="0.25">
      <c r="A303" s="79" t="s">
        <v>7</v>
      </c>
      <c r="B303" s="14" t="s">
        <v>202</v>
      </c>
      <c r="C303" s="120"/>
      <c r="D303" s="79" t="s">
        <v>203</v>
      </c>
      <c r="E303" s="121"/>
      <c r="F303" s="122"/>
    </row>
    <row r="304" spans="1:8" x14ac:dyDescent="0.25">
      <c r="E304" s="117"/>
      <c r="G304" s="7"/>
    </row>
    <row r="305" spans="1:7" x14ac:dyDescent="0.25">
      <c r="A305" s="4" t="s">
        <v>10</v>
      </c>
      <c r="B305" s="14" t="s">
        <v>204</v>
      </c>
      <c r="C305" s="3">
        <v>147</v>
      </c>
      <c r="D305" s="4" t="s">
        <v>50</v>
      </c>
      <c r="E305" s="117">
        <v>750</v>
      </c>
      <c r="F305" s="119">
        <f>C305*E305</f>
        <v>110250</v>
      </c>
      <c r="G305" s="7"/>
    </row>
    <row r="306" spans="1:7" x14ac:dyDescent="0.25">
      <c r="E306" s="117"/>
      <c r="G306" s="7"/>
    </row>
    <row r="307" spans="1:7" x14ac:dyDescent="0.25">
      <c r="A307" s="4" t="s">
        <v>12</v>
      </c>
      <c r="B307" s="14" t="s">
        <v>205</v>
      </c>
      <c r="C307" s="3">
        <v>697</v>
      </c>
      <c r="D307" s="4" t="s">
        <v>50</v>
      </c>
      <c r="E307" s="117">
        <v>750</v>
      </c>
      <c r="F307" s="119">
        <f>C307*E307</f>
        <v>522750</v>
      </c>
      <c r="G307" s="7"/>
    </row>
    <row r="308" spans="1:7" ht="12.75" customHeight="1" x14ac:dyDescent="0.25">
      <c r="E308" s="117"/>
      <c r="F308" s="119"/>
      <c r="G308" s="7"/>
    </row>
    <row r="309" spans="1:7" x14ac:dyDescent="0.25">
      <c r="A309" s="4" t="s">
        <v>14</v>
      </c>
      <c r="B309" s="14" t="s">
        <v>206</v>
      </c>
      <c r="C309" s="3">
        <v>693</v>
      </c>
      <c r="D309" s="4" t="s">
        <v>50</v>
      </c>
      <c r="E309" s="117">
        <f>E307</f>
        <v>750</v>
      </c>
      <c r="F309" s="119">
        <f>C309*E309</f>
        <v>519750</v>
      </c>
      <c r="G309" s="7"/>
    </row>
    <row r="310" spans="1:7" ht="12.75" customHeight="1" x14ac:dyDescent="0.25">
      <c r="E310" s="117"/>
      <c r="G310" s="7"/>
    </row>
    <row r="311" spans="1:7" x14ac:dyDescent="0.25">
      <c r="A311" s="4" t="s">
        <v>16</v>
      </c>
      <c r="B311" s="14" t="s">
        <v>207</v>
      </c>
      <c r="C311" s="3">
        <v>872</v>
      </c>
      <c r="D311" s="4" t="s">
        <v>50</v>
      </c>
      <c r="E311" s="117">
        <f>E309</f>
        <v>750</v>
      </c>
      <c r="F311" s="119">
        <f>C311*E311</f>
        <v>654000</v>
      </c>
      <c r="G311" s="7"/>
    </row>
    <row r="312" spans="1:7" ht="12.75" customHeight="1" x14ac:dyDescent="0.25">
      <c r="E312" s="117"/>
      <c r="F312" s="119"/>
      <c r="G312" s="7"/>
    </row>
    <row r="313" spans="1:7" x14ac:dyDescent="0.25">
      <c r="A313" s="4" t="s">
        <v>18</v>
      </c>
      <c r="B313" s="14" t="s">
        <v>208</v>
      </c>
      <c r="C313" s="3">
        <v>943</v>
      </c>
      <c r="D313" s="4" t="s">
        <v>50</v>
      </c>
      <c r="E313" s="117">
        <v>550</v>
      </c>
      <c r="F313" s="119">
        <f>C313*E313</f>
        <v>518650</v>
      </c>
      <c r="G313" s="7"/>
    </row>
    <row r="314" spans="1:7" ht="12.6" customHeight="1" x14ac:dyDescent="0.25">
      <c r="E314" s="117"/>
      <c r="F314" s="119"/>
      <c r="G314" s="7"/>
    </row>
    <row r="315" spans="1:7" x14ac:dyDescent="0.25">
      <c r="B315" s="10" t="s">
        <v>51</v>
      </c>
      <c r="C315" s="23"/>
      <c r="D315" s="8"/>
      <c r="E315" s="124"/>
      <c r="F315" s="125"/>
      <c r="G315" s="7"/>
    </row>
    <row r="316" spans="1:7" x14ac:dyDescent="0.25">
      <c r="B316" s="33"/>
      <c r="C316" s="23"/>
      <c r="D316" s="8"/>
      <c r="E316" s="124"/>
      <c r="F316" s="125"/>
      <c r="G316" s="7"/>
    </row>
    <row r="317" spans="1:7" ht="32.25" customHeight="1" x14ac:dyDescent="0.25">
      <c r="B317" s="29" t="s">
        <v>209</v>
      </c>
      <c r="C317" s="23"/>
      <c r="D317" s="8"/>
      <c r="E317" s="124"/>
      <c r="F317" s="125"/>
      <c r="G317" s="7"/>
    </row>
    <row r="318" spans="1:7" x14ac:dyDescent="0.25">
      <c r="B318" s="29"/>
      <c r="C318" s="23"/>
      <c r="D318" s="8"/>
      <c r="E318" s="124"/>
      <c r="F318" s="125"/>
      <c r="G318" s="7"/>
    </row>
    <row r="319" spans="1:7" x14ac:dyDescent="0.25">
      <c r="A319" s="4" t="s">
        <v>20</v>
      </c>
      <c r="B319" s="20" t="s">
        <v>210</v>
      </c>
      <c r="C319" s="3">
        <v>179</v>
      </c>
      <c r="D319" s="4" t="s">
        <v>6</v>
      </c>
      <c r="E319" s="117">
        <v>8400</v>
      </c>
      <c r="F319" s="6">
        <f>C319*E319</f>
        <v>1503600</v>
      </c>
      <c r="G319" s="7"/>
    </row>
    <row r="320" spans="1:7" x14ac:dyDescent="0.25">
      <c r="E320" s="117"/>
      <c r="G320" s="7"/>
    </row>
    <row r="321" spans="1:7" x14ac:dyDescent="0.25">
      <c r="B321" s="10" t="s">
        <v>169</v>
      </c>
      <c r="E321" s="117"/>
      <c r="F321" s="37"/>
      <c r="G321" s="7"/>
    </row>
    <row r="322" spans="1:7" ht="12.95" customHeight="1" x14ac:dyDescent="0.25">
      <c r="E322" s="117"/>
      <c r="F322" s="37"/>
      <c r="G322" s="7"/>
    </row>
    <row r="323" spans="1:7" ht="30" x14ac:dyDescent="0.25">
      <c r="B323" s="29" t="s">
        <v>171</v>
      </c>
      <c r="E323" s="117"/>
      <c r="F323" s="37"/>
      <c r="G323" s="7"/>
    </row>
    <row r="324" spans="1:7" ht="16.5" customHeight="1" x14ac:dyDescent="0.25">
      <c r="B324" s="29"/>
      <c r="E324" s="117"/>
      <c r="F324" s="37"/>
      <c r="G324" s="7"/>
    </row>
    <row r="325" spans="1:7" ht="19.5" customHeight="1" x14ac:dyDescent="0.25">
      <c r="A325" s="4" t="s">
        <v>22</v>
      </c>
      <c r="B325" s="40" t="s">
        <v>97</v>
      </c>
      <c r="C325" s="3">
        <f>C319*2</f>
        <v>358</v>
      </c>
      <c r="D325" s="4" t="s">
        <v>6</v>
      </c>
      <c r="E325" s="117">
        <v>2500</v>
      </c>
      <c r="F325" s="6">
        <f>C325*E325</f>
        <v>895000</v>
      </c>
      <c r="G325" s="7"/>
    </row>
    <row r="326" spans="1:7" x14ac:dyDescent="0.25">
      <c r="B326" s="40"/>
      <c r="E326" s="117"/>
      <c r="G326" s="7"/>
    </row>
    <row r="327" spans="1:7" x14ac:dyDescent="0.25">
      <c r="A327" s="4" t="s">
        <v>24</v>
      </c>
      <c r="B327" s="14" t="s">
        <v>237</v>
      </c>
      <c r="C327" s="3">
        <f>C277</f>
        <v>82</v>
      </c>
      <c r="D327" s="4" t="s">
        <v>50</v>
      </c>
      <c r="E327" s="117">
        <f>E325*0.15</f>
        <v>375</v>
      </c>
      <c r="F327" s="6">
        <f>C327*E327</f>
        <v>30750</v>
      </c>
      <c r="G327" s="7"/>
    </row>
    <row r="328" spans="1:7" ht="14.25" customHeight="1" x14ac:dyDescent="0.25">
      <c r="E328" s="117"/>
      <c r="G328" s="7"/>
    </row>
    <row r="329" spans="1:7" x14ac:dyDescent="0.25">
      <c r="B329" s="10" t="s">
        <v>212</v>
      </c>
      <c r="E329" s="117"/>
      <c r="G329" s="7"/>
    </row>
    <row r="330" spans="1:7" x14ac:dyDescent="0.25">
      <c r="E330" s="117"/>
      <c r="G330" s="7"/>
    </row>
    <row r="331" spans="1:7" x14ac:dyDescent="0.25">
      <c r="B331" s="21" t="s">
        <v>213</v>
      </c>
      <c r="E331" s="117"/>
      <c r="F331" s="37"/>
      <c r="G331" s="7"/>
    </row>
    <row r="332" spans="1:7" x14ac:dyDescent="0.25">
      <c r="B332" s="21"/>
      <c r="E332" s="117"/>
      <c r="F332" s="37"/>
      <c r="G332" s="7"/>
    </row>
    <row r="333" spans="1:7" x14ac:dyDescent="0.25">
      <c r="A333" s="4" t="s">
        <v>28</v>
      </c>
      <c r="B333" s="40" t="s">
        <v>214</v>
      </c>
      <c r="D333" s="4" t="s">
        <v>6</v>
      </c>
      <c r="E333" s="117">
        <v>2650</v>
      </c>
      <c r="F333" s="6">
        <f>C333*E333</f>
        <v>0</v>
      </c>
      <c r="G333" s="7"/>
    </row>
    <row r="334" spans="1:7" x14ac:dyDescent="0.25">
      <c r="B334" s="40"/>
      <c r="E334" s="117"/>
      <c r="G334" s="7"/>
    </row>
    <row r="335" spans="1:7" x14ac:dyDescent="0.25">
      <c r="B335" s="22" t="s">
        <v>35</v>
      </c>
      <c r="C335" s="23"/>
      <c r="D335" s="8"/>
      <c r="E335" s="124" t="s">
        <v>33</v>
      </c>
      <c r="F335" s="27">
        <f>SUM(F294:F334)</f>
        <v>13036750</v>
      </c>
      <c r="G335" s="7"/>
    </row>
    <row r="336" spans="1:7" x14ac:dyDescent="0.25">
      <c r="A336" s="8" t="s">
        <v>192</v>
      </c>
      <c r="B336" s="8"/>
      <c r="C336" s="23" t="s">
        <v>193</v>
      </c>
      <c r="D336" s="8" t="s">
        <v>194</v>
      </c>
      <c r="E336" s="78" t="s">
        <v>195</v>
      </c>
      <c r="F336" s="65" t="s">
        <v>196</v>
      </c>
      <c r="G336" s="7"/>
    </row>
    <row r="337" spans="1:7" x14ac:dyDescent="0.25">
      <c r="B337" s="9" t="s">
        <v>197</v>
      </c>
      <c r="E337" s="117"/>
      <c r="G337" s="7"/>
    </row>
    <row r="338" spans="1:7" x14ac:dyDescent="0.25">
      <c r="B338" s="40"/>
      <c r="E338" s="117"/>
      <c r="G338" s="7"/>
    </row>
    <row r="339" spans="1:7" x14ac:dyDescent="0.25">
      <c r="B339" s="9" t="s">
        <v>215</v>
      </c>
      <c r="E339" s="117"/>
      <c r="G339" s="7"/>
    </row>
    <row r="340" spans="1:7" x14ac:dyDescent="0.25">
      <c r="B340" s="21"/>
      <c r="E340" s="117"/>
      <c r="G340" s="7"/>
    </row>
    <row r="341" spans="1:7" x14ac:dyDescent="0.25">
      <c r="B341" s="126" t="s">
        <v>216</v>
      </c>
      <c r="E341" s="117"/>
      <c r="G341" s="7"/>
    </row>
    <row r="342" spans="1:7" x14ac:dyDescent="0.25">
      <c r="B342" s="127"/>
      <c r="E342" s="117"/>
      <c r="G342" s="7"/>
    </row>
    <row r="343" spans="1:7" x14ac:dyDescent="0.25">
      <c r="A343" s="4" t="s">
        <v>4</v>
      </c>
      <c r="B343" s="128" t="s">
        <v>217</v>
      </c>
      <c r="C343" s="3">
        <v>0</v>
      </c>
      <c r="D343" s="4" t="s">
        <v>6</v>
      </c>
      <c r="E343" s="117">
        <v>7100</v>
      </c>
      <c r="F343" s="6">
        <f>C343*E343</f>
        <v>0</v>
      </c>
      <c r="G343" s="7"/>
    </row>
    <row r="344" spans="1:7" ht="14.25" customHeight="1" x14ac:dyDescent="0.25">
      <c r="B344" s="129"/>
      <c r="E344" s="117"/>
      <c r="G344" s="7"/>
    </row>
    <row r="345" spans="1:7" x14ac:dyDescent="0.25">
      <c r="A345" s="4" t="s">
        <v>7</v>
      </c>
      <c r="B345" s="40" t="s">
        <v>218</v>
      </c>
      <c r="C345" s="3">
        <v>0</v>
      </c>
      <c r="D345" s="4" t="s">
        <v>6</v>
      </c>
      <c r="E345" s="117">
        <f>E343</f>
        <v>7100</v>
      </c>
      <c r="F345" s="6">
        <f>C345*E345</f>
        <v>0</v>
      </c>
      <c r="G345" s="7"/>
    </row>
    <row r="346" spans="1:7" ht="12" customHeight="1" x14ac:dyDescent="0.25">
      <c r="B346" s="40"/>
      <c r="E346" s="117"/>
      <c r="G346" s="7"/>
    </row>
    <row r="347" spans="1:7" x14ac:dyDescent="0.25">
      <c r="A347" s="4" t="s">
        <v>10</v>
      </c>
      <c r="B347" s="40" t="s">
        <v>219</v>
      </c>
      <c r="D347" s="4" t="s">
        <v>98</v>
      </c>
      <c r="E347" s="117">
        <v>24000</v>
      </c>
      <c r="F347" s="6">
        <f>C347*E347</f>
        <v>0</v>
      </c>
      <c r="G347" s="7"/>
    </row>
    <row r="348" spans="1:7" x14ac:dyDescent="0.25">
      <c r="B348" s="40"/>
      <c r="E348" s="117"/>
      <c r="G348" s="7"/>
    </row>
    <row r="349" spans="1:7" s="134" customFormat="1" x14ac:dyDescent="0.25">
      <c r="A349" s="130"/>
      <c r="B349" s="131" t="s">
        <v>126</v>
      </c>
      <c r="C349" s="132"/>
      <c r="D349" s="130"/>
      <c r="E349" s="117"/>
      <c r="F349" s="133"/>
    </row>
    <row r="350" spans="1:7" s="134" customFormat="1" ht="45" x14ac:dyDescent="0.25">
      <c r="A350" s="130"/>
      <c r="B350" s="135" t="s">
        <v>127</v>
      </c>
      <c r="C350" s="132"/>
      <c r="D350" s="130"/>
      <c r="E350" s="117"/>
      <c r="F350" s="133"/>
    </row>
    <row r="351" spans="1:7" s="134" customFormat="1" x14ac:dyDescent="0.25">
      <c r="A351" s="130" t="s">
        <v>12</v>
      </c>
      <c r="B351" s="40" t="s">
        <v>97</v>
      </c>
      <c r="C351" s="136"/>
      <c r="D351" s="130" t="s">
        <v>99</v>
      </c>
      <c r="E351" s="117">
        <v>1400</v>
      </c>
      <c r="F351" s="133">
        <f>E351*C351</f>
        <v>0</v>
      </c>
    </row>
    <row r="352" spans="1:7" s="134" customFormat="1" x14ac:dyDescent="0.25">
      <c r="A352" s="130"/>
      <c r="B352" s="40"/>
      <c r="C352" s="136"/>
      <c r="D352" s="130"/>
      <c r="E352" s="117"/>
      <c r="F352" s="133"/>
    </row>
    <row r="353" spans="1:7" s="134" customFormat="1" ht="24" customHeight="1" x14ac:dyDescent="0.25">
      <c r="A353" s="130" t="s">
        <v>14</v>
      </c>
      <c r="B353" s="14" t="s">
        <v>226</v>
      </c>
      <c r="C353" s="136"/>
      <c r="D353" s="130" t="s">
        <v>50</v>
      </c>
      <c r="E353" s="117">
        <v>590</v>
      </c>
      <c r="F353" s="133">
        <f>E353*C353</f>
        <v>0</v>
      </c>
    </row>
    <row r="354" spans="1:7" x14ac:dyDescent="0.25">
      <c r="B354" s="10" t="s">
        <v>220</v>
      </c>
      <c r="E354" s="117"/>
      <c r="G354" s="7"/>
    </row>
    <row r="355" spans="1:7" x14ac:dyDescent="0.25">
      <c r="E355" s="117"/>
      <c r="G355" s="7"/>
    </row>
    <row r="356" spans="1:7" ht="30" x14ac:dyDescent="0.25">
      <c r="B356" s="29" t="s">
        <v>221</v>
      </c>
      <c r="E356" s="117"/>
      <c r="G356" s="7"/>
    </row>
    <row r="357" spans="1:7" x14ac:dyDescent="0.25">
      <c r="E357" s="117"/>
      <c r="G357" s="7"/>
    </row>
    <row r="358" spans="1:7" x14ac:dyDescent="0.25">
      <c r="A358" s="4" t="s">
        <v>16</v>
      </c>
      <c r="B358" s="40" t="s">
        <v>97</v>
      </c>
      <c r="D358" s="4" t="s">
        <v>99</v>
      </c>
      <c r="E358" s="117">
        <v>2200</v>
      </c>
      <c r="F358" s="119">
        <f>C358*E358</f>
        <v>0</v>
      </c>
      <c r="G358" s="7"/>
    </row>
    <row r="359" spans="1:7" x14ac:dyDescent="0.25">
      <c r="B359" s="40"/>
      <c r="E359" s="117"/>
      <c r="F359" s="119"/>
      <c r="G359" s="7"/>
    </row>
    <row r="360" spans="1:7" x14ac:dyDescent="0.25">
      <c r="A360" s="4" t="s">
        <v>18</v>
      </c>
      <c r="B360" s="14" t="s">
        <v>211</v>
      </c>
      <c r="D360" s="4" t="s">
        <v>50</v>
      </c>
      <c r="E360" s="117">
        <f>E358*0.15</f>
        <v>330</v>
      </c>
      <c r="F360" s="119">
        <f>C360*E360</f>
        <v>0</v>
      </c>
      <c r="G360" s="7"/>
    </row>
    <row r="361" spans="1:7" x14ac:dyDescent="0.25">
      <c r="E361" s="117"/>
      <c r="F361" s="119"/>
      <c r="G361" s="7"/>
    </row>
    <row r="362" spans="1:7" x14ac:dyDescent="0.25">
      <c r="B362" s="22" t="s">
        <v>35</v>
      </c>
      <c r="C362" s="23"/>
      <c r="D362" s="8"/>
      <c r="E362" s="124" t="s">
        <v>33</v>
      </c>
      <c r="F362" s="125">
        <f>SUM(F339:F361)</f>
        <v>0</v>
      </c>
      <c r="G362" s="7"/>
    </row>
    <row r="363" spans="1:7" x14ac:dyDescent="0.25">
      <c r="B363" s="22"/>
      <c r="C363" s="23"/>
      <c r="D363" s="8"/>
      <c r="E363" s="124"/>
      <c r="F363" s="125"/>
      <c r="G363" s="7"/>
    </row>
    <row r="364" spans="1:7" x14ac:dyDescent="0.25">
      <c r="B364" s="22"/>
      <c r="C364" s="23"/>
      <c r="D364" s="8"/>
      <c r="E364" s="124"/>
      <c r="F364" s="125"/>
      <c r="G364" s="7"/>
    </row>
    <row r="365" spans="1:7" x14ac:dyDescent="0.25">
      <c r="B365" s="9" t="s">
        <v>57</v>
      </c>
      <c r="E365" s="117"/>
      <c r="F365" s="37"/>
      <c r="G365" s="7"/>
    </row>
    <row r="366" spans="1:7" x14ac:dyDescent="0.25">
      <c r="B366" s="21"/>
      <c r="E366" s="117"/>
      <c r="F366" s="37"/>
      <c r="G366" s="7"/>
    </row>
    <row r="367" spans="1:7" x14ac:dyDescent="0.25">
      <c r="B367" s="38" t="s">
        <v>222</v>
      </c>
      <c r="E367" s="117">
        <f>F290</f>
        <v>10869700</v>
      </c>
      <c r="F367" s="37"/>
      <c r="G367" s="7"/>
    </row>
    <row r="368" spans="1:7" x14ac:dyDescent="0.25">
      <c r="B368" s="38"/>
      <c r="E368" s="117"/>
      <c r="F368" s="37"/>
      <c r="G368" s="7"/>
    </row>
    <row r="369" spans="2:7" x14ac:dyDescent="0.25">
      <c r="B369" s="38" t="s">
        <v>223</v>
      </c>
      <c r="E369" s="117">
        <f>F335</f>
        <v>13036750</v>
      </c>
      <c r="F369" s="37"/>
      <c r="G369" s="7"/>
    </row>
    <row r="370" spans="2:7" x14ac:dyDescent="0.25">
      <c r="B370" s="38"/>
      <c r="E370" s="117"/>
      <c r="G370" s="7"/>
    </row>
    <row r="371" spans="2:7" x14ac:dyDescent="0.25">
      <c r="B371" s="38" t="s">
        <v>224</v>
      </c>
      <c r="E371" s="117">
        <f>F362</f>
        <v>0</v>
      </c>
      <c r="G371" s="7"/>
    </row>
    <row r="372" spans="2:7" x14ac:dyDescent="0.25">
      <c r="B372" s="40"/>
      <c r="E372" s="117"/>
      <c r="G372" s="7"/>
    </row>
    <row r="373" spans="2:7" x14ac:dyDescent="0.25">
      <c r="B373" s="40"/>
      <c r="E373" s="117"/>
      <c r="G373" s="7"/>
    </row>
    <row r="374" spans="2:7" x14ac:dyDescent="0.25">
      <c r="B374" s="40"/>
      <c r="E374" s="117"/>
      <c r="G374" s="7"/>
    </row>
    <row r="375" spans="2:7" x14ac:dyDescent="0.25">
      <c r="B375" s="40"/>
      <c r="E375" s="117"/>
      <c r="G375" s="7"/>
    </row>
    <row r="376" spans="2:7" x14ac:dyDescent="0.25">
      <c r="B376" s="40"/>
      <c r="E376" s="117"/>
      <c r="G376" s="7"/>
    </row>
    <row r="377" spans="2:7" x14ac:dyDescent="0.25">
      <c r="B377" s="40"/>
      <c r="E377" s="117"/>
      <c r="G377" s="7"/>
    </row>
    <row r="378" spans="2:7" x14ac:dyDescent="0.25">
      <c r="B378" s="9" t="s">
        <v>94</v>
      </c>
      <c r="E378" s="117"/>
      <c r="F378" s="37"/>
      <c r="G378" s="7"/>
    </row>
    <row r="379" spans="2:7" x14ac:dyDescent="0.25">
      <c r="B379" s="22" t="s">
        <v>62</v>
      </c>
      <c r="C379" s="23"/>
      <c r="D379" s="8"/>
      <c r="E379" s="124" t="s">
        <v>33</v>
      </c>
      <c r="F379" s="125">
        <f>SUM(E365:E372)</f>
        <v>23906450</v>
      </c>
      <c r="G379" s="7"/>
    </row>
    <row r="380" spans="2:7" x14ac:dyDescent="0.25">
      <c r="B380" s="2" t="s">
        <v>100</v>
      </c>
      <c r="F380" s="37"/>
      <c r="G380" s="37"/>
    </row>
    <row r="381" spans="2:7" x14ac:dyDescent="0.25">
      <c r="F381" s="37"/>
      <c r="G381" s="37"/>
    </row>
    <row r="382" spans="2:7" x14ac:dyDescent="0.25">
      <c r="B382" s="9" t="s">
        <v>101</v>
      </c>
      <c r="F382" s="37"/>
      <c r="G382" s="37"/>
    </row>
    <row r="383" spans="2:7" x14ac:dyDescent="0.25">
      <c r="B383" s="9"/>
      <c r="F383" s="37"/>
      <c r="G383" s="37"/>
    </row>
    <row r="384" spans="2:7" x14ac:dyDescent="0.25">
      <c r="B384" s="10" t="s">
        <v>51</v>
      </c>
      <c r="C384" s="23"/>
      <c r="D384" s="8"/>
      <c r="E384" s="31"/>
      <c r="F384" s="32"/>
      <c r="G384" s="32"/>
    </row>
    <row r="385" spans="1:10" x14ac:dyDescent="0.25">
      <c r="B385" s="33"/>
      <c r="C385" s="23"/>
      <c r="D385" s="8"/>
      <c r="E385" s="31"/>
      <c r="F385" s="32"/>
      <c r="G385" s="32"/>
      <c r="J385" s="14"/>
    </row>
    <row r="386" spans="1:10" ht="30" x14ac:dyDescent="0.25">
      <c r="B386" s="29" t="s">
        <v>102</v>
      </c>
      <c r="C386" s="23"/>
      <c r="D386" s="8"/>
      <c r="E386" s="31"/>
      <c r="F386" s="32"/>
      <c r="G386" s="32"/>
      <c r="J386" s="14"/>
    </row>
    <row r="387" spans="1:10" x14ac:dyDescent="0.25">
      <c r="B387" s="29"/>
      <c r="C387" s="23"/>
      <c r="D387" s="8"/>
      <c r="E387" s="31"/>
      <c r="F387" s="32"/>
      <c r="G387" s="32"/>
      <c r="I387" s="7">
        <v>647</v>
      </c>
      <c r="J387" s="14"/>
    </row>
    <row r="388" spans="1:10" x14ac:dyDescent="0.25">
      <c r="A388" s="4" t="s">
        <v>4</v>
      </c>
      <c r="B388" s="14" t="s">
        <v>103</v>
      </c>
      <c r="C388" s="3">
        <v>1798</v>
      </c>
      <c r="D388" s="4" t="s">
        <v>6</v>
      </c>
      <c r="E388" s="16">
        <v>8400</v>
      </c>
      <c r="F388" s="54">
        <f>C388*E388</f>
        <v>15103200</v>
      </c>
      <c r="G388" s="54"/>
      <c r="I388" s="55" t="e">
        <f>I387-#REF!</f>
        <v>#REF!</v>
      </c>
      <c r="J388" s="14"/>
    </row>
    <row r="389" spans="1:10" x14ac:dyDescent="0.25">
      <c r="B389" s="9"/>
      <c r="E389" s="16"/>
      <c r="F389" s="56"/>
      <c r="G389" s="56"/>
      <c r="H389" s="18"/>
      <c r="J389" s="14"/>
    </row>
    <row r="390" spans="1:10" x14ac:dyDescent="0.25">
      <c r="A390" s="4" t="s">
        <v>7</v>
      </c>
      <c r="B390" s="14" t="s">
        <v>104</v>
      </c>
      <c r="C390" s="3">
        <v>30</v>
      </c>
      <c r="D390" s="4" t="s">
        <v>6</v>
      </c>
      <c r="E390" s="16">
        <v>7500</v>
      </c>
      <c r="F390" s="54">
        <f>C390*E390</f>
        <v>225000</v>
      </c>
      <c r="G390" s="54"/>
      <c r="J390" s="14"/>
    </row>
    <row r="391" spans="1:10" x14ac:dyDescent="0.25">
      <c r="C391" s="57"/>
      <c r="E391" s="16"/>
      <c r="F391" s="58"/>
      <c r="G391" s="58"/>
      <c r="J391" s="14"/>
    </row>
    <row r="392" spans="1:10" x14ac:dyDescent="0.25">
      <c r="B392" s="10" t="s">
        <v>26</v>
      </c>
      <c r="F392" s="37"/>
      <c r="G392" s="37"/>
      <c r="J392" s="14"/>
    </row>
    <row r="393" spans="1:10" x14ac:dyDescent="0.25">
      <c r="F393" s="37"/>
      <c r="G393" s="37"/>
      <c r="J393" s="14"/>
    </row>
    <row r="394" spans="1:10" ht="17.25" customHeight="1" x14ac:dyDescent="0.25">
      <c r="B394" s="21" t="s">
        <v>105</v>
      </c>
      <c r="F394" s="37"/>
      <c r="G394" s="37"/>
      <c r="J394" s="14"/>
    </row>
    <row r="395" spans="1:10" ht="14.25" customHeight="1" x14ac:dyDescent="0.25">
      <c r="B395" s="21"/>
      <c r="F395" s="37"/>
      <c r="G395" s="37"/>
      <c r="J395" s="14"/>
    </row>
    <row r="396" spans="1:10" x14ac:dyDescent="0.25">
      <c r="A396" s="4" t="s">
        <v>10</v>
      </c>
      <c r="B396" s="14" t="s">
        <v>106</v>
      </c>
      <c r="C396" s="3">
        <v>12</v>
      </c>
      <c r="D396" s="4" t="s">
        <v>9</v>
      </c>
      <c r="E396" s="5">
        <f>E120</f>
        <v>92000</v>
      </c>
      <c r="F396" s="37">
        <f>C396*E396</f>
        <v>1104000</v>
      </c>
      <c r="G396" s="37"/>
      <c r="H396" s="18"/>
      <c r="J396" s="14"/>
    </row>
    <row r="397" spans="1:10" x14ac:dyDescent="0.25">
      <c r="F397" s="37"/>
      <c r="G397" s="37"/>
      <c r="J397" s="14"/>
    </row>
    <row r="398" spans="1:10" x14ac:dyDescent="0.25">
      <c r="B398" s="10" t="s">
        <v>40</v>
      </c>
      <c r="F398" s="37"/>
      <c r="G398" s="37"/>
      <c r="J398" s="14"/>
    </row>
    <row r="399" spans="1:10" ht="14.25" customHeight="1" x14ac:dyDescent="0.25">
      <c r="B399" s="21"/>
      <c r="F399" s="37"/>
      <c r="G399" s="37"/>
      <c r="J399" s="14"/>
    </row>
    <row r="400" spans="1:10" x14ac:dyDescent="0.25">
      <c r="B400" s="21" t="s">
        <v>107</v>
      </c>
      <c r="F400" s="37"/>
      <c r="G400" s="37"/>
      <c r="J400" s="14"/>
    </row>
    <row r="401" spans="1:10" ht="12.75" customHeight="1" x14ac:dyDescent="0.25">
      <c r="F401" s="37"/>
      <c r="G401" s="37"/>
      <c r="J401" s="14"/>
    </row>
    <row r="402" spans="1:10" x14ac:dyDescent="0.25">
      <c r="A402" s="4" t="s">
        <v>12</v>
      </c>
      <c r="B402" s="14" t="s">
        <v>75</v>
      </c>
      <c r="C402" s="3">
        <v>789</v>
      </c>
      <c r="D402" s="4" t="s">
        <v>41</v>
      </c>
      <c r="E402" s="5">
        <f>E263</f>
        <v>750</v>
      </c>
      <c r="F402" s="37">
        <f>C402*E402</f>
        <v>591750</v>
      </c>
      <c r="G402" s="37"/>
      <c r="H402" s="18"/>
      <c r="J402" s="14"/>
    </row>
    <row r="403" spans="1:10" x14ac:dyDescent="0.25">
      <c r="F403" s="37"/>
      <c r="G403" s="37"/>
      <c r="J403" s="14"/>
    </row>
    <row r="404" spans="1:10" x14ac:dyDescent="0.25">
      <c r="A404" s="4" t="s">
        <v>14</v>
      </c>
      <c r="B404" s="14" t="s">
        <v>108</v>
      </c>
      <c r="C404" s="3">
        <v>541</v>
      </c>
      <c r="D404" s="4" t="s">
        <v>41</v>
      </c>
      <c r="E404" s="5">
        <f>E402</f>
        <v>750</v>
      </c>
      <c r="F404" s="37">
        <f>C404*E404</f>
        <v>405750</v>
      </c>
      <c r="G404" s="37"/>
      <c r="H404" s="18"/>
      <c r="J404" s="14"/>
    </row>
    <row r="405" spans="1:10" ht="14.25" customHeight="1" x14ac:dyDescent="0.25">
      <c r="F405" s="37"/>
      <c r="G405" s="37"/>
      <c r="J405" s="14"/>
    </row>
    <row r="406" spans="1:10" x14ac:dyDescent="0.25">
      <c r="B406" s="10" t="s">
        <v>45</v>
      </c>
      <c r="F406" s="37"/>
      <c r="G406" s="37"/>
    </row>
    <row r="407" spans="1:10" ht="15" customHeight="1" x14ac:dyDescent="0.25">
      <c r="F407" s="37"/>
      <c r="G407" s="37"/>
    </row>
    <row r="408" spans="1:10" x14ac:dyDescent="0.25">
      <c r="B408" s="21" t="s">
        <v>46</v>
      </c>
      <c r="F408" s="37"/>
      <c r="G408" s="37"/>
    </row>
    <row r="409" spans="1:10" ht="9.75" customHeight="1" x14ac:dyDescent="0.25">
      <c r="F409" s="37"/>
      <c r="G409" s="37"/>
    </row>
    <row r="410" spans="1:10" x14ac:dyDescent="0.25">
      <c r="A410" s="4" t="s">
        <v>16</v>
      </c>
      <c r="B410" s="14" t="s">
        <v>109</v>
      </c>
      <c r="C410" s="3">
        <v>100</v>
      </c>
      <c r="D410" s="4" t="s">
        <v>6</v>
      </c>
      <c r="E410" s="5">
        <f>E273</f>
        <v>6500</v>
      </c>
      <c r="F410" s="37">
        <f>C410*E410</f>
        <v>650000</v>
      </c>
      <c r="G410" s="37"/>
      <c r="H410" s="18"/>
    </row>
    <row r="411" spans="1:10" x14ac:dyDescent="0.25">
      <c r="B411" s="21"/>
      <c r="F411" s="34"/>
      <c r="G411" s="34"/>
    </row>
    <row r="412" spans="1:10" x14ac:dyDescent="0.25">
      <c r="B412" s="29"/>
      <c r="F412" s="34"/>
      <c r="G412" s="34"/>
    </row>
    <row r="413" spans="1:10" x14ac:dyDescent="0.25">
      <c r="E413" s="59"/>
      <c r="F413" s="60"/>
      <c r="G413" s="60"/>
    </row>
    <row r="414" spans="1:10" x14ac:dyDescent="0.25">
      <c r="F414" s="34"/>
      <c r="G414" s="34"/>
    </row>
    <row r="415" spans="1:10" x14ac:dyDescent="0.25">
      <c r="B415" s="21"/>
      <c r="F415" s="37"/>
      <c r="G415" s="37"/>
    </row>
    <row r="416" spans="1:10" x14ac:dyDescent="0.25">
      <c r="B416" s="21"/>
      <c r="F416" s="37"/>
      <c r="G416" s="37"/>
    </row>
    <row r="417" spans="2:7" x14ac:dyDescent="0.25">
      <c r="B417" s="29"/>
      <c r="F417" s="37"/>
      <c r="G417" s="37"/>
    </row>
    <row r="418" spans="2:7" x14ac:dyDescent="0.25">
      <c r="B418" s="29"/>
      <c r="F418" s="58"/>
      <c r="G418" s="58"/>
    </row>
    <row r="419" spans="2:7" x14ac:dyDescent="0.25">
      <c r="F419" s="58"/>
      <c r="G419" s="58"/>
    </row>
    <row r="420" spans="2:7" x14ac:dyDescent="0.25">
      <c r="E420" s="16"/>
      <c r="F420" s="58"/>
      <c r="G420" s="58"/>
    </row>
    <row r="421" spans="2:7" x14ac:dyDescent="0.25">
      <c r="B421" s="9"/>
      <c r="E421" s="16"/>
      <c r="F421" s="56"/>
      <c r="G421" s="56"/>
    </row>
    <row r="422" spans="2:7" x14ac:dyDescent="0.25">
      <c r="C422" s="57"/>
      <c r="E422" s="16"/>
      <c r="F422" s="58"/>
      <c r="G422" s="58"/>
    </row>
    <row r="423" spans="2:7" x14ac:dyDescent="0.25">
      <c r="C423" s="57"/>
      <c r="E423" s="16"/>
      <c r="F423" s="58"/>
      <c r="G423" s="58"/>
    </row>
    <row r="424" spans="2:7" x14ac:dyDescent="0.25">
      <c r="B424" s="9" t="s">
        <v>101</v>
      </c>
      <c r="C424" s="23"/>
      <c r="D424" s="8"/>
      <c r="E424" s="26"/>
      <c r="F424" s="42"/>
      <c r="G424" s="42"/>
    </row>
    <row r="425" spans="2:7" ht="18.75" customHeight="1" x14ac:dyDescent="0.25">
      <c r="B425" s="22" t="s">
        <v>62</v>
      </c>
      <c r="C425" s="23"/>
      <c r="D425" s="8"/>
      <c r="E425" s="24" t="s">
        <v>33</v>
      </c>
      <c r="F425" s="42">
        <f>SUM(F386:F424)</f>
        <v>18079700</v>
      </c>
      <c r="G425" s="42"/>
    </row>
    <row r="426" spans="2:7" x14ac:dyDescent="0.25">
      <c r="B426" s="9" t="s">
        <v>110</v>
      </c>
      <c r="F426" s="37"/>
      <c r="G426" s="37"/>
    </row>
    <row r="427" spans="2:7" ht="8.25" customHeight="1" x14ac:dyDescent="0.25">
      <c r="B427" s="22"/>
      <c r="F427" s="37"/>
      <c r="G427" s="37"/>
    </row>
    <row r="428" spans="2:7" x14ac:dyDescent="0.25">
      <c r="B428" s="9" t="s">
        <v>111</v>
      </c>
      <c r="F428" s="37"/>
      <c r="G428" s="37"/>
    </row>
    <row r="429" spans="2:7" ht="10.5" customHeight="1" x14ac:dyDescent="0.25">
      <c r="F429" s="37"/>
      <c r="G429" s="37"/>
    </row>
    <row r="430" spans="2:7" x14ac:dyDescent="0.25">
      <c r="B430" s="10" t="s">
        <v>112</v>
      </c>
      <c r="C430" s="23"/>
      <c r="D430" s="8"/>
      <c r="E430" s="31"/>
      <c r="F430" s="32"/>
      <c r="G430" s="32"/>
    </row>
    <row r="431" spans="2:7" ht="9" customHeight="1" x14ac:dyDescent="0.25">
      <c r="B431" s="22"/>
      <c r="C431" s="23"/>
      <c r="D431" s="8"/>
      <c r="E431" s="31"/>
      <c r="F431" s="32"/>
      <c r="G431" s="32"/>
    </row>
    <row r="432" spans="2:7" x14ac:dyDescent="0.25">
      <c r="B432" s="14" t="s">
        <v>113</v>
      </c>
      <c r="F432" s="37"/>
      <c r="G432" s="37"/>
    </row>
    <row r="433" spans="1:20" ht="60" x14ac:dyDescent="0.25">
      <c r="B433" s="20" t="s">
        <v>179</v>
      </c>
      <c r="G433" s="37"/>
      <c r="K433" s="14"/>
      <c r="L433" s="4"/>
      <c r="M433" s="4"/>
      <c r="P433" s="14"/>
      <c r="Q433" s="14"/>
      <c r="R433" s="14"/>
      <c r="S433" s="14"/>
      <c r="T433" s="14"/>
    </row>
    <row r="434" spans="1:20" x14ac:dyDescent="0.25">
      <c r="B434" s="20"/>
      <c r="G434" s="37"/>
      <c r="K434" s="14"/>
      <c r="L434" s="4"/>
      <c r="M434" s="4"/>
      <c r="P434" s="14"/>
      <c r="Q434" s="14"/>
      <c r="R434" s="14"/>
      <c r="S434" s="14"/>
      <c r="T434" s="14"/>
    </row>
    <row r="435" spans="1:20" ht="14.25" customHeight="1" x14ac:dyDescent="0.25">
      <c r="A435" s="4" t="s">
        <v>4</v>
      </c>
      <c r="B435" s="14" t="s">
        <v>177</v>
      </c>
      <c r="D435" s="4" t="s">
        <v>98</v>
      </c>
      <c r="E435" s="5">
        <v>58500</v>
      </c>
      <c r="F435" s="37">
        <f>E435*C435</f>
        <v>0</v>
      </c>
      <c r="I435" s="14"/>
      <c r="J435" s="14"/>
      <c r="K435" s="14"/>
      <c r="L435" s="14"/>
      <c r="M435" s="14"/>
      <c r="N435" s="14"/>
      <c r="O435" s="61"/>
      <c r="P435" s="62"/>
      <c r="Q435" s="62"/>
      <c r="R435" s="14"/>
    </row>
    <row r="436" spans="1:20" ht="14.25" customHeight="1" x14ac:dyDescent="0.25">
      <c r="F436" s="37"/>
      <c r="I436" s="14"/>
      <c r="J436" s="14"/>
      <c r="K436" s="14"/>
      <c r="L436" s="14"/>
      <c r="M436" s="14"/>
      <c r="N436" s="14"/>
      <c r="O436" s="61"/>
      <c r="P436" s="62"/>
      <c r="Q436" s="62"/>
      <c r="R436" s="14"/>
    </row>
    <row r="437" spans="1:20" ht="14.25" customHeight="1" x14ac:dyDescent="0.25">
      <c r="A437" s="4" t="s">
        <v>7</v>
      </c>
      <c r="B437" s="14" t="s">
        <v>172</v>
      </c>
      <c r="D437" s="4" t="s">
        <v>98</v>
      </c>
      <c r="E437" s="5">
        <v>23400</v>
      </c>
      <c r="F437" s="37">
        <f>E437*C437</f>
        <v>0</v>
      </c>
      <c r="I437" s="14"/>
      <c r="J437" s="14"/>
      <c r="K437" s="14"/>
      <c r="L437" s="14"/>
      <c r="M437" s="14"/>
      <c r="N437" s="14"/>
      <c r="O437" s="61"/>
      <c r="P437" s="62"/>
      <c r="Q437" s="62"/>
      <c r="R437" s="14"/>
    </row>
    <row r="438" spans="1:20" ht="14.25" customHeight="1" x14ac:dyDescent="0.25">
      <c r="F438" s="37"/>
      <c r="I438" s="14"/>
      <c r="J438" s="14"/>
      <c r="K438" s="14"/>
      <c r="L438" s="14"/>
      <c r="M438" s="14"/>
      <c r="N438" s="14"/>
      <c r="O438" s="77"/>
      <c r="P438" s="62"/>
      <c r="Q438" s="62"/>
      <c r="R438" s="14"/>
    </row>
    <row r="439" spans="1:20" ht="14.25" customHeight="1" x14ac:dyDescent="0.25">
      <c r="F439" s="37"/>
      <c r="I439" s="14"/>
      <c r="J439" s="14"/>
      <c r="K439" s="14"/>
      <c r="L439" s="14"/>
      <c r="M439" s="14"/>
      <c r="N439" s="14"/>
      <c r="O439" s="77"/>
      <c r="P439" s="62"/>
      <c r="Q439" s="62"/>
      <c r="R439" s="14"/>
    </row>
    <row r="440" spans="1:20" x14ac:dyDescent="0.25">
      <c r="B440" s="41" t="s">
        <v>114</v>
      </c>
      <c r="G440" s="37"/>
      <c r="K440" s="14"/>
      <c r="L440" s="4"/>
      <c r="M440" s="4"/>
      <c r="P440" s="14"/>
      <c r="Q440" s="14"/>
      <c r="R440" s="14"/>
      <c r="S440" s="14"/>
      <c r="T440" s="14"/>
    </row>
    <row r="441" spans="1:20" ht="19.149999999999999" customHeight="1" x14ac:dyDescent="0.25">
      <c r="A441" s="4" t="s">
        <v>10</v>
      </c>
      <c r="B441" s="14" t="s">
        <v>238</v>
      </c>
      <c r="C441" s="3">
        <v>12</v>
      </c>
      <c r="D441" s="4" t="s">
        <v>98</v>
      </c>
      <c r="E441" s="5">
        <f>2.05*1.5*6500</f>
        <v>19987.5</v>
      </c>
      <c r="F441" s="37">
        <f>E441*C441</f>
        <v>239850</v>
      </c>
      <c r="I441" s="14"/>
      <c r="J441" s="14"/>
      <c r="K441" s="14"/>
      <c r="L441" s="14"/>
      <c r="M441" s="14"/>
      <c r="N441" s="14"/>
      <c r="O441" s="61"/>
      <c r="P441" s="62"/>
      <c r="Q441" s="62"/>
      <c r="R441" s="14"/>
    </row>
    <row r="442" spans="1:20" ht="14.25" customHeight="1" x14ac:dyDescent="0.25">
      <c r="F442" s="37"/>
      <c r="I442" s="14"/>
      <c r="J442" s="14"/>
      <c r="K442" s="14"/>
      <c r="L442" s="14"/>
      <c r="M442" s="14"/>
      <c r="N442" s="14"/>
      <c r="O442" s="61"/>
      <c r="P442" s="62"/>
      <c r="Q442" s="62"/>
      <c r="R442" s="14"/>
    </row>
    <row r="443" spans="1:20" ht="14.25" customHeight="1" x14ac:dyDescent="0.25">
      <c r="A443" s="4" t="s">
        <v>12</v>
      </c>
      <c r="B443" s="14" t="s">
        <v>239</v>
      </c>
      <c r="C443" s="3">
        <v>24</v>
      </c>
      <c r="D443" s="4" t="s">
        <v>98</v>
      </c>
      <c r="E443" s="5">
        <f>1.2*1.5*6500</f>
        <v>11699.999999999998</v>
      </c>
      <c r="F443" s="37">
        <f>E443*C443</f>
        <v>280799.99999999994</v>
      </c>
      <c r="I443" s="14"/>
      <c r="J443" s="14"/>
      <c r="K443" s="14"/>
      <c r="L443" s="14"/>
      <c r="M443" s="14"/>
      <c r="N443" s="14"/>
      <c r="O443" s="61"/>
      <c r="P443" s="62"/>
      <c r="Q443" s="62"/>
      <c r="R443" s="14"/>
    </row>
    <row r="444" spans="1:20" ht="14.25" customHeight="1" x14ac:dyDescent="0.25">
      <c r="F444" s="37"/>
      <c r="I444" s="14"/>
      <c r="J444" s="14"/>
      <c r="K444" s="14"/>
      <c r="L444" s="14"/>
      <c r="M444" s="14"/>
      <c r="N444" s="14"/>
      <c r="O444" s="61"/>
      <c r="P444" s="62"/>
      <c r="Q444" s="62"/>
      <c r="R444" s="14"/>
    </row>
    <row r="445" spans="1:20" ht="14.25" customHeight="1" x14ac:dyDescent="0.25">
      <c r="A445" s="4" t="s">
        <v>14</v>
      </c>
      <c r="B445" s="14" t="s">
        <v>240</v>
      </c>
      <c r="C445" s="3">
        <v>24</v>
      </c>
      <c r="D445" s="4" t="s">
        <v>98</v>
      </c>
      <c r="E445" s="5">
        <f>1*1.5*6500</f>
        <v>9750</v>
      </c>
      <c r="F445" s="37">
        <f>E445*C445</f>
        <v>234000</v>
      </c>
      <c r="I445" s="14"/>
      <c r="J445" s="14"/>
      <c r="K445" s="14"/>
      <c r="L445" s="14"/>
      <c r="M445" s="14"/>
      <c r="N445" s="14"/>
      <c r="O445" s="61"/>
      <c r="P445" s="62"/>
      <c r="Q445" s="62"/>
      <c r="R445" s="14"/>
    </row>
    <row r="446" spans="1:20" x14ac:dyDescent="0.25">
      <c r="F446" s="37"/>
      <c r="G446" s="37"/>
      <c r="O446" s="28"/>
    </row>
    <row r="447" spans="1:20" ht="14.25" customHeight="1" x14ac:dyDescent="0.25">
      <c r="A447" s="4" t="s">
        <v>16</v>
      </c>
      <c r="B447" s="14" t="s">
        <v>241</v>
      </c>
      <c r="C447" s="3">
        <v>62</v>
      </c>
      <c r="D447" s="4" t="s">
        <v>98</v>
      </c>
      <c r="E447" s="5">
        <f>0.75*1.5*6500</f>
        <v>7312.5</v>
      </c>
      <c r="F447" s="37">
        <f>E447*C447</f>
        <v>453375</v>
      </c>
      <c r="I447" s="14"/>
      <c r="J447" s="14"/>
      <c r="K447" s="14"/>
      <c r="L447" s="14"/>
      <c r="M447" s="14"/>
      <c r="N447" s="14"/>
      <c r="O447" s="61"/>
      <c r="P447" s="62"/>
      <c r="Q447" s="62"/>
      <c r="R447" s="14"/>
    </row>
    <row r="448" spans="1:20" x14ac:dyDescent="0.25">
      <c r="F448" s="37"/>
      <c r="G448" s="37"/>
      <c r="O448" s="28"/>
    </row>
    <row r="449" spans="1:18" ht="14.25" customHeight="1" x14ac:dyDescent="0.25">
      <c r="A449" s="4" t="s">
        <v>18</v>
      </c>
      <c r="B449" s="14" t="s">
        <v>242</v>
      </c>
      <c r="C449" s="3">
        <v>6</v>
      </c>
      <c r="D449" s="4" t="s">
        <v>98</v>
      </c>
      <c r="E449" s="5">
        <f>0.9*0.75*6500</f>
        <v>4387.5</v>
      </c>
      <c r="F449" s="37">
        <f>E449*C449</f>
        <v>26325</v>
      </c>
      <c r="I449" s="14"/>
      <c r="J449" s="14"/>
      <c r="K449" s="14"/>
      <c r="L449" s="14"/>
      <c r="M449" s="14"/>
      <c r="N449" s="14"/>
      <c r="O449" s="61"/>
      <c r="P449" s="62"/>
      <c r="Q449" s="62"/>
      <c r="R449" s="14"/>
    </row>
    <row r="450" spans="1:18" x14ac:dyDescent="0.25">
      <c r="F450" s="37"/>
      <c r="G450" s="37"/>
      <c r="O450" s="28"/>
    </row>
    <row r="451" spans="1:18" ht="14.25" customHeight="1" x14ac:dyDescent="0.25">
      <c r="A451" s="4" t="s">
        <v>20</v>
      </c>
      <c r="B451" s="14" t="s">
        <v>243</v>
      </c>
      <c r="C451" s="3">
        <v>12</v>
      </c>
      <c r="D451" s="4" t="s">
        <v>98</v>
      </c>
      <c r="E451" s="5">
        <f>0.9*6.3*6500</f>
        <v>36855</v>
      </c>
      <c r="F451" s="37">
        <f>E451*C451</f>
        <v>442260</v>
      </c>
      <c r="I451" s="14"/>
      <c r="J451" s="14"/>
      <c r="K451" s="14"/>
      <c r="L451" s="14"/>
      <c r="M451" s="14"/>
      <c r="N451" s="14"/>
      <c r="O451" s="61"/>
      <c r="P451" s="62"/>
      <c r="Q451" s="62"/>
      <c r="R451" s="14"/>
    </row>
    <row r="452" spans="1:18" x14ac:dyDescent="0.25">
      <c r="F452" s="37"/>
      <c r="G452" s="37"/>
      <c r="O452" s="28"/>
    </row>
    <row r="453" spans="1:18" ht="14.25" customHeight="1" x14ac:dyDescent="0.25">
      <c r="A453" s="4" t="s">
        <v>20</v>
      </c>
      <c r="B453" s="14" t="s">
        <v>244</v>
      </c>
      <c r="C453" s="3">
        <v>24</v>
      </c>
      <c r="D453" s="4" t="s">
        <v>98</v>
      </c>
      <c r="E453" s="5">
        <f>0.9*6.3*6500</f>
        <v>36855</v>
      </c>
      <c r="F453" s="37">
        <f>E453*C453</f>
        <v>884520</v>
      </c>
      <c r="I453" s="14"/>
      <c r="J453" s="14"/>
      <c r="K453" s="14"/>
      <c r="L453" s="14"/>
      <c r="M453" s="14"/>
      <c r="N453" s="14"/>
      <c r="O453" s="61"/>
      <c r="P453" s="62"/>
      <c r="Q453" s="62"/>
      <c r="R453" s="14"/>
    </row>
    <row r="454" spans="1:18" x14ac:dyDescent="0.25">
      <c r="F454" s="37"/>
      <c r="G454" s="37"/>
      <c r="O454" s="28"/>
    </row>
    <row r="455" spans="1:18" ht="14.25" customHeight="1" x14ac:dyDescent="0.25">
      <c r="F455" s="37"/>
      <c r="I455" s="14"/>
      <c r="J455" s="14"/>
      <c r="K455" s="14"/>
      <c r="L455" s="14"/>
      <c r="M455" s="14"/>
      <c r="N455" s="14"/>
      <c r="O455" s="77"/>
      <c r="P455" s="62"/>
      <c r="Q455" s="62"/>
      <c r="R455" s="14"/>
    </row>
    <row r="456" spans="1:18" ht="14.25" customHeight="1" x14ac:dyDescent="0.25">
      <c r="F456" s="37"/>
      <c r="I456" s="14"/>
      <c r="J456" s="14"/>
      <c r="K456" s="14"/>
      <c r="L456" s="14"/>
      <c r="M456" s="14"/>
      <c r="N456" s="14"/>
      <c r="O456" s="77"/>
      <c r="P456" s="62"/>
      <c r="Q456" s="62"/>
      <c r="R456" s="14"/>
    </row>
    <row r="457" spans="1:18" ht="60" x14ac:dyDescent="0.25">
      <c r="B457" s="29" t="s">
        <v>173</v>
      </c>
      <c r="F457" s="37"/>
      <c r="G457" s="37"/>
    </row>
    <row r="458" spans="1:18" x14ac:dyDescent="0.25">
      <c r="B458" s="21"/>
      <c r="F458" s="37"/>
      <c r="G458" s="37"/>
    </row>
    <row r="459" spans="1:18" ht="22.5" customHeight="1" x14ac:dyDescent="0.25">
      <c r="A459" s="4" t="s">
        <v>22</v>
      </c>
      <c r="B459" s="14" t="s">
        <v>178</v>
      </c>
      <c r="D459" s="4" t="s">
        <v>98</v>
      </c>
      <c r="E459" s="5">
        <v>605000</v>
      </c>
      <c r="F459" s="6">
        <f>E459*C459</f>
        <v>0</v>
      </c>
    </row>
    <row r="460" spans="1:18" x14ac:dyDescent="0.25">
      <c r="F460" s="37"/>
      <c r="G460" s="37"/>
      <c r="O460" s="28"/>
    </row>
    <row r="461" spans="1:18" x14ac:dyDescent="0.25">
      <c r="F461" s="37"/>
      <c r="G461" s="37"/>
      <c r="O461" s="28"/>
    </row>
    <row r="462" spans="1:18" x14ac:dyDescent="0.25">
      <c r="B462" s="9" t="s">
        <v>115</v>
      </c>
      <c r="F462" s="37"/>
      <c r="G462" s="37"/>
    </row>
    <row r="463" spans="1:18" x14ac:dyDescent="0.25">
      <c r="B463" s="22" t="s">
        <v>62</v>
      </c>
      <c r="C463" s="23"/>
      <c r="D463" s="8"/>
      <c r="E463" s="24" t="s">
        <v>33</v>
      </c>
      <c r="F463" s="42">
        <f>SUM(F430:F462)</f>
        <v>2561130</v>
      </c>
      <c r="G463" s="42"/>
    </row>
    <row r="464" spans="1:18" x14ac:dyDescent="0.25">
      <c r="B464" s="2" t="s">
        <v>116</v>
      </c>
      <c r="F464" s="37"/>
      <c r="G464" s="37"/>
    </row>
    <row r="465" spans="1:8" x14ac:dyDescent="0.25">
      <c r="F465" s="37"/>
      <c r="G465" s="37"/>
    </row>
    <row r="466" spans="1:8" x14ac:dyDescent="0.25">
      <c r="B466" s="9" t="s">
        <v>117</v>
      </c>
      <c r="F466" s="37"/>
      <c r="G466" s="37"/>
    </row>
    <row r="467" spans="1:8" ht="21" customHeight="1" x14ac:dyDescent="0.25">
      <c r="B467" s="9"/>
      <c r="F467" s="37"/>
      <c r="G467" s="37"/>
    </row>
    <row r="468" spans="1:8" x14ac:dyDescent="0.25">
      <c r="B468" s="10" t="s">
        <v>51</v>
      </c>
      <c r="C468" s="23"/>
      <c r="D468" s="8"/>
      <c r="E468" s="31"/>
      <c r="F468" s="32"/>
      <c r="G468" s="32"/>
    </row>
    <row r="469" spans="1:8" x14ac:dyDescent="0.25">
      <c r="B469" s="33"/>
      <c r="C469" s="23"/>
      <c r="D469" s="8"/>
      <c r="E469" s="31"/>
      <c r="F469" s="32"/>
      <c r="G469" s="32"/>
    </row>
    <row r="470" spans="1:8" ht="30" x14ac:dyDescent="0.25">
      <c r="B470" s="29" t="s">
        <v>102</v>
      </c>
      <c r="C470" s="23"/>
      <c r="D470" s="8"/>
      <c r="E470" s="31"/>
      <c r="F470" s="32"/>
      <c r="G470" s="32"/>
    </row>
    <row r="471" spans="1:8" x14ac:dyDescent="0.25">
      <c r="B471" s="29"/>
      <c r="C471" s="23"/>
      <c r="D471" s="8"/>
      <c r="E471" s="31"/>
      <c r="F471" s="32"/>
      <c r="G471" s="32"/>
    </row>
    <row r="472" spans="1:8" x14ac:dyDescent="0.25">
      <c r="A472" s="4" t="s">
        <v>4</v>
      </c>
      <c r="B472" s="14" t="s">
        <v>103</v>
      </c>
      <c r="C472" s="3">
        <v>691</v>
      </c>
      <c r="D472" s="4" t="s">
        <v>6</v>
      </c>
      <c r="E472" s="16">
        <f>E388</f>
        <v>8400</v>
      </c>
      <c r="F472" s="54">
        <f>C472*E472</f>
        <v>5804400</v>
      </c>
      <c r="G472" s="54"/>
    </row>
    <row r="473" spans="1:8" x14ac:dyDescent="0.25">
      <c r="B473" s="9"/>
      <c r="E473" s="16"/>
      <c r="F473" s="56"/>
      <c r="G473" s="56"/>
    </row>
    <row r="474" spans="1:8" x14ac:dyDescent="0.25">
      <c r="A474" s="4" t="s">
        <v>7</v>
      </c>
      <c r="B474" s="14" t="s">
        <v>104</v>
      </c>
      <c r="C474" s="3">
        <v>456</v>
      </c>
      <c r="D474" s="4" t="s">
        <v>6</v>
      </c>
      <c r="E474" s="16">
        <f>E390</f>
        <v>7500</v>
      </c>
      <c r="F474" s="54">
        <f>C474*E474</f>
        <v>3420000</v>
      </c>
      <c r="G474" s="54"/>
    </row>
    <row r="475" spans="1:8" x14ac:dyDescent="0.25">
      <c r="C475" s="57"/>
      <c r="E475" s="16"/>
      <c r="F475" s="58"/>
      <c r="G475" s="58"/>
    </row>
    <row r="476" spans="1:8" x14ac:dyDescent="0.25">
      <c r="B476" s="10" t="s">
        <v>26</v>
      </c>
      <c r="F476" s="37"/>
      <c r="G476" s="37"/>
      <c r="H476" s="18"/>
    </row>
    <row r="477" spans="1:8" x14ac:dyDescent="0.25">
      <c r="F477" s="37"/>
      <c r="G477" s="37"/>
    </row>
    <row r="478" spans="1:8" x14ac:dyDescent="0.25">
      <c r="B478" s="21" t="s">
        <v>105</v>
      </c>
      <c r="F478" s="37"/>
      <c r="G478" s="37"/>
    </row>
    <row r="479" spans="1:8" x14ac:dyDescent="0.25">
      <c r="F479" s="37"/>
      <c r="G479" s="37"/>
    </row>
    <row r="480" spans="1:8" x14ac:dyDescent="0.25">
      <c r="A480" s="4" t="s">
        <v>10</v>
      </c>
      <c r="B480" s="14" t="s">
        <v>106</v>
      </c>
      <c r="C480" s="3">
        <v>7</v>
      </c>
      <c r="D480" s="4" t="s">
        <v>9</v>
      </c>
      <c r="E480" s="5">
        <f>E396</f>
        <v>92000</v>
      </c>
      <c r="F480" s="37">
        <f>C480*E480</f>
        <v>644000</v>
      </c>
      <c r="G480" s="37"/>
    </row>
    <row r="481" spans="1:7" x14ac:dyDescent="0.25">
      <c r="F481" s="37"/>
      <c r="G481" s="37"/>
    </row>
    <row r="482" spans="1:7" x14ac:dyDescent="0.25">
      <c r="B482" s="10" t="s">
        <v>40</v>
      </c>
      <c r="F482" s="37"/>
      <c r="G482" s="37"/>
    </row>
    <row r="483" spans="1:7" x14ac:dyDescent="0.25">
      <c r="B483" s="21"/>
      <c r="F483" s="37"/>
      <c r="G483" s="37"/>
    </row>
    <row r="484" spans="1:7" x14ac:dyDescent="0.25">
      <c r="B484" s="21" t="s">
        <v>107</v>
      </c>
      <c r="F484" s="37"/>
      <c r="G484" s="37"/>
    </row>
    <row r="485" spans="1:7" x14ac:dyDescent="0.25">
      <c r="F485" s="37"/>
      <c r="G485" s="37"/>
    </row>
    <row r="486" spans="1:7" x14ac:dyDescent="0.25">
      <c r="A486" s="4" t="s">
        <v>12</v>
      </c>
      <c r="B486" s="14" t="s">
        <v>75</v>
      </c>
      <c r="C486" s="3">
        <v>448</v>
      </c>
      <c r="D486" s="4" t="s">
        <v>41</v>
      </c>
      <c r="E486" s="5">
        <f>E402</f>
        <v>750</v>
      </c>
      <c r="F486" s="37">
        <f>C486*E486</f>
        <v>336000</v>
      </c>
      <c r="G486" s="37"/>
    </row>
    <row r="487" spans="1:7" x14ac:dyDescent="0.25">
      <c r="F487" s="37"/>
      <c r="G487" s="37"/>
    </row>
    <row r="488" spans="1:7" x14ac:dyDescent="0.25">
      <c r="A488" s="4" t="s">
        <v>14</v>
      </c>
      <c r="B488" s="14" t="s">
        <v>108</v>
      </c>
      <c r="C488" s="3">
        <v>331</v>
      </c>
      <c r="D488" s="4" t="s">
        <v>41</v>
      </c>
      <c r="E488" s="5">
        <f>E486</f>
        <v>750</v>
      </c>
      <c r="F488" s="37">
        <f>C488*E488</f>
        <v>248250</v>
      </c>
      <c r="G488" s="37"/>
    </row>
    <row r="489" spans="1:7" x14ac:dyDescent="0.25">
      <c r="F489" s="37"/>
      <c r="G489" s="37"/>
    </row>
    <row r="490" spans="1:7" x14ac:dyDescent="0.25">
      <c r="B490" s="10" t="s">
        <v>45</v>
      </c>
      <c r="F490" s="37"/>
      <c r="G490" s="37"/>
    </row>
    <row r="491" spans="1:7" x14ac:dyDescent="0.25">
      <c r="F491" s="37"/>
      <c r="G491" s="37"/>
    </row>
    <row r="492" spans="1:7" x14ac:dyDescent="0.25">
      <c r="B492" s="21" t="s">
        <v>46</v>
      </c>
      <c r="F492" s="37"/>
      <c r="G492" s="37"/>
    </row>
    <row r="493" spans="1:7" x14ac:dyDescent="0.25">
      <c r="F493" s="37"/>
      <c r="G493" s="37"/>
    </row>
    <row r="494" spans="1:7" x14ac:dyDescent="0.25">
      <c r="A494" s="4" t="s">
        <v>16</v>
      </c>
      <c r="B494" s="14" t="s">
        <v>109</v>
      </c>
      <c r="C494" s="3">
        <v>56</v>
      </c>
      <c r="D494" s="4" t="s">
        <v>6</v>
      </c>
      <c r="E494" s="5">
        <f>E410</f>
        <v>6500</v>
      </c>
      <c r="F494" s="37">
        <f>C494*E494</f>
        <v>364000</v>
      </c>
      <c r="G494" s="37"/>
    </row>
    <row r="495" spans="1:7" x14ac:dyDescent="0.25">
      <c r="B495" s="21"/>
      <c r="F495" s="34"/>
      <c r="G495" s="34"/>
    </row>
    <row r="496" spans="1:7" x14ac:dyDescent="0.25">
      <c r="F496" s="34"/>
      <c r="G496" s="34"/>
    </row>
    <row r="497" spans="2:7" x14ac:dyDescent="0.25">
      <c r="B497" s="29"/>
      <c r="F497" s="34"/>
      <c r="G497" s="34"/>
    </row>
    <row r="498" spans="2:7" x14ac:dyDescent="0.25">
      <c r="B498" s="29"/>
      <c r="F498" s="34"/>
      <c r="G498" s="34"/>
    </row>
    <row r="499" spans="2:7" x14ac:dyDescent="0.25">
      <c r="E499" s="59"/>
      <c r="F499" s="60"/>
      <c r="G499" s="60"/>
    </row>
    <row r="500" spans="2:7" x14ac:dyDescent="0.25">
      <c r="F500" s="34"/>
      <c r="G500" s="34"/>
    </row>
    <row r="501" spans="2:7" x14ac:dyDescent="0.25">
      <c r="F501" s="34"/>
      <c r="G501" s="34"/>
    </row>
    <row r="502" spans="2:7" x14ac:dyDescent="0.25">
      <c r="B502" s="21"/>
      <c r="F502" s="37"/>
      <c r="G502" s="37"/>
    </row>
    <row r="503" spans="2:7" x14ac:dyDescent="0.25">
      <c r="B503" s="21"/>
      <c r="F503" s="37"/>
      <c r="G503" s="37"/>
    </row>
    <row r="504" spans="2:7" x14ac:dyDescent="0.25">
      <c r="B504" s="29"/>
      <c r="F504" s="37"/>
      <c r="G504" s="37"/>
    </row>
    <row r="505" spans="2:7" x14ac:dyDescent="0.25">
      <c r="B505" s="29"/>
      <c r="F505" s="58"/>
      <c r="G505" s="58"/>
    </row>
    <row r="506" spans="2:7" x14ac:dyDescent="0.25">
      <c r="B506" s="29"/>
      <c r="F506" s="58"/>
      <c r="G506" s="58"/>
    </row>
    <row r="507" spans="2:7" x14ac:dyDescent="0.25">
      <c r="B507" s="29"/>
      <c r="F507" s="58"/>
      <c r="G507" s="58"/>
    </row>
    <row r="508" spans="2:7" x14ac:dyDescent="0.25">
      <c r="B508" s="29"/>
      <c r="F508" s="58"/>
      <c r="G508" s="58"/>
    </row>
    <row r="509" spans="2:7" x14ac:dyDescent="0.25">
      <c r="B509" s="9" t="s">
        <v>117</v>
      </c>
      <c r="C509" s="23"/>
      <c r="D509" s="8"/>
      <c r="E509" s="26"/>
      <c r="F509" s="42"/>
      <c r="G509" s="42"/>
    </row>
    <row r="510" spans="2:7" x14ac:dyDescent="0.25">
      <c r="B510" s="22" t="s">
        <v>62</v>
      </c>
      <c r="C510" s="23"/>
      <c r="D510" s="8"/>
      <c r="E510" s="24" t="s">
        <v>33</v>
      </c>
      <c r="F510" s="42">
        <f>SUM(F468:F509)</f>
        <v>10816650</v>
      </c>
      <c r="G510" s="42"/>
    </row>
    <row r="511" spans="2:7" x14ac:dyDescent="0.25">
      <c r="B511" s="9" t="s">
        <v>118</v>
      </c>
    </row>
    <row r="512" spans="2:7" x14ac:dyDescent="0.25">
      <c r="B512" s="22"/>
    </row>
    <row r="513" spans="1:8" x14ac:dyDescent="0.25">
      <c r="B513" s="9" t="s">
        <v>119</v>
      </c>
      <c r="C513" s="3" t="s">
        <v>81</v>
      </c>
      <c r="H513" s="18"/>
    </row>
    <row r="514" spans="1:8" x14ac:dyDescent="0.25">
      <c r="B514" s="21" t="s">
        <v>120</v>
      </c>
    </row>
    <row r="515" spans="1:8" ht="12.75" customHeight="1" x14ac:dyDescent="0.25"/>
    <row r="516" spans="1:8" x14ac:dyDescent="0.25">
      <c r="B516" s="10" t="s">
        <v>121</v>
      </c>
    </row>
    <row r="517" spans="1:8" ht="10.5" customHeight="1" x14ac:dyDescent="0.25">
      <c r="B517" s="29" t="s">
        <v>122</v>
      </c>
    </row>
    <row r="519" spans="1:8" x14ac:dyDescent="0.25">
      <c r="A519" s="4" t="s">
        <v>4</v>
      </c>
      <c r="B519" s="14" t="s">
        <v>123</v>
      </c>
      <c r="C519" s="3">
        <f>C472+C474*2+C388</f>
        <v>3401</v>
      </c>
      <c r="D519" s="4" t="s">
        <v>99</v>
      </c>
      <c r="E519" s="5">
        <v>2300</v>
      </c>
      <c r="F519" s="6">
        <f>E519*C519</f>
        <v>7822300</v>
      </c>
      <c r="H519" s="64"/>
    </row>
    <row r="520" spans="1:8" ht="30" x14ac:dyDescent="0.25">
      <c r="A520" s="4" t="s">
        <v>7</v>
      </c>
      <c r="B520" s="20" t="s">
        <v>124</v>
      </c>
      <c r="C520" s="3">
        <v>212</v>
      </c>
      <c r="D520" s="4" t="s">
        <v>50</v>
      </c>
      <c r="E520" s="5">
        <f>E519*0.3</f>
        <v>690</v>
      </c>
      <c r="F520" s="6">
        <f>E520*C520</f>
        <v>146280</v>
      </c>
      <c r="H520" s="64"/>
    </row>
    <row r="521" spans="1:8" x14ac:dyDescent="0.25">
      <c r="B521" s="9" t="s">
        <v>125</v>
      </c>
      <c r="H521" s="64"/>
    </row>
    <row r="522" spans="1:8" x14ac:dyDescent="0.25">
      <c r="B522" s="21" t="s">
        <v>126</v>
      </c>
      <c r="C522" s="57"/>
      <c r="H522" s="64"/>
    </row>
    <row r="523" spans="1:8" ht="45" x14ac:dyDescent="0.25">
      <c r="B523" s="53" t="s">
        <v>127</v>
      </c>
    </row>
    <row r="524" spans="1:8" x14ac:dyDescent="0.25">
      <c r="A524" s="4" t="s">
        <v>10</v>
      </c>
      <c r="B524" s="14" t="s">
        <v>128</v>
      </c>
      <c r="D524" s="4" t="s">
        <v>99</v>
      </c>
      <c r="E524" s="5">
        <v>900</v>
      </c>
      <c r="F524" s="6">
        <f>E524*C524</f>
        <v>0</v>
      </c>
    </row>
    <row r="525" spans="1:8" ht="25.5" customHeight="1" x14ac:dyDescent="0.25">
      <c r="A525" s="4" t="s">
        <v>12</v>
      </c>
      <c r="B525" s="20" t="s">
        <v>129</v>
      </c>
      <c r="D525" s="4" t="s">
        <v>50</v>
      </c>
      <c r="E525" s="5">
        <v>330</v>
      </c>
      <c r="F525" s="6">
        <f>E525*C525</f>
        <v>0</v>
      </c>
    </row>
    <row r="526" spans="1:8" x14ac:dyDescent="0.25">
      <c r="B526" s="9" t="s">
        <v>91</v>
      </c>
    </row>
    <row r="527" spans="1:8" ht="30" x14ac:dyDescent="0.25">
      <c r="B527" s="29" t="s">
        <v>130</v>
      </c>
    </row>
    <row r="528" spans="1:8" x14ac:dyDescent="0.25">
      <c r="A528" s="4" t="s">
        <v>14</v>
      </c>
      <c r="B528" s="14" t="s">
        <v>123</v>
      </c>
      <c r="D528" s="4" t="s">
        <v>99</v>
      </c>
      <c r="E528" s="5">
        <v>1100</v>
      </c>
      <c r="F528" s="6">
        <f>E528*C528</f>
        <v>0</v>
      </c>
    </row>
    <row r="529" spans="1:9" x14ac:dyDescent="0.25">
      <c r="A529" s="4" t="s">
        <v>16</v>
      </c>
      <c r="B529" s="14" t="s">
        <v>131</v>
      </c>
      <c r="D529" s="4" t="s">
        <v>50</v>
      </c>
      <c r="E529" s="5">
        <f>E528*0.3</f>
        <v>330</v>
      </c>
      <c r="F529" s="6">
        <f>E529*C529</f>
        <v>0</v>
      </c>
    </row>
    <row r="530" spans="1:9" ht="33" x14ac:dyDescent="0.25">
      <c r="B530" s="41" t="s">
        <v>132</v>
      </c>
    </row>
    <row r="531" spans="1:9" ht="60" x14ac:dyDescent="0.25">
      <c r="B531" s="20" t="s">
        <v>133</v>
      </c>
    </row>
    <row r="532" spans="1:9" x14ac:dyDescent="0.25">
      <c r="A532" s="4" t="s">
        <v>20</v>
      </c>
      <c r="B532" s="14" t="s">
        <v>134</v>
      </c>
      <c r="D532" s="4" t="s">
        <v>99</v>
      </c>
      <c r="E532" s="5">
        <v>4500</v>
      </c>
      <c r="F532" s="6">
        <f>E532*C532</f>
        <v>0</v>
      </c>
      <c r="I532" s="64"/>
    </row>
    <row r="533" spans="1:9" ht="49.5" x14ac:dyDescent="0.25">
      <c r="B533" s="41" t="s">
        <v>135</v>
      </c>
    </row>
    <row r="534" spans="1:9" x14ac:dyDescent="0.25">
      <c r="B534" s="21" t="s">
        <v>136</v>
      </c>
      <c r="H534" s="18"/>
    </row>
    <row r="535" spans="1:9" x14ac:dyDescent="0.25">
      <c r="A535" s="4" t="s">
        <v>22</v>
      </c>
      <c r="B535" s="14" t="s">
        <v>137</v>
      </c>
      <c r="D535" s="4" t="s">
        <v>99</v>
      </c>
      <c r="E535" s="5">
        <v>2650</v>
      </c>
      <c r="F535" s="6">
        <f>E535*C535</f>
        <v>0</v>
      </c>
    </row>
    <row r="536" spans="1:9" x14ac:dyDescent="0.25">
      <c r="B536" s="9" t="s">
        <v>138</v>
      </c>
      <c r="F536" s="37"/>
      <c r="G536" s="37"/>
    </row>
    <row r="537" spans="1:9" x14ac:dyDescent="0.25">
      <c r="B537" s="22" t="s">
        <v>139</v>
      </c>
      <c r="F537" s="37"/>
      <c r="G537" s="37"/>
    </row>
    <row r="538" spans="1:9" ht="30" x14ac:dyDescent="0.25">
      <c r="B538" s="29" t="s">
        <v>140</v>
      </c>
      <c r="F538" s="37"/>
      <c r="G538" s="37"/>
    </row>
    <row r="539" spans="1:9" ht="18" customHeight="1" x14ac:dyDescent="0.25">
      <c r="A539" s="4" t="s">
        <v>24</v>
      </c>
      <c r="B539" s="14" t="s">
        <v>123</v>
      </c>
      <c r="C539" s="3">
        <f>C388</f>
        <v>1798</v>
      </c>
      <c r="D539" s="4" t="s">
        <v>99</v>
      </c>
      <c r="E539" s="5">
        <f>E519</f>
        <v>2300</v>
      </c>
      <c r="F539" s="6">
        <f>E539*C539</f>
        <v>4135400</v>
      </c>
    </row>
    <row r="540" spans="1:9" x14ac:dyDescent="0.25">
      <c r="A540" s="4" t="s">
        <v>28</v>
      </c>
      <c r="B540" s="40" t="s">
        <v>97</v>
      </c>
      <c r="D540" s="4" t="s">
        <v>99</v>
      </c>
      <c r="E540" s="5">
        <f>E539</f>
        <v>2300</v>
      </c>
      <c r="F540" s="6">
        <f>E540*C540</f>
        <v>0</v>
      </c>
    </row>
    <row r="541" spans="1:9" ht="30" x14ac:dyDescent="0.25">
      <c r="A541" s="4" t="s">
        <v>31</v>
      </c>
      <c r="B541" s="53" t="s">
        <v>141</v>
      </c>
      <c r="C541" s="3">
        <v>856</v>
      </c>
      <c r="D541" s="4" t="s">
        <v>50</v>
      </c>
      <c r="E541" s="5">
        <f>E520</f>
        <v>690</v>
      </c>
      <c r="F541" s="6">
        <f>E541*C541</f>
        <v>590640</v>
      </c>
    </row>
    <row r="542" spans="1:9" x14ac:dyDescent="0.25">
      <c r="A542" s="4" t="s">
        <v>33</v>
      </c>
      <c r="B542" s="14" t="s">
        <v>142</v>
      </c>
      <c r="D542" s="4" t="s">
        <v>50</v>
      </c>
      <c r="E542" s="5">
        <f>'[19]AJIWE STRIP MALL '!E729</f>
        <v>400</v>
      </c>
      <c r="F542" s="6">
        <f>E542*C542</f>
        <v>0</v>
      </c>
    </row>
    <row r="543" spans="1:9" x14ac:dyDescent="0.25">
      <c r="A543" s="4" t="s">
        <v>47</v>
      </c>
      <c r="B543" s="40" t="s">
        <v>143</v>
      </c>
      <c r="D543" s="4" t="s">
        <v>50</v>
      </c>
      <c r="E543" s="5">
        <f>'[19]AJIWE STRIP MALL '!E730</f>
        <v>500</v>
      </c>
      <c r="F543" s="6">
        <f>E543*C543</f>
        <v>0</v>
      </c>
    </row>
    <row r="544" spans="1:9" x14ac:dyDescent="0.25">
      <c r="B544" s="40"/>
    </row>
    <row r="545" spans="1:6" x14ac:dyDescent="0.25">
      <c r="B545" s="40"/>
    </row>
    <row r="546" spans="1:6" x14ac:dyDescent="0.25">
      <c r="B546" s="22" t="s">
        <v>35</v>
      </c>
      <c r="C546" s="23"/>
      <c r="D546" s="8"/>
      <c r="E546" s="24" t="s">
        <v>33</v>
      </c>
      <c r="F546" s="27">
        <f>SUM(F514:F544)</f>
        <v>12694620</v>
      </c>
    </row>
    <row r="547" spans="1:6" customFormat="1" ht="18.75" x14ac:dyDescent="0.25">
      <c r="A547" s="79"/>
      <c r="B547" s="80" t="s">
        <v>180</v>
      </c>
      <c r="C547" s="81"/>
      <c r="D547" s="82"/>
      <c r="E547" s="83"/>
      <c r="F547" s="84"/>
    </row>
    <row r="548" spans="1:6" customFormat="1" ht="15" customHeight="1" x14ac:dyDescent="0.25">
      <c r="A548" s="79"/>
      <c r="B548" s="80" t="s">
        <v>144</v>
      </c>
      <c r="C548" s="81"/>
      <c r="D548" s="82"/>
      <c r="E548" s="83"/>
      <c r="F548" s="84"/>
    </row>
    <row r="549" spans="1:6" customFormat="1" ht="18" customHeight="1" x14ac:dyDescent="0.3">
      <c r="A549" s="85"/>
      <c r="B549" s="86" t="s">
        <v>145</v>
      </c>
      <c r="C549" s="87"/>
      <c r="D549" s="85"/>
      <c r="E549" s="88"/>
      <c r="F549" s="86"/>
    </row>
    <row r="550" spans="1:6" customFormat="1" x14ac:dyDescent="0.3">
      <c r="A550" s="85"/>
      <c r="B550" s="86"/>
      <c r="C550" s="87"/>
      <c r="D550" s="85"/>
      <c r="E550" s="88"/>
      <c r="F550" s="86"/>
    </row>
    <row r="551" spans="1:6" customFormat="1" ht="33" x14ac:dyDescent="0.3">
      <c r="A551" s="97" t="s">
        <v>4</v>
      </c>
      <c r="B551" s="89" t="s">
        <v>190</v>
      </c>
      <c r="C551" s="87"/>
      <c r="D551" s="97" t="s">
        <v>161</v>
      </c>
      <c r="E551" s="88"/>
      <c r="F551" s="90">
        <v>1696875</v>
      </c>
    </row>
    <row r="552" spans="1:6" customFormat="1" x14ac:dyDescent="0.3">
      <c r="A552" s="85"/>
      <c r="B552" s="86"/>
      <c r="C552" s="87"/>
      <c r="D552" s="85"/>
      <c r="E552" s="88"/>
      <c r="F552" s="86"/>
    </row>
    <row r="553" spans="1:6" customFormat="1" x14ac:dyDescent="0.3">
      <c r="A553" s="85"/>
      <c r="B553" s="86"/>
      <c r="C553" s="87"/>
      <c r="D553" s="85"/>
      <c r="E553" s="88"/>
      <c r="F553" s="86"/>
    </row>
    <row r="554" spans="1:6" customFormat="1" x14ac:dyDescent="0.3">
      <c r="A554" s="85"/>
      <c r="B554" s="86"/>
      <c r="C554" s="87"/>
      <c r="D554" s="85"/>
      <c r="E554" s="88"/>
      <c r="F554" s="86"/>
    </row>
    <row r="555" spans="1:6" customFormat="1" x14ac:dyDescent="0.3">
      <c r="A555" s="85"/>
      <c r="B555" s="86"/>
      <c r="C555" s="87"/>
      <c r="D555" s="85"/>
      <c r="E555" s="88"/>
      <c r="F555" s="86"/>
    </row>
    <row r="556" spans="1:6" customFormat="1" x14ac:dyDescent="0.3">
      <c r="A556" s="85"/>
      <c r="B556" s="86"/>
      <c r="C556" s="87"/>
      <c r="D556" s="85"/>
      <c r="E556" s="88"/>
      <c r="F556" s="86"/>
    </row>
    <row r="557" spans="1:6" customFormat="1" ht="18.75" x14ac:dyDescent="0.3">
      <c r="A557" s="85"/>
      <c r="B557" s="86"/>
      <c r="C557" s="87"/>
      <c r="D557" s="85"/>
      <c r="E557" s="88"/>
      <c r="F557" s="90"/>
    </row>
    <row r="558" spans="1:6" customFormat="1" ht="18.75" x14ac:dyDescent="0.3">
      <c r="A558" s="85"/>
      <c r="B558" s="86"/>
      <c r="C558" s="87"/>
      <c r="D558" s="85"/>
      <c r="E558" s="88"/>
      <c r="F558" s="90"/>
    </row>
    <row r="559" spans="1:6" customFormat="1" ht="18.75" x14ac:dyDescent="0.3">
      <c r="A559" s="85"/>
      <c r="B559" s="86"/>
      <c r="C559" s="87"/>
      <c r="D559" s="85"/>
      <c r="E559" s="88"/>
      <c r="F559" s="90"/>
    </row>
    <row r="560" spans="1:6" customFormat="1" ht="18.75" x14ac:dyDescent="0.3">
      <c r="A560" s="85"/>
      <c r="B560" s="86"/>
      <c r="C560" s="87"/>
      <c r="D560" s="85"/>
      <c r="E560" s="88"/>
      <c r="F560" s="90"/>
    </row>
    <row r="561" spans="1:7" customFormat="1" ht="15.75" customHeight="1" x14ac:dyDescent="0.3">
      <c r="A561" s="85"/>
      <c r="B561" s="86"/>
      <c r="C561" s="87"/>
      <c r="D561" s="85"/>
      <c r="E561" s="88"/>
      <c r="F561" s="90"/>
    </row>
    <row r="562" spans="1:7" customFormat="1" ht="26.25" customHeight="1" x14ac:dyDescent="0.3">
      <c r="A562" s="85"/>
      <c r="B562" s="86"/>
      <c r="C562" s="87"/>
      <c r="D562" s="85"/>
      <c r="E562" s="88"/>
      <c r="F562" s="90"/>
    </row>
    <row r="563" spans="1:7" customFormat="1" ht="34.5" customHeight="1" x14ac:dyDescent="0.3">
      <c r="A563" s="85"/>
      <c r="B563" s="86"/>
      <c r="C563" s="87"/>
      <c r="D563" s="85"/>
      <c r="E563" s="88"/>
      <c r="F563" s="90"/>
    </row>
    <row r="564" spans="1:7" customFormat="1" ht="18.75" x14ac:dyDescent="0.3">
      <c r="A564" s="85"/>
      <c r="B564" s="86"/>
      <c r="C564" s="91"/>
      <c r="D564" s="85"/>
      <c r="E564" s="88"/>
      <c r="F564" s="90"/>
    </row>
    <row r="565" spans="1:7" customFormat="1" ht="18.75" x14ac:dyDescent="0.3">
      <c r="A565" s="85"/>
      <c r="B565" s="86"/>
      <c r="C565" s="92"/>
      <c r="D565" s="85"/>
      <c r="E565" s="88"/>
      <c r="F565" s="90"/>
    </row>
    <row r="566" spans="1:7" customFormat="1" ht="14.25" customHeight="1" x14ac:dyDescent="0.3">
      <c r="A566" s="85"/>
      <c r="B566" s="86"/>
      <c r="C566" s="92"/>
      <c r="D566" s="85"/>
      <c r="E566" s="88"/>
      <c r="F566" s="90"/>
    </row>
    <row r="567" spans="1:7" customFormat="1" ht="14.25" customHeight="1" x14ac:dyDescent="0.3">
      <c r="A567" s="85"/>
      <c r="B567" s="80" t="s">
        <v>144</v>
      </c>
      <c r="C567" s="91"/>
      <c r="D567" s="85"/>
      <c r="E567" s="88"/>
      <c r="F567" s="90"/>
    </row>
    <row r="568" spans="1:7" customFormat="1" ht="18" x14ac:dyDescent="0.35">
      <c r="A568" s="85"/>
      <c r="B568" s="81" t="s">
        <v>35</v>
      </c>
      <c r="C568" s="87"/>
      <c r="D568" s="85"/>
      <c r="E568" s="93" t="s">
        <v>33</v>
      </c>
      <c r="F568" s="94">
        <f>F551</f>
        <v>1696875</v>
      </c>
    </row>
    <row r="569" spans="1:7" s="96" customFormat="1" ht="17.25" customHeight="1" x14ac:dyDescent="0.25">
      <c r="A569" s="95"/>
      <c r="B569" s="103" t="s">
        <v>147</v>
      </c>
      <c r="C569" s="104"/>
      <c r="D569" s="95"/>
      <c r="E569" s="105"/>
      <c r="F569" s="102"/>
      <c r="G569" s="102"/>
    </row>
    <row r="570" spans="1:7" s="96" customFormat="1" ht="18.75" x14ac:dyDescent="0.25">
      <c r="A570" s="95"/>
      <c r="B570" s="101" t="s">
        <v>181</v>
      </c>
      <c r="C570" s="98"/>
      <c r="D570" s="95"/>
      <c r="E570" s="99"/>
      <c r="F570" s="100"/>
      <c r="G570" s="100"/>
    </row>
    <row r="571" spans="1:7" s="110" customFormat="1" ht="18" x14ac:dyDescent="0.25">
      <c r="A571" s="106"/>
      <c r="B571" s="107" t="s">
        <v>147</v>
      </c>
      <c r="C571" s="106"/>
      <c r="D571" s="106"/>
      <c r="E571" s="106"/>
      <c r="F571" s="108"/>
      <c r="G571" s="109"/>
    </row>
    <row r="572" spans="1:7" s="110" customFormat="1" ht="18" x14ac:dyDescent="0.25">
      <c r="A572" s="106"/>
      <c r="B572" s="107" t="s">
        <v>182</v>
      </c>
      <c r="C572" s="106"/>
      <c r="D572" s="106"/>
      <c r="E572" s="106"/>
      <c r="F572" s="108"/>
      <c r="G572" s="109"/>
    </row>
    <row r="573" spans="1:7" s="110" customFormat="1" x14ac:dyDescent="0.25">
      <c r="A573" s="116"/>
      <c r="B573" s="113"/>
      <c r="C573" s="106"/>
      <c r="D573" s="106"/>
      <c r="E573" s="111"/>
      <c r="F573" s="112"/>
      <c r="G573" s="109"/>
    </row>
    <row r="574" spans="1:7" s="110" customFormat="1" ht="18" x14ac:dyDescent="0.25">
      <c r="A574" s="116"/>
      <c r="B574" s="107" t="s">
        <v>188</v>
      </c>
      <c r="C574" s="106"/>
      <c r="D574" s="106"/>
      <c r="E574" s="111"/>
      <c r="F574" s="112"/>
      <c r="G574" s="109"/>
    </row>
    <row r="575" spans="1:7" s="110" customFormat="1" ht="18" x14ac:dyDescent="0.25">
      <c r="A575" s="116"/>
      <c r="B575" s="107"/>
      <c r="C575" s="106"/>
      <c r="D575" s="106"/>
      <c r="E575" s="111"/>
      <c r="F575" s="112"/>
      <c r="G575" s="109"/>
    </row>
    <row r="576" spans="1:7" s="110" customFormat="1" ht="49.5" x14ac:dyDescent="0.3">
      <c r="A576" s="116" t="s">
        <v>4</v>
      </c>
      <c r="B576" s="89" t="s">
        <v>189</v>
      </c>
      <c r="C576" s="106"/>
      <c r="D576" s="106" t="s">
        <v>184</v>
      </c>
      <c r="E576" s="111"/>
      <c r="F576" s="112">
        <v>2375625</v>
      </c>
      <c r="G576" s="109"/>
    </row>
    <row r="577" spans="1:7" s="110" customFormat="1" ht="18" x14ac:dyDescent="0.25">
      <c r="A577" s="106"/>
      <c r="B577" s="114"/>
      <c r="C577" s="106"/>
      <c r="D577" s="106"/>
      <c r="E577" s="111"/>
      <c r="F577" s="112"/>
      <c r="G577" s="109"/>
    </row>
    <row r="578" spans="1:7" s="110" customFormat="1" x14ac:dyDescent="0.25">
      <c r="A578" s="106"/>
      <c r="B578" s="113"/>
      <c r="C578" s="106"/>
      <c r="D578" s="106"/>
      <c r="E578" s="111"/>
      <c r="F578" s="112"/>
      <c r="G578" s="109"/>
    </row>
    <row r="579" spans="1:7" s="110" customFormat="1" x14ac:dyDescent="0.25">
      <c r="A579" s="106"/>
      <c r="B579" s="113"/>
      <c r="C579" s="106"/>
      <c r="D579" s="106"/>
      <c r="E579" s="111"/>
      <c r="F579" s="112"/>
      <c r="G579" s="109"/>
    </row>
    <row r="580" spans="1:7" s="110" customFormat="1" x14ac:dyDescent="0.25">
      <c r="A580" s="106"/>
      <c r="B580" s="113"/>
      <c r="C580" s="106"/>
      <c r="D580" s="106"/>
      <c r="E580" s="111"/>
      <c r="F580" s="112"/>
      <c r="G580" s="109"/>
    </row>
    <row r="581" spans="1:7" s="110" customFormat="1" x14ac:dyDescent="0.25">
      <c r="A581" s="106"/>
      <c r="B581" s="113"/>
      <c r="C581" s="106"/>
      <c r="D581" s="106"/>
      <c r="E581" s="111"/>
      <c r="F581" s="112"/>
      <c r="G581" s="109"/>
    </row>
    <row r="582" spans="1:7" s="110" customFormat="1" x14ac:dyDescent="0.25">
      <c r="A582" s="106"/>
      <c r="B582" s="113"/>
      <c r="C582" s="106"/>
      <c r="D582" s="106"/>
      <c r="E582" s="111"/>
      <c r="F582" s="112"/>
      <c r="G582" s="109"/>
    </row>
    <row r="583" spans="1:7" s="110" customFormat="1" x14ac:dyDescent="0.25">
      <c r="A583" s="106"/>
      <c r="B583" s="113"/>
      <c r="C583" s="106"/>
      <c r="D583" s="106"/>
      <c r="E583" s="111"/>
      <c r="F583" s="112"/>
      <c r="G583" s="109"/>
    </row>
    <row r="584" spans="1:7" s="110" customFormat="1" x14ac:dyDescent="0.25">
      <c r="A584" s="106"/>
      <c r="B584" s="113"/>
      <c r="C584" s="106"/>
      <c r="D584" s="106"/>
      <c r="E584" s="111"/>
      <c r="F584" s="112"/>
      <c r="G584" s="109"/>
    </row>
    <row r="585" spans="1:7" s="110" customFormat="1" x14ac:dyDescent="0.25">
      <c r="A585" s="106"/>
      <c r="B585" s="113"/>
      <c r="C585" s="106"/>
      <c r="D585" s="106"/>
      <c r="E585" s="111"/>
      <c r="F585" s="112"/>
      <c r="G585" s="109"/>
    </row>
    <row r="586" spans="1:7" s="110" customFormat="1" x14ac:dyDescent="0.25">
      <c r="A586" s="106"/>
      <c r="B586" s="113"/>
      <c r="C586" s="106"/>
      <c r="D586" s="106"/>
      <c r="E586" s="111"/>
      <c r="F586" s="112"/>
      <c r="G586" s="109"/>
    </row>
    <row r="587" spans="1:7" s="110" customFormat="1" x14ac:dyDescent="0.25">
      <c r="A587" s="106"/>
      <c r="B587" s="113"/>
      <c r="C587" s="106"/>
      <c r="D587" s="106"/>
      <c r="E587" s="111"/>
      <c r="F587" s="112"/>
      <c r="G587" s="109"/>
    </row>
    <row r="588" spans="1:7" s="110" customFormat="1" x14ac:dyDescent="0.25">
      <c r="A588" s="106"/>
      <c r="B588" s="113"/>
      <c r="C588" s="106"/>
      <c r="D588" s="106"/>
      <c r="E588" s="111"/>
      <c r="F588" s="112"/>
      <c r="G588" s="109"/>
    </row>
    <row r="589" spans="1:7" s="110" customFormat="1" x14ac:dyDescent="0.25">
      <c r="A589" s="106"/>
      <c r="B589" s="113"/>
      <c r="C589" s="106"/>
      <c r="D589" s="106"/>
      <c r="E589" s="111"/>
      <c r="F589" s="112"/>
      <c r="G589" s="109"/>
    </row>
    <row r="590" spans="1:7" s="110" customFormat="1" x14ac:dyDescent="0.25">
      <c r="A590" s="106"/>
      <c r="B590" s="113"/>
      <c r="C590" s="106"/>
      <c r="D590" s="106"/>
      <c r="E590" s="111"/>
      <c r="F590" s="112"/>
      <c r="G590" s="109"/>
    </row>
    <row r="591" spans="1:7" s="110" customFormat="1" x14ac:dyDescent="0.25">
      <c r="A591" s="106"/>
      <c r="B591" s="113"/>
      <c r="C591" s="106"/>
      <c r="D591" s="106"/>
      <c r="E591" s="111"/>
      <c r="F591" s="112"/>
      <c r="G591" s="109"/>
    </row>
    <row r="592" spans="1:7" s="110" customFormat="1" x14ac:dyDescent="0.25">
      <c r="A592" s="106"/>
      <c r="B592" s="113"/>
      <c r="C592" s="106"/>
      <c r="D592" s="106"/>
      <c r="E592" s="111"/>
      <c r="F592" s="112"/>
      <c r="G592" s="109"/>
    </row>
    <row r="593" spans="1:7" s="110" customFormat="1" x14ac:dyDescent="0.25">
      <c r="A593" s="106"/>
      <c r="B593" s="113"/>
      <c r="C593" s="106"/>
      <c r="D593" s="106"/>
      <c r="E593" s="111"/>
      <c r="F593" s="112"/>
      <c r="G593" s="109"/>
    </row>
    <row r="594" spans="1:7" s="110" customFormat="1" ht="18" x14ac:dyDescent="0.25">
      <c r="A594" s="106"/>
      <c r="B594" s="114" t="s">
        <v>183</v>
      </c>
      <c r="C594" s="106"/>
      <c r="D594" s="106"/>
      <c r="E594" s="115" t="s">
        <v>33</v>
      </c>
      <c r="F594" s="137">
        <f>SUM(F573:F593)</f>
        <v>2375625</v>
      </c>
      <c r="G594" s="109"/>
    </row>
    <row r="595" spans="1:7" x14ac:dyDescent="0.25">
      <c r="B595" s="10"/>
    </row>
    <row r="596" spans="1:7" x14ac:dyDescent="0.25">
      <c r="B596" s="10"/>
    </row>
    <row r="597" spans="1:7" ht="19.5" customHeight="1" x14ac:dyDescent="0.25">
      <c r="B597" s="10" t="s">
        <v>148</v>
      </c>
    </row>
    <row r="598" spans="1:7" x14ac:dyDescent="0.25">
      <c r="F598" s="65"/>
      <c r="G598" s="65"/>
    </row>
    <row r="599" spans="1:7" ht="15.75" customHeight="1" x14ac:dyDescent="0.25">
      <c r="B599" s="20" t="s">
        <v>61</v>
      </c>
      <c r="E599" s="16">
        <f>F109</f>
        <v>36208123.519999996</v>
      </c>
      <c r="F599" s="66"/>
      <c r="G599" s="66"/>
    </row>
    <row r="600" spans="1:7" x14ac:dyDescent="0.25">
      <c r="F600" s="66"/>
      <c r="G600" s="66"/>
    </row>
    <row r="601" spans="1:7" x14ac:dyDescent="0.25">
      <c r="B601" s="14" t="s">
        <v>64</v>
      </c>
      <c r="E601" s="5">
        <f>F150</f>
        <v>35530250</v>
      </c>
      <c r="F601" s="66"/>
      <c r="G601" s="66"/>
    </row>
    <row r="602" spans="1:7" x14ac:dyDescent="0.25">
      <c r="F602" s="66"/>
      <c r="G602" s="66"/>
    </row>
    <row r="603" spans="1:7" x14ac:dyDescent="0.25">
      <c r="B603" s="14" t="s">
        <v>78</v>
      </c>
      <c r="E603" s="5">
        <f>F196</f>
        <v>38784850</v>
      </c>
      <c r="F603" s="66"/>
      <c r="G603" s="66"/>
    </row>
    <row r="604" spans="1:7" x14ac:dyDescent="0.25">
      <c r="C604" s="67"/>
      <c r="D604" s="68"/>
      <c r="F604" s="66"/>
      <c r="G604" s="66"/>
    </row>
    <row r="605" spans="1:7" x14ac:dyDescent="0.25">
      <c r="B605" s="14" t="s">
        <v>92</v>
      </c>
      <c r="E605" s="5">
        <f>F241</f>
        <v>6538800</v>
      </c>
      <c r="F605" s="66"/>
      <c r="G605" s="66"/>
    </row>
    <row r="606" spans="1:7" ht="18" customHeight="1" x14ac:dyDescent="0.25">
      <c r="C606" s="67"/>
      <c r="D606" s="68"/>
      <c r="F606" s="66"/>
      <c r="G606" s="66"/>
    </row>
    <row r="607" spans="1:7" x14ac:dyDescent="0.25">
      <c r="B607" s="14" t="s">
        <v>94</v>
      </c>
      <c r="E607" s="5">
        <f>F379</f>
        <v>23906450</v>
      </c>
      <c r="F607" s="66"/>
      <c r="G607" s="66"/>
    </row>
    <row r="608" spans="1:7" x14ac:dyDescent="0.25">
      <c r="C608" s="67"/>
      <c r="D608" s="68"/>
      <c r="F608" s="66"/>
      <c r="G608" s="66"/>
    </row>
    <row r="609" spans="2:7" x14ac:dyDescent="0.25">
      <c r="B609" s="14" t="s">
        <v>101</v>
      </c>
      <c r="E609" s="5">
        <f>F425</f>
        <v>18079700</v>
      </c>
      <c r="F609" s="66"/>
      <c r="G609" s="66"/>
    </row>
    <row r="610" spans="2:7" x14ac:dyDescent="0.25">
      <c r="F610" s="66"/>
      <c r="G610" s="66"/>
    </row>
    <row r="611" spans="2:7" x14ac:dyDescent="0.25">
      <c r="B611" s="14" t="s">
        <v>191</v>
      </c>
      <c r="E611" s="5">
        <f>F463</f>
        <v>2561130</v>
      </c>
      <c r="F611" s="66"/>
      <c r="G611" s="66"/>
    </row>
    <row r="612" spans="2:7" x14ac:dyDescent="0.25">
      <c r="F612" s="66"/>
      <c r="G612" s="66"/>
    </row>
    <row r="613" spans="2:7" x14ac:dyDescent="0.25">
      <c r="B613" s="14" t="s">
        <v>117</v>
      </c>
      <c r="E613" s="5">
        <f>F510</f>
        <v>10816650</v>
      </c>
      <c r="F613" s="66"/>
      <c r="G613" s="66"/>
    </row>
    <row r="614" spans="2:7" x14ac:dyDescent="0.25">
      <c r="F614" s="66"/>
      <c r="G614" s="66"/>
    </row>
    <row r="615" spans="2:7" x14ac:dyDescent="0.25">
      <c r="B615" s="14" t="s">
        <v>119</v>
      </c>
      <c r="E615" s="5">
        <f>F546</f>
        <v>12694620</v>
      </c>
      <c r="F615" s="66"/>
      <c r="G615" s="66"/>
    </row>
    <row r="616" spans="2:7" x14ac:dyDescent="0.25">
      <c r="F616" s="66"/>
      <c r="G616" s="66"/>
    </row>
    <row r="617" spans="2:7" x14ac:dyDescent="0.25">
      <c r="B617" s="14" t="s">
        <v>146</v>
      </c>
      <c r="E617" s="16">
        <f>F568</f>
        <v>1696875</v>
      </c>
      <c r="F617" s="66"/>
      <c r="G617" s="66"/>
    </row>
    <row r="618" spans="2:7" x14ac:dyDescent="0.25">
      <c r="C618" s="67"/>
      <c r="D618" s="68"/>
      <c r="F618" s="66"/>
      <c r="G618" s="66"/>
    </row>
    <row r="619" spans="2:7" x14ac:dyDescent="0.25">
      <c r="B619" s="14" t="s">
        <v>147</v>
      </c>
      <c r="C619" s="69"/>
      <c r="E619" s="5">
        <f>F594</f>
        <v>2375625</v>
      </c>
      <c r="F619" s="66"/>
      <c r="G619" s="66"/>
    </row>
    <row r="620" spans="2:7" x14ac:dyDescent="0.25">
      <c r="C620" s="69"/>
      <c r="F620" s="66"/>
      <c r="G620" s="66"/>
    </row>
    <row r="621" spans="2:7" x14ac:dyDescent="0.25">
      <c r="B621" s="70" t="s">
        <v>245</v>
      </c>
      <c r="C621" s="71"/>
      <c r="D621" s="72"/>
      <c r="E621" s="73"/>
      <c r="F621" s="66"/>
      <c r="G621" s="66"/>
    </row>
    <row r="622" spans="2:7" ht="17.25" customHeight="1" x14ac:dyDescent="0.25">
      <c r="B622" s="22" t="s">
        <v>149</v>
      </c>
      <c r="D622" s="68" t="s">
        <v>81</v>
      </c>
      <c r="E622" s="74"/>
      <c r="F622" s="27">
        <f>SUM(E599:E621)</f>
        <v>189193073.51999998</v>
      </c>
      <c r="G622" s="27"/>
    </row>
    <row r="623" spans="2:7" ht="19.5" customHeight="1" x14ac:dyDescent="0.25">
      <c r="B623" s="22" t="s">
        <v>150</v>
      </c>
      <c r="F623" s="75">
        <f>F622*3%</f>
        <v>5675792.2055999991</v>
      </c>
      <c r="G623" s="27"/>
    </row>
    <row r="624" spans="2:7" ht="19.5" customHeight="1" x14ac:dyDescent="0.25">
      <c r="B624" s="22" t="s">
        <v>151</v>
      </c>
      <c r="F624" s="27">
        <f>SUM(F622:F623)</f>
        <v>194868865.72559997</v>
      </c>
      <c r="G624" s="27"/>
    </row>
    <row r="625" spans="2:9" x14ac:dyDescent="0.25">
      <c r="B625" s="22" t="s">
        <v>152</v>
      </c>
      <c r="F625" s="75">
        <f>F624*7.5%</f>
        <v>14615164.929419998</v>
      </c>
      <c r="G625" s="27"/>
      <c r="I625" s="63"/>
    </row>
    <row r="626" spans="2:9" ht="17.25" customHeight="1" thickBot="1" x14ac:dyDescent="0.3">
      <c r="B626" s="9" t="s">
        <v>153</v>
      </c>
      <c r="E626" s="24" t="s">
        <v>33</v>
      </c>
      <c r="F626" s="76">
        <f>SUM(F624:F625)</f>
        <v>209484030.65501997</v>
      </c>
      <c r="G626" s="27"/>
    </row>
    <row r="627" spans="2:9" ht="17.25" customHeight="1" thickTop="1" x14ac:dyDescent="0.25">
      <c r="B627" s="22" t="s">
        <v>154</v>
      </c>
    </row>
    <row r="628" spans="2:9" ht="17.25" customHeight="1" x14ac:dyDescent="0.25">
      <c r="B628" s="22"/>
    </row>
    <row r="629" spans="2:9" ht="17.25" hidden="1" customHeight="1" x14ac:dyDescent="0.25">
      <c r="B629" s="22" t="s">
        <v>155</v>
      </c>
      <c r="C629" s="23">
        <v>877</v>
      </c>
      <c r="D629" s="8" t="s">
        <v>156</v>
      </c>
    </row>
    <row r="630" spans="2:9" ht="20.45" hidden="1" customHeight="1" x14ac:dyDescent="0.25">
      <c r="B630" s="22" t="s">
        <v>157</v>
      </c>
      <c r="E630" s="78">
        <f>F626/C629</f>
        <v>238864.34510264534</v>
      </c>
    </row>
    <row r="631" spans="2:9" ht="17.25" hidden="1" customHeight="1" x14ac:dyDescent="0.25">
      <c r="B631" s="22" t="s">
        <v>158</v>
      </c>
      <c r="E631" s="26">
        <f>F626/4</f>
        <v>52371007.663754992</v>
      </c>
    </row>
    <row r="632" spans="2:9" ht="17.25" customHeight="1" x14ac:dyDescent="0.25">
      <c r="B632" s="20"/>
    </row>
    <row r="633" spans="2:9" ht="17.25" customHeight="1" x14ac:dyDescent="0.25"/>
    <row r="634" spans="2:9" ht="17.25" customHeight="1" x14ac:dyDescent="0.25">
      <c r="C634" s="3">
        <v>2213</v>
      </c>
    </row>
    <row r="635" spans="2:9" ht="17.25" customHeight="1" x14ac:dyDescent="0.25">
      <c r="E635" s="5">
        <f>F626/C634</f>
        <v>94660.655515146849</v>
      </c>
    </row>
    <row r="636" spans="2:9" ht="17.25" customHeight="1" x14ac:dyDescent="0.25"/>
    <row r="647" spans="1:7" x14ac:dyDescent="0.25">
      <c r="B647" s="14" t="s">
        <v>159</v>
      </c>
    </row>
    <row r="650" spans="1:7" s="28" customFormat="1" x14ac:dyDescent="0.25">
      <c r="A650" s="4"/>
      <c r="B650" s="14"/>
      <c r="C650" s="3"/>
      <c r="D650" s="4"/>
      <c r="E650" s="5"/>
      <c r="F650" s="6"/>
      <c r="G650" s="6"/>
    </row>
    <row r="651" spans="1:7" s="28" customFormat="1" x14ac:dyDescent="0.25">
      <c r="A651" s="4"/>
      <c r="B651" s="14"/>
      <c r="C651" s="3"/>
      <c r="D651" s="4"/>
      <c r="E651" s="5"/>
      <c r="F651" s="6"/>
      <c r="G651" s="6"/>
    </row>
    <row r="652" spans="1:7" s="28" customFormat="1" x14ac:dyDescent="0.25">
      <c r="A652" s="4"/>
      <c r="B652" s="14"/>
      <c r="C652" s="3"/>
      <c r="D652" s="4"/>
      <c r="E652" s="5"/>
      <c r="F652" s="6"/>
      <c r="G652" s="6"/>
    </row>
    <row r="653" spans="1:7" s="28" customFormat="1" x14ac:dyDescent="0.25">
      <c r="A653" s="4"/>
      <c r="B653" s="14"/>
      <c r="C653" s="3"/>
      <c r="D653" s="4"/>
      <c r="E653" s="5"/>
      <c r="F653" s="6"/>
      <c r="G653" s="6"/>
    </row>
    <row r="654" spans="1:7" s="28" customFormat="1" x14ac:dyDescent="0.25">
      <c r="A654" s="4"/>
      <c r="B654" s="14"/>
      <c r="C654" s="3"/>
      <c r="D654" s="4"/>
      <c r="E654" s="5"/>
      <c r="F654" s="6"/>
      <c r="G654" s="6"/>
    </row>
    <row r="655" spans="1:7" s="28" customFormat="1" x14ac:dyDescent="0.25">
      <c r="A655" s="4"/>
      <c r="B655" s="14"/>
      <c r="C655" s="3"/>
      <c r="D655" s="4"/>
      <c r="E655" s="5"/>
      <c r="F655" s="6"/>
      <c r="G655" s="6"/>
    </row>
    <row r="679" spans="1:7" s="28" customFormat="1" x14ac:dyDescent="0.25">
      <c r="A679" s="4"/>
      <c r="B679" s="14"/>
      <c r="C679" s="3"/>
      <c r="D679" s="4"/>
      <c r="E679" s="5"/>
      <c r="F679" s="6"/>
      <c r="G679" s="6"/>
    </row>
    <row r="680" spans="1:7" ht="21" customHeight="1" x14ac:dyDescent="0.25"/>
    <row r="717" spans="1:7" s="28" customFormat="1" x14ac:dyDescent="0.25">
      <c r="A717" s="4"/>
      <c r="B717" s="14"/>
      <c r="C717" s="3"/>
      <c r="D717" s="4"/>
      <c r="E717" s="5"/>
      <c r="F717" s="6"/>
      <c r="G717" s="6"/>
    </row>
    <row r="718" spans="1:7" s="28" customFormat="1" x14ac:dyDescent="0.25">
      <c r="A718" s="4"/>
      <c r="B718" s="14"/>
      <c r="C718" s="3"/>
      <c r="D718" s="4"/>
      <c r="E718" s="5"/>
      <c r="F718" s="6"/>
      <c r="G718" s="6"/>
    </row>
    <row r="749" spans="1:7" s="28" customFormat="1" x14ac:dyDescent="0.25">
      <c r="A749" s="4"/>
      <c r="B749" s="14"/>
      <c r="C749" s="3"/>
      <c r="D749" s="4"/>
      <c r="E749" s="5"/>
      <c r="F749" s="6"/>
      <c r="G749" s="6"/>
    </row>
    <row r="750" spans="1:7" s="28" customFormat="1" x14ac:dyDescent="0.25">
      <c r="A750" s="4"/>
      <c r="B750" s="14"/>
      <c r="C750" s="3"/>
      <c r="D750" s="4"/>
      <c r="E750" s="5"/>
      <c r="F750" s="6"/>
      <c r="G750" s="6"/>
    </row>
  </sheetData>
  <printOptions gridLines="1"/>
  <pageMargins left="0.74803149606299213" right="0.74803149606299213" top="0.98425196850393704" bottom="0.98425196850393704" header="0.51181102362204722" footer="0.51181102362204722"/>
  <pageSetup paperSize="9" scale="80" orientation="portrait" horizontalDpi="300" verticalDpi="300" r:id="rId1"/>
  <headerFooter alignWithMargins="0">
    <oddFooter>&amp;R&amp;"Comic Sans MS,Bold Italic"Page /&amp;P</oddFooter>
  </headerFooter>
  <rowBreaks count="15" manualBreakCount="15">
    <brk id="30" max="16383" man="1"/>
    <brk id="60" max="16383" man="1"/>
    <brk id="109" max="16383" man="1"/>
    <brk id="150" max="16383" man="1"/>
    <brk id="196" max="16383" man="1"/>
    <brk id="241" max="16383" man="1"/>
    <brk id="290" max="5" man="1"/>
    <brk id="335" max="5" man="1"/>
    <brk id="379" max="16383" man="1"/>
    <brk id="425" max="16383" man="1"/>
    <brk id="463" max="16383" man="1"/>
    <brk id="510" max="16383" man="1"/>
    <brk id="546" max="16383" man="1"/>
    <brk id="568" max="5" man="1"/>
    <brk id="59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5 BEDROOM TERRACE</vt:lpstr>
      <vt:lpstr>5 BEDROOM TERRACE (2)</vt:lpstr>
      <vt:lpstr>'5 BEDROOM TERRACE'!Print_Area</vt:lpstr>
      <vt:lpstr>'5 BEDROOM TERRACE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UrFavQ$</cp:lastModifiedBy>
  <cp:lastPrinted>2023-12-15T05:42:03Z</cp:lastPrinted>
  <dcterms:created xsi:type="dcterms:W3CDTF">2023-04-17T09:22:10Z</dcterms:created>
  <dcterms:modified xsi:type="dcterms:W3CDTF">2024-02-15T16:43:55Z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