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ntitative" sheetId="1" state="visible" r:id="rId3"/>
    <sheet name="qualitativ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<sst xmlns="http://schemas.openxmlformats.org/spreadsheetml/2006/main" count="630" uniqueCount="226">
  <si>
    <t xml:space="preserve">Author</t>
  </si>
  <si>
    <t xml:space="preserve">Title</t>
  </si>
  <si>
    <t xml:space="preserve">Tool: label</t>
  </si>
  <si>
    <t xml:space="preserve">Tool: score</t>
  </si>
  <si>
    <t xml:space="preserve">Szepes-Szerdahelyi</t>
  </si>
  <si>
    <t xml:space="preserve">Comment</t>
  </si>
  <si>
    <t xml:space="preserve">RECALL (= ACCURACY)</t>
  </si>
  <si>
    <t xml:space="preserve">Arany János</t>
  </si>
  <si>
    <t xml:space="preserve">A RAB GÓLYA</t>
  </si>
  <si>
    <t xml:space="preserve">trochaic</t>
  </si>
  <si>
    <t xml:space="preserve">Iambic</t>
  </si>
  <si>
    <t xml:space="preserve">Trochaic</t>
  </si>
  <si>
    <t xml:space="preserve">Anapestic</t>
  </si>
  <si>
    <t xml:space="preserve">Dactylic</t>
  </si>
  <si>
    <t xml:space="preserve">All</t>
  </si>
  <si>
    <t xml:space="preserve">TOLDI</t>
  </si>
  <si>
    <t xml:space="preserve">abs acc</t>
  </si>
  <si>
    <t xml:space="preserve">recall</t>
  </si>
  <si>
    <t xml:space="preserve">Babits Mihály</t>
  </si>
  <si>
    <t xml:space="preserve">Páris</t>
  </si>
  <si>
    <t xml:space="preserve">all</t>
  </si>
  <si>
    <t xml:space="preserve">A Danaidák</t>
  </si>
  <si>
    <t xml:space="preserve">Verseghy Ferenc</t>
  </si>
  <si>
    <t xml:space="preserve">A’ Válogató.</t>
  </si>
  <si>
    <t xml:space="preserve">Fazekas Mihály</t>
  </si>
  <si>
    <t xml:space="preserve">Nyári esti dal</t>
  </si>
  <si>
    <t xml:space="preserve">Kazinczy Ferenc</t>
  </si>
  <si>
    <t xml:space="preserve">BOR MELLETT</t>
  </si>
  <si>
    <t xml:space="preserve">Bajza József</t>
  </si>
  <si>
    <t xml:space="preserve">ISTEN HOZZÁD.</t>
  </si>
  <si>
    <t xml:space="preserve">Csokonai Vitéz Mihály</t>
  </si>
  <si>
    <t xml:space="preserve">Az estvéhez [2]</t>
  </si>
  <si>
    <t xml:space="preserve">AZ APÁCA.</t>
  </si>
  <si>
    <t xml:space="preserve">A reményhez</t>
  </si>
  <si>
    <t xml:space="preserve">József Attila</t>
  </si>
  <si>
    <t xml:space="preserve">SZÁRADOK, TÖRŐDÖM</t>
  </si>
  <si>
    <t xml:space="preserve">ABSOLUTE FREQUENCIES FOR PRECISION</t>
  </si>
  <si>
    <t xml:space="preserve">Kölcsey Ferenc</t>
  </si>
  <si>
    <t xml:space="preserve">CSOLNAKON</t>
  </si>
  <si>
    <t xml:space="preserve">(“harmadik epitritusokkal állította párba a teljes sort” – that is, only every second line is trochaic according to the book.)</t>
  </si>
  <si>
    <t xml:space="preserve">Petőfi Sándor</t>
  </si>
  <si>
    <t xml:space="preserve">ELSŐ SZERELEM</t>
  </si>
  <si>
    <t xml:space="preserve">label number</t>
  </si>
  <si>
    <t xml:space="preserve">Vörösmarty Mihály</t>
  </si>
  <si>
    <t xml:space="preserve">HEDVIG</t>
  </si>
  <si>
    <t xml:space="preserve">Lilla.</t>
  </si>
  <si>
    <t xml:space="preserve">anapestic</t>
  </si>
  <si>
    <t xml:space="preserve">Földi János</t>
  </si>
  <si>
    <t xml:space="preserve">Halotti Vers, edgy gyenge szülött temetésére 1781-ben.</t>
  </si>
  <si>
    <t xml:space="preserve">Édes keserűség</t>
  </si>
  <si>
    <t xml:space="preserve">TEMETŐBEN</t>
  </si>
  <si>
    <t xml:space="preserve">FORRADALOM</t>
  </si>
  <si>
    <t xml:space="preserve">Kosztolányi Dezső</t>
  </si>
  <si>
    <t xml:space="preserve">Boldog, szomorú dal</t>
  </si>
  <si>
    <t xml:space="preserve">HA A HOLD SÜT...</t>
  </si>
  <si>
    <t xml:space="preserve">„A TÖLGYEK ALATT”</t>
  </si>
  <si>
    <t xml:space="preserve">A TÖLGYEK ALATT</t>
  </si>
  <si>
    <t xml:space="preserve">PRECISION</t>
  </si>
  <si>
    <t xml:space="preserve">Mozgófénykép</t>
  </si>
  <si>
    <t xml:space="preserve">Garay János</t>
  </si>
  <si>
    <t xml:space="preserve">A VÉSZ SZELLEME.</t>
  </si>
  <si>
    <t xml:space="preserve">“A vész című költeményének anapesztikus versszakai jambikus sorral zárulnak” ("The anapestic stanzas of the poem A vész end with an iambic line.”) (283) – besides this, the tool cannot analyze the poem well because it takes the “a” articles as short syllables.</t>
  </si>
  <si>
    <t xml:space="preserve">precision</t>
  </si>
  <si>
    <t xml:space="preserve">Keserédes</t>
  </si>
  <si>
    <t xml:space="preserve">iambic</t>
  </si>
  <si>
    <t xml:space="preserve">A Hafíz sírhalma</t>
  </si>
  <si>
    <t xml:space="preserve">Juhász Gyula</t>
  </si>
  <si>
    <t xml:space="preserve">Anakreoni dal [1]</t>
  </si>
  <si>
    <t xml:space="preserve">MUNKÁSOK</t>
  </si>
  <si>
    <t xml:space="preserve">Ady Endre</t>
  </si>
  <si>
    <t xml:space="preserve">TALÁN HELLÁSZ KÜLDÖTT</t>
  </si>
  <si>
    <t xml:space="preserve">MI KÉK AZ ÉG!</t>
  </si>
  <si>
    <t xml:space="preserve">[SZÜRKÜLET]</t>
  </si>
  <si>
    <t xml:space="preserve">Jónás könyve</t>
  </si>
  <si>
    <t xml:space="preserve">THOMAS MANN ÜDVÖZLÉSE</t>
  </si>
  <si>
    <t xml:space="preserve">Vajda János</t>
  </si>
  <si>
    <t xml:space="preserve">Húsz év mulva</t>
  </si>
  <si>
    <t xml:space="preserve">F score</t>
  </si>
  <si>
    <t xml:space="preserve">macro F-score (mean)</t>
  </si>
  <si>
    <t xml:space="preserve">VÉRES NAPOKRÓL ÁLMODOM...</t>
  </si>
  <si>
    <t xml:space="preserve">KONT.</t>
  </si>
  <si>
    <t xml:space="preserve">A WALESI BÁRDOK</t>
  </si>
  <si>
    <t xml:space="preserve">V. LÁSZLÓ</t>
  </si>
  <si>
    <t xml:space="preserve">Szüzek</t>
  </si>
  <si>
    <t xml:space="preserve">Szíttál-e lassú mérgeket?</t>
  </si>
  <si>
    <t xml:space="preserve">CSABA TRILÓGIA [1]</t>
  </si>
  <si>
    <t xml:space="preserve">Caesura at three and a half feet</t>
  </si>
  <si>
    <t xml:space="preserve">Tóth Árpád</t>
  </si>
  <si>
    <t xml:space="preserve">ŐSZI KÉRDÉS</t>
  </si>
  <si>
    <t xml:space="preserve">LAODAMEIA</t>
  </si>
  <si>
    <t xml:space="preserve">SALGÓ</t>
  </si>
  <si>
    <t xml:space="preserve">A GARE DE L’ESTEN</t>
  </si>
  <si>
    <t xml:space="preserve">The book cites the poem as an example that in certain cases, it replaces the iamb with an anapaest.</t>
  </si>
  <si>
    <t xml:space="preserve">A VÁROS PEREMÉN</t>
  </si>
  <si>
    <t xml:space="preserve">SZÉCHENYI EMLÉKEZETE</t>
  </si>
  <si>
    <t xml:space="preserve">Virág Benedek</t>
  </si>
  <si>
    <t xml:space="preserve">HELMECZI MIHÁLYNAK [2]</t>
  </si>
  <si>
    <t xml:space="preserve">dactylic</t>
  </si>
  <si>
    <t xml:space="preserve">hexameter</t>
  </si>
  <si>
    <t xml:space="preserve">A békesség és a hadi érdem</t>
  </si>
  <si>
    <t xml:space="preserve">Lúdas Matyi</t>
  </si>
  <si>
    <t xml:space="preserve">Zalán futása</t>
  </si>
  <si>
    <t xml:space="preserve">EGER</t>
  </si>
  <si>
    <t xml:space="preserve">CSERHALOM</t>
  </si>
  <si>
    <t xml:space="preserve">CSATÁR-BÓL.</t>
  </si>
  <si>
    <t xml:space="preserve">AZ ELVESZETT ALKOTMÁNY</t>
  </si>
  <si>
    <t xml:space="preserve">Dsida Jenő</t>
  </si>
  <si>
    <t xml:space="preserve">Kóborló délután kedves kutyámmal</t>
  </si>
  <si>
    <t xml:space="preserve">JÁTSZIK ÖREG FÖLDÜNK...</t>
  </si>
  <si>
    <t xml:space="preserve">Radnóti Miklós</t>
  </si>
  <si>
    <t xml:space="preserve">ELSŐ ECLOGA</t>
  </si>
  <si>
    <t xml:space="preserve">LEVÉL ARANY JÁNOSHOZ</t>
  </si>
  <si>
    <t xml:space="preserve">Klasszikus álmok...</t>
  </si>
  <si>
    <t xml:space="preserve">CSEHINEK</t>
  </si>
  <si>
    <t xml:space="preserve">Ovid tavaszdala</t>
  </si>
  <si>
    <t xml:space="preserve">pentameter</t>
  </si>
  <si>
    <t xml:space="preserve">Berzsenyi Dániel</t>
  </si>
  <si>
    <t xml:space="preserve">A TÁNCOK</t>
  </si>
  <si>
    <t xml:space="preserve">distich</t>
  </si>
  <si>
    <t xml:space="preserve">NAPOLEONHOZ</t>
  </si>
  <si>
    <t xml:space="preserve">Kisfaludy Károly</t>
  </si>
  <si>
    <t xml:space="preserve">Mohács.</t>
  </si>
  <si>
    <t xml:space="preserve">HUSZT</t>
  </si>
  <si>
    <t xml:space="preserve">Negyvenhatosok</t>
  </si>
  <si>
    <t xml:space="preserve">Hiszekegy</t>
  </si>
  <si>
    <t xml:space="preserve">EGY SPANYOL FÖLDMÍVES SÍRVERSE</t>
  </si>
  <si>
    <t xml:space="preserve">Május huszonhárom Rákospalotán</t>
  </si>
  <si>
    <t xml:space="preserve">Új Leoninusok</t>
  </si>
  <si>
    <t xml:space="preserve">LEÁNYKÉRŐ ÉNEK</t>
  </si>
  <si>
    <t xml:space="preserve">Éjszaka</t>
  </si>
  <si>
    <t xml:space="preserve">ÁRTATLAN DAC</t>
  </si>
  <si>
    <t xml:space="preserve">Tompa Mihály</t>
  </si>
  <si>
    <t xml:space="preserve">VÍZ-DAL.</t>
  </si>
  <si>
    <t xml:space="preserve">Komjáthy Jenő</t>
  </si>
  <si>
    <t xml:space="preserve">JELENÉSEK</t>
  </si>
  <si>
    <t xml:space="preserve">Tool</t>
  </si>
  <si>
    <t xml:space="preserve">Exact match</t>
  </si>
  <si>
    <t xml:space="preserve">Match on a more specific or more general level</t>
  </si>
  <si>
    <t xml:space="preserve">Balassi Bálint</t>
  </si>
  <si>
    <t xml:space="preserve">KÖNYÖRÖG ISTENNEK, HOGY BUJDOSÁSÁBAN VISELJE KEGYELMESEN GONDJÁT, S TERJESSZE IS REÁ ÚJOBB ÁLDÁSÁT</t>
  </si>
  <si>
    <t xml:space="preserve">5-5_6</t>
  </si>
  <si>
    <t xml:space="preserve">in the book: 5-5-6</t>
  </si>
  <si>
    <t xml:space="preserve">K... VILMOS BARÁTOMHOZ</t>
  </si>
  <si>
    <t xml:space="preserve">4-4-3</t>
  </si>
  <si>
    <t xml:space="preserve">NEMZETŐR-DAL</t>
  </si>
  <si>
    <t xml:space="preserve">4-6</t>
  </si>
  <si>
    <t xml:space="preserve">RÓZSA SÁNDOR</t>
  </si>
  <si>
    <t xml:space="preserve">4-4_4</t>
  </si>
  <si>
    <t xml:space="preserve">A HAMIS TANÚ</t>
  </si>
  <si>
    <t xml:space="preserve">6-6</t>
  </si>
  <si>
    <t xml:space="preserve">ÉN VAGYOK AZ ANYÁM ÁTKA...</t>
  </si>
  <si>
    <t xml:space="preserve">4-4</t>
  </si>
  <si>
    <t xml:space="preserve">EZRIVEL TEREM A FÁN A MEGGY...</t>
  </si>
  <si>
    <t xml:space="preserve">False</t>
  </si>
  <si>
    <t xml:space="preserve">4-4_1</t>
  </si>
  <si>
    <t xml:space="preserve">TÖRÖK BÁLINT</t>
  </si>
  <si>
    <t xml:space="preserve">4-3-3</t>
  </si>
  <si>
    <t xml:space="preserve">ANYÁM TYÚKJA</t>
  </si>
  <si>
    <t xml:space="preserve">A MÉH ROMÁNCA</t>
  </si>
  <si>
    <t xml:space="preserve">4_6</t>
  </si>
  <si>
    <t xml:space="preserve">NYALKA HUSZÁR</t>
  </si>
  <si>
    <t xml:space="preserve">AZ Ó TORONY</t>
  </si>
  <si>
    <t xml:space="preserve">VÁGY [1]</t>
  </si>
  <si>
    <t xml:space="preserve">RÉGI JÓ IDŐBŐL</t>
  </si>
  <si>
    <t xml:space="preserve">4-4_6</t>
  </si>
  <si>
    <t xml:space="preserve">JÁRNAK, KELNEK SOKAN ZÖLD ERDŐBEN...</t>
  </si>
  <si>
    <t xml:space="preserve">AZ ALFÖLD</t>
  </si>
  <si>
    <t xml:space="preserve">SZILAJ PISTA</t>
  </si>
  <si>
    <t xml:space="preserve">KUTYAKAPARÓ</t>
  </si>
  <si>
    <t xml:space="preserve">4-6_6</t>
  </si>
  <si>
    <t xml:space="preserve">A TISZA</t>
  </si>
  <si>
    <t xml:space="preserve">KEMÉNY SZÉL FÚJ...</t>
  </si>
  <si>
    <t xml:space="preserve">SZÜLŐFÖLDEMEN</t>
  </si>
  <si>
    <t xml:space="preserve">A NEMZETHEZ</t>
  </si>
  <si>
    <t xml:space="preserve">A VÉN ZÁSZLÓTARTÓ</t>
  </si>
  <si>
    <t xml:space="preserve">CSALÁDI KÖR</t>
  </si>
  <si>
    <t xml:space="preserve">JÁNOS VITÉZ</t>
  </si>
  <si>
    <t xml:space="preserve">LÓRA...!</t>
  </si>
  <si>
    <t xml:space="preserve">4-2-4-2</t>
  </si>
  <si>
    <t xml:space="preserve">Szerelemdal a csikóbőrös kulacshoz</t>
  </si>
  <si>
    <t xml:space="preserve">10. Szülőföldem szép határa!</t>
  </si>
  <si>
    <t xml:space="preserve">BEFORDÚLTAM A KONYHÁRA...</t>
  </si>
  <si>
    <t xml:space="preserve">HARMINCKILENCEDIK HOGY JULIÁRA TALÁLA, ÍGY KÖSZÖNE NÉKI</t>
  </si>
  <si>
    <t xml:space="preserve">VÁRAKOZÁS</t>
  </si>
  <si>
    <t xml:space="preserve">4-4-4-4</t>
  </si>
  <si>
    <t xml:space="preserve">ADJ MÁR CSENDESSÉGET</t>
  </si>
  <si>
    <t xml:space="preserve">6-6_4</t>
  </si>
  <si>
    <t xml:space="preserve">ÖTVENEGYEDIK HOGY NYERTE EL JULIA A CUPIDO NYILÁT, ÍJÁT S HOL VISELI, AZT ÍRJA MEG, KÖNYÖRÖGVÉN AZ VÉGÉBEN ITT IS AZ JULIÁNAK</t>
  </si>
  <si>
    <t xml:space="preserve">MÉGIS BŐVEBB SZÓVAL KÉRLELI ISTENNEK HARAGJÁT</t>
  </si>
  <si>
    <t xml:space="preserve">[HUSZONKILENCEDIK] VIGESIMUM NONUM CARMEN TENUI NEC PINGUI MINERVA COMPOSITUM</t>
  </si>
  <si>
    <t xml:space="preserve">4-4-6</t>
  </si>
  <si>
    <t xml:space="preserve">HÁBORU VOLT...</t>
  </si>
  <si>
    <t xml:space="preserve">HIMNUSZ</t>
  </si>
  <si>
    <t xml:space="preserve">4-3_6</t>
  </si>
  <si>
    <t xml:space="preserve">Faludi Ferenc</t>
  </si>
  <si>
    <t xml:space="preserve">TÜNDÉRKERT</t>
  </si>
  <si>
    <t xml:space="preserve">4-4_4-3</t>
  </si>
  <si>
    <t xml:space="preserve">A rózsabimbóhoz</t>
  </si>
  <si>
    <t xml:space="preserve">It is not clear whether the book refers to a stanza or to the whole poem, but according to its own principles, the poem should not be a poem with qualitative meter. However, I take this poem as not well analyzed by the tool.</t>
  </si>
  <si>
    <t xml:space="preserve">TISZTA SZÍVVEL</t>
  </si>
  <si>
    <t xml:space="preserve">4-3</t>
  </si>
  <si>
    <t xml:space="preserve">FAJTÁDDAL EGYÜTT ÁTKOZLAK</t>
  </si>
  <si>
    <t xml:space="preserve">5-5</t>
  </si>
  <si>
    <t xml:space="preserve">A PERC-EMBERKÉK UTÁN</t>
  </si>
  <si>
    <t xml:space="preserve">Tinódi Sebestyén</t>
  </si>
  <si>
    <t xml:space="preserve">SOKFÉLE RÉSZÖGÖSRŐL</t>
  </si>
  <si>
    <t xml:space="preserve">4-4-5</t>
  </si>
  <si>
    <t xml:space="preserve">MINDEN RENDŰ EMBERI DOLGOKHOZ</t>
  </si>
  <si>
    <t xml:space="preserve">RESZKET A BOKOR, MERT...</t>
  </si>
  <si>
    <t xml:space="preserve">3-3</t>
  </si>
  <si>
    <t xml:space="preserve">SZERETLEK, KEDVESEM!</t>
  </si>
  <si>
    <t xml:space="preserve">AZ ÁGYAM HÍVOGAT</t>
  </si>
  <si>
    <t xml:space="preserve">(KEDVESEM BETEGEN...)</t>
  </si>
  <si>
    <t xml:space="preserve">Ilona</t>
  </si>
  <si>
    <t xml:space="preserve">Kép egy falusi csárdában</t>
  </si>
  <si>
    <t xml:space="preserve">3-3_2</t>
  </si>
  <si>
    <t xml:space="preserve">A LÓ KÉRDEZ</t>
  </si>
  <si>
    <t xml:space="preserve">5-3-2</t>
  </si>
  <si>
    <t xml:space="preserve">3-2-3-2</t>
  </si>
  <si>
    <t xml:space="preserve">MIKOR AZ UCCÁN ÁTMENT A KEDVES</t>
  </si>
  <si>
    <t xml:space="preserve">NYÁRI DÉLUTÁN</t>
  </si>
  <si>
    <t xml:space="preserve">3-2-2_3-3</t>
  </si>
  <si>
    <t xml:space="preserve">5-2_3-3</t>
  </si>
  <si>
    <t xml:space="preserve">The tool outputs this analysis for this poem because it analyzes the boundaries between the bars independently from each other. Maybe, in the future, this method should be changed.</t>
  </si>
  <si>
    <t xml:space="preserve">match:</t>
  </si>
  <si>
    <t xml:space="preserve">accuracy: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</si>
</sst>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"/>
    <col collapsed="false" customWidth="true" hidden="false" outlineLevel="0" max="2" min="2" style="1" width="24.34"/>
    <col collapsed="false" customWidth="false" hidden="false" outlineLevel="0" max="4" min="3" style="1" width="11.53"/>
    <col collapsed="false" customWidth="true" hidden="false" outlineLevel="0" max="5" min="5" style="1" width="26.16"/>
    <col collapsed="false" customWidth="true" hidden="false" outlineLevel="0" max="6" min="6" style="1" width="9.33"/>
    <col collapsed="false" customWidth="true" hidden="false" outlineLevel="0" max="7" min="7" style="1" width="14.88"/>
    <col collapsed="false" customWidth="false" hidden="false" outlineLevel="0" max="10" min="8" style="1" width="11.53"/>
    <col collapsed="false" customWidth="true" hidden="false" outlineLevel="0" max="11" min="11" style="1" width="14.19"/>
    <col collapsed="false" customWidth="true" hidden="false" outlineLevel="0" max="12" min="12" style="1" width="13.35"/>
    <col collapsed="false" customWidth="true" hidden="false" outlineLevel="0" max="13" min="13" style="1" width="14.88"/>
    <col collapsed="false" customWidth="false" hidden="false" outlineLevel="0" max="16384" min="14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n">
        <v>0.69</v>
      </c>
      <c r="E2" s="4" t="s">
        <v>9</v>
      </c>
      <c r="H2" s="3" t="s">
        <v>10</v>
      </c>
      <c r="I2" s="3"/>
      <c r="J2" s="3" t="s">
        <v>11</v>
      </c>
      <c r="K2" s="3"/>
      <c r="L2" s="3" t="s">
        <v>12</v>
      </c>
      <c r="M2" s="3"/>
      <c r="N2" s="3" t="s">
        <v>13</v>
      </c>
      <c r="O2" s="3"/>
      <c r="P2" s="3" t="s">
        <v>14</v>
      </c>
      <c r="Q2" s="3"/>
    </row>
    <row r="3" customFormat="false" ht="12.8" hidden="false" customHeight="false" outlineLevel="0" collapsed="false">
      <c r="A3" s="1" t="s">
        <v>7</v>
      </c>
      <c r="B3" s="1" t="s">
        <v>15</v>
      </c>
      <c r="C3" s="1" t="s">
        <v>9</v>
      </c>
      <c r="D3" s="1" t="n">
        <v>0.57</v>
      </c>
      <c r="E3" s="1" t="s">
        <v>9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</row>
    <row r="4" customFormat="false" ht="12.8" hidden="false" customHeight="false" outlineLevel="0" collapsed="false">
      <c r="A4" s="1" t="s">
        <v>18</v>
      </c>
      <c r="B4" s="1" t="s">
        <v>19</v>
      </c>
      <c r="C4" s="1" t="s">
        <v>9</v>
      </c>
      <c r="D4" s="1" t="n">
        <v>0.71</v>
      </c>
      <c r="E4" s="4" t="s">
        <v>9</v>
      </c>
      <c r="G4" s="6" t="s">
        <v>20</v>
      </c>
      <c r="H4" s="1" t="n">
        <f aca="false">COUNTA(E28:E50)</f>
        <v>23</v>
      </c>
      <c r="J4" s="1" t="n">
        <f aca="false">COUNTA(E2:E16)</f>
        <v>15</v>
      </c>
      <c r="L4" s="1" t="n">
        <f aca="false">COUNTA(E17:E27)</f>
        <v>11</v>
      </c>
      <c r="N4" s="1" t="n">
        <f aca="false">COUNTA(E51:E79)</f>
        <v>29</v>
      </c>
      <c r="P4" s="1" t="n">
        <f aca="false">COUNTA(E2:E79)</f>
        <v>78</v>
      </c>
    </row>
    <row r="5" customFormat="false" ht="12.8" hidden="false" customHeight="false" outlineLevel="0" collapsed="false">
      <c r="A5" s="1" t="s">
        <v>18</v>
      </c>
      <c r="B5" s="1" t="s">
        <v>21</v>
      </c>
      <c r="C5" s="1" t="s">
        <v>9</v>
      </c>
      <c r="D5" s="1" t="n">
        <v>0.51</v>
      </c>
      <c r="E5" s="1" t="s">
        <v>9</v>
      </c>
      <c r="G5" s="2" t="n">
        <v>0.5</v>
      </c>
      <c r="H5" s="1" t="n">
        <f aca="false">SUMPRODUCT(($E$28:$E$50=$C$28:$C$50)*($D$28:$D$50&gt;0.5))</f>
        <v>16</v>
      </c>
      <c r="I5" s="1" t="n">
        <f aca="false">ROUND(H5/$H$4,2)</f>
        <v>0.7</v>
      </c>
      <c r="J5" s="1" t="n">
        <f aca="false">SUMPRODUCT(($E$2:$E$16=$C$2:$C$16)*($D$2:$D$16&gt;0.5))</f>
        <v>14</v>
      </c>
      <c r="K5" s="1" t="n">
        <f aca="false">ROUND(J5/$J$4,2)</f>
        <v>0.93</v>
      </c>
      <c r="L5" s="1" t="n">
        <f aca="false">SUMPRODUCT(($E$17:$E$27=$C$17:$C$27)*($D$17:$D$27&gt;0.5))</f>
        <v>6</v>
      </c>
      <c r="M5" s="1" t="n">
        <f aca="false">ROUND(L5/$L$4,2)</f>
        <v>0.55</v>
      </c>
      <c r="N5" s="1" t="n">
        <f aca="false">SUMPRODUCT(($E$51:$E$79=$C$51:$C$79)*($D$51:$D$79&gt;0.5))</f>
        <v>14</v>
      </c>
      <c r="O5" s="1" t="n">
        <f aca="false">ROUND(N5/$N$4,2)</f>
        <v>0.48</v>
      </c>
      <c r="P5" s="1" t="n">
        <f aca="false">SUMPRODUCT(($E$2:$E$79=$C$2:$C$79)*($D$2:$D$79&gt;0.5))</f>
        <v>50</v>
      </c>
      <c r="Q5" s="1" t="n">
        <f aca="false">ROUND(P5/$P$4,2)</f>
        <v>0.64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s">
        <v>9</v>
      </c>
      <c r="D6" s="1" t="n">
        <v>0.68</v>
      </c>
      <c r="E6" s="1" t="s">
        <v>9</v>
      </c>
      <c r="G6" s="2" t="n">
        <v>0.4</v>
      </c>
      <c r="H6" s="1" t="n">
        <f aca="false">SUMPRODUCT(($E$28:$E$50=$C$28:$C$50)*($D$28:$D$50&gt;0.4))</f>
        <v>20</v>
      </c>
      <c r="I6" s="1" t="n">
        <f aca="false">ROUND(H6/$H$4,2)</f>
        <v>0.87</v>
      </c>
      <c r="J6" s="1" t="n">
        <f aca="false">SUMPRODUCT(($E$2:$E$16=$C$2:$C$16)*($D$2:$D$16&gt;0.4))</f>
        <v>15</v>
      </c>
      <c r="K6" s="1" t="n">
        <f aca="false">ROUND(J6/$J$4,2)</f>
        <v>1</v>
      </c>
      <c r="L6" s="1" t="n">
        <f aca="false">SUMPRODUCT(($E$17:$E$27=$C$17:$C$27)*($D$17:$D$27&gt;0.4))</f>
        <v>8</v>
      </c>
      <c r="M6" s="1" t="n">
        <f aca="false">ROUND(L6/$L$4,2)</f>
        <v>0.73</v>
      </c>
      <c r="N6" s="1" t="n">
        <f aca="false">SUMPRODUCT(($E$51:$E$79=$C$51:$C$79)*($D$51:$D$79&gt;0.4))</f>
        <v>22</v>
      </c>
      <c r="O6" s="1" t="n">
        <f aca="false">ROUND(N6/$N$4,2)</f>
        <v>0.76</v>
      </c>
      <c r="P6" s="1" t="n">
        <f aca="false">SUMPRODUCT(($E$2:$E$79=$C$2:$C$79)*($D$2:$D$79&gt;0.4))</f>
        <v>65</v>
      </c>
      <c r="Q6" s="1" t="n">
        <f aca="false">ROUND(P6/$P$4,2)</f>
        <v>0.83</v>
      </c>
    </row>
    <row r="7" customFormat="false" ht="12.8" hidden="false" customHeight="false" outlineLevel="0" collapsed="false">
      <c r="A7" s="1" t="s">
        <v>24</v>
      </c>
      <c r="B7" s="1" t="s">
        <v>25</v>
      </c>
      <c r="C7" s="1" t="s">
        <v>9</v>
      </c>
      <c r="D7" s="1" t="n">
        <v>0.88</v>
      </c>
      <c r="E7" s="1" t="s">
        <v>9</v>
      </c>
      <c r="G7" s="2" t="n">
        <v>0.3</v>
      </c>
      <c r="H7" s="1" t="n">
        <f aca="false">SUMPRODUCT(($E$28:$E$50=$C$28:$C$50)*($D$28:$D$50&gt;0.3))</f>
        <v>21</v>
      </c>
      <c r="I7" s="1" t="n">
        <f aca="false">ROUND(H7/$H$4,2)</f>
        <v>0.91</v>
      </c>
      <c r="J7" s="1" t="n">
        <f aca="false">SUMPRODUCT(($E$2:$E$16=$C$2:$C$16)*($D$2:$D$16&gt;0.3))</f>
        <v>15</v>
      </c>
      <c r="K7" s="1" t="n">
        <f aca="false">ROUND(J7/$J$4,2)</f>
        <v>1</v>
      </c>
      <c r="L7" s="1" t="n">
        <f aca="false">SUMPRODUCT(($E$17:$E$27=$C$17:$C$27)*($D$17:$D$27&gt;0.3))</f>
        <v>10</v>
      </c>
      <c r="M7" s="1" t="n">
        <f aca="false">ROUND(L7/$L$4,2)</f>
        <v>0.91</v>
      </c>
      <c r="N7" s="1" t="n">
        <f aca="false">SUMPRODUCT(($E$51:$E$79=$C$51:$C$79)*($D$51:$D$79&gt;0.3))</f>
        <v>25</v>
      </c>
      <c r="O7" s="1" t="n">
        <f aca="false">ROUND(N7/$N$4,2)</f>
        <v>0.86</v>
      </c>
      <c r="P7" s="1" t="n">
        <f aca="false">SUMPRODUCT(($E$2:$E$79=$C$2:$C$79)*($D$2:$D$79&gt;0.3))</f>
        <v>71</v>
      </c>
      <c r="Q7" s="1" t="n">
        <f aca="false">ROUND(P7/$P$4,2)</f>
        <v>0.91</v>
      </c>
    </row>
    <row r="8" customFormat="false" ht="12.8" hidden="false" customHeight="false" outlineLevel="0" collapsed="false">
      <c r="A8" s="1" t="s">
        <v>26</v>
      </c>
      <c r="B8" s="1" t="s">
        <v>27</v>
      </c>
      <c r="C8" s="1" t="s">
        <v>9</v>
      </c>
      <c r="D8" s="1" t="n">
        <v>0.73</v>
      </c>
      <c r="E8" s="1" t="s">
        <v>9</v>
      </c>
      <c r="G8" s="2" t="n">
        <v>0.2</v>
      </c>
      <c r="H8" s="1" t="n">
        <f aca="false">SUMPRODUCT(($E$28:$E$50=$C$28:$C$50)*($D$28:$D$50&gt;0.2))</f>
        <v>21</v>
      </c>
      <c r="I8" s="1" t="n">
        <f aca="false">ROUND(H8/$H$4,2)</f>
        <v>0.91</v>
      </c>
      <c r="J8" s="1" t="n">
        <f aca="false">SUMPRODUCT(($E$2:$E$16=$C$2:$C$16)*($D$2:$D$16&gt;0.2))</f>
        <v>15</v>
      </c>
      <c r="K8" s="1" t="n">
        <f aca="false">ROUND(J8/$J$4,2)</f>
        <v>1</v>
      </c>
      <c r="L8" s="1" t="n">
        <f aca="false">SUMPRODUCT(($E$17:$E$27=$C$17:$C$27)*($D$17:$D$27&gt;0.2))</f>
        <v>10</v>
      </c>
      <c r="M8" s="1" t="n">
        <f aca="false">ROUND(L8/$L$4,2)</f>
        <v>0.91</v>
      </c>
      <c r="N8" s="1" t="n">
        <f aca="false">SUMPRODUCT(($E$51:$E$79=$C$51:$C$79)*($D$51:$D$79&gt;0.2))</f>
        <v>28</v>
      </c>
      <c r="O8" s="1" t="n">
        <f aca="false">ROUND(N8/$N$4,2)</f>
        <v>0.97</v>
      </c>
      <c r="P8" s="1" t="n">
        <f aca="false">SUMPRODUCT(($E$2:$E$79=$C$2:$C$79)*($D$2:$D$79&gt;0.2))</f>
        <v>74</v>
      </c>
      <c r="Q8" s="1" t="n">
        <f aca="false">ROUND(P8/$P$4,2)</f>
        <v>0.95</v>
      </c>
    </row>
    <row r="9" customFormat="false" ht="12.8" hidden="false" customHeight="false" outlineLevel="0" collapsed="false">
      <c r="A9" s="1" t="s">
        <v>28</v>
      </c>
      <c r="B9" s="1" t="s">
        <v>29</v>
      </c>
      <c r="C9" s="1" t="s">
        <v>9</v>
      </c>
      <c r="D9" s="1" t="n">
        <v>0.81</v>
      </c>
      <c r="E9" s="1" t="s">
        <v>9</v>
      </c>
      <c r="G9" s="2" t="n">
        <v>0.1</v>
      </c>
      <c r="H9" s="1" t="n">
        <f aca="false">SUMPRODUCT(($E$28:$E$50=$C$28:$C$50)*($D$28:$D$50&gt;0.1))</f>
        <v>21</v>
      </c>
      <c r="I9" s="1" t="n">
        <f aca="false">ROUND(H9/$H$4,2)</f>
        <v>0.91</v>
      </c>
      <c r="J9" s="1" t="n">
        <f aca="false">SUMPRODUCT(($E$2:$E$16=$C$2:$C$16)*($D$2:$D$16&gt;0.1))</f>
        <v>15</v>
      </c>
      <c r="K9" s="1" t="n">
        <f aca="false">ROUND(J9/$J$4,2)</f>
        <v>1</v>
      </c>
      <c r="L9" s="1" t="n">
        <f aca="false">SUMPRODUCT(($E$17:$E$27=$C$17:$C$27)*($D$17:$D$27&gt;0.1))</f>
        <v>10</v>
      </c>
      <c r="M9" s="1" t="n">
        <f aca="false">ROUND(L9/$L$4,2)</f>
        <v>0.91</v>
      </c>
      <c r="N9" s="1" t="n">
        <f aca="false">SUMPRODUCT(($E$51:$E$79=$C$51:$C$79)*($D$51:$D$79&gt;0.1))</f>
        <v>28</v>
      </c>
      <c r="O9" s="1" t="n">
        <f aca="false">ROUND(N9/$N$4,2)</f>
        <v>0.97</v>
      </c>
      <c r="P9" s="1" t="n">
        <f aca="false">SUMPRODUCT(($E$2:$E$79=$C$2:$C$79)*($D$2:$D$79&gt;0.1))</f>
        <v>74</v>
      </c>
      <c r="Q9" s="1" t="n">
        <f aca="false">ROUND(P9/$P$4,2)</f>
        <v>0.95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s">
        <v>9</v>
      </c>
      <c r="D10" s="1" t="n">
        <v>0.94</v>
      </c>
      <c r="E10" s="1" t="s">
        <v>9</v>
      </c>
      <c r="G10" s="2" t="n">
        <v>0</v>
      </c>
      <c r="H10" s="1" t="n">
        <f aca="false">SUMPRODUCT(($E$28:$E$50=$C$28:$C$50)*($D$28:$D$50&gt;0))</f>
        <v>21</v>
      </c>
      <c r="I10" s="1" t="n">
        <f aca="false">ROUND(H10/$H$4,2)</f>
        <v>0.91</v>
      </c>
      <c r="J10" s="1" t="n">
        <f aca="false">SUMPRODUCT(($E$2:$E$16=$C$2:$C$16)*($D$2:$D$16&gt;0))</f>
        <v>15</v>
      </c>
      <c r="K10" s="1" t="n">
        <f aca="false">ROUND(J10/$J$4,2)</f>
        <v>1</v>
      </c>
      <c r="L10" s="1" t="n">
        <f aca="false">SUMPRODUCT(($E$17:$E$27=$C$17:$C$27)*($D$17:$D$27&gt;0))</f>
        <v>10</v>
      </c>
      <c r="M10" s="1" t="n">
        <f aca="false">ROUND(L10/$L$4,2)</f>
        <v>0.91</v>
      </c>
      <c r="N10" s="1" t="n">
        <f aca="false">SUMPRODUCT(($E$51:$E$79=$C$51:$C$79)*($D$51:$D$79&gt;0))</f>
        <v>28</v>
      </c>
      <c r="O10" s="1" t="n">
        <f aca="false">ROUND(N10/$N$4,2)</f>
        <v>0.97</v>
      </c>
      <c r="P10" s="1" t="n">
        <f aca="false">SUMPRODUCT(($E$2:$E$79=$C$2:$C$79)*($D$2:$D$79&gt;0.1))</f>
        <v>74</v>
      </c>
      <c r="Q10" s="1" t="n">
        <f aca="false">ROUND(P10/$P$4,2)</f>
        <v>0.95</v>
      </c>
    </row>
    <row r="11" customFormat="false" ht="12.8" hidden="false" customHeight="false" outlineLevel="0" collapsed="false">
      <c r="A11" s="1" t="s">
        <v>28</v>
      </c>
      <c r="B11" s="1" t="s">
        <v>32</v>
      </c>
      <c r="C11" s="1" t="s">
        <v>9</v>
      </c>
      <c r="D11" s="1" t="n">
        <v>0.92</v>
      </c>
      <c r="E11" s="1" t="s">
        <v>9</v>
      </c>
    </row>
    <row r="12" customFormat="false" ht="12.8" hidden="false" customHeight="false" outlineLevel="0" collapsed="false">
      <c r="A12" s="1" t="s">
        <v>30</v>
      </c>
      <c r="B12" s="1" t="s">
        <v>33</v>
      </c>
      <c r="C12" s="1" t="s">
        <v>9</v>
      </c>
      <c r="D12" s="1" t="n">
        <v>0.78</v>
      </c>
      <c r="E12" s="1" t="s">
        <v>9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9</v>
      </c>
      <c r="D13" s="1" t="n">
        <v>0.73</v>
      </c>
      <c r="E13" s="1" t="s">
        <v>9</v>
      </c>
      <c r="G13" s="3" t="s">
        <v>36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2.8" hidden="false" customHeight="false" outlineLevel="0" collapsed="false">
      <c r="A14" s="1" t="s">
        <v>37</v>
      </c>
      <c r="B14" s="1" t="s">
        <v>38</v>
      </c>
      <c r="C14" s="1" t="s">
        <v>9</v>
      </c>
      <c r="D14" s="1" t="n">
        <v>0.49</v>
      </c>
      <c r="E14" s="1" t="s">
        <v>9</v>
      </c>
      <c r="F14" s="1" t="s">
        <v>39</v>
      </c>
      <c r="H14" s="3" t="s">
        <v>10</v>
      </c>
      <c r="I14" s="3"/>
      <c r="J14" s="3" t="s">
        <v>11</v>
      </c>
      <c r="K14" s="3"/>
      <c r="L14" s="3" t="s">
        <v>12</v>
      </c>
      <c r="M14" s="3"/>
      <c r="N14" s="3" t="s">
        <v>13</v>
      </c>
      <c r="O14" s="3"/>
      <c r="P14" s="3" t="s">
        <v>14</v>
      </c>
      <c r="Q14" s="3"/>
    </row>
    <row r="15" customFormat="false" ht="12.8" hidden="false" customHeight="false" outlineLevel="0" collapsed="false">
      <c r="A15" s="1" t="s">
        <v>40</v>
      </c>
      <c r="B15" s="1" t="s">
        <v>41</v>
      </c>
      <c r="C15" s="1" t="s">
        <v>9</v>
      </c>
      <c r="D15" s="1" t="n">
        <v>0.84</v>
      </c>
      <c r="E15" s="1" t="s">
        <v>9</v>
      </c>
      <c r="H15" s="5" t="s">
        <v>16</v>
      </c>
      <c r="I15" s="5" t="s">
        <v>42</v>
      </c>
      <c r="J15" s="5" t="s">
        <v>16</v>
      </c>
      <c r="K15" s="5" t="s">
        <v>42</v>
      </c>
      <c r="L15" s="5" t="s">
        <v>16</v>
      </c>
      <c r="M15" s="5" t="s">
        <v>42</v>
      </c>
      <c r="N15" s="5" t="s">
        <v>16</v>
      </c>
      <c r="O15" s="5" t="s">
        <v>42</v>
      </c>
      <c r="P15" s="5" t="s">
        <v>16</v>
      </c>
      <c r="Q15" s="5"/>
    </row>
    <row r="16" customFormat="false" ht="12.8" hidden="false" customHeight="false" outlineLevel="0" collapsed="false">
      <c r="A16" s="1" t="s">
        <v>43</v>
      </c>
      <c r="B16" s="1" t="s">
        <v>44</v>
      </c>
      <c r="C16" s="1" t="s">
        <v>9</v>
      </c>
      <c r="D16" s="1" t="n">
        <v>0.86</v>
      </c>
      <c r="E16" s="1" t="s">
        <v>9</v>
      </c>
      <c r="G16" s="6" t="s">
        <v>20</v>
      </c>
      <c r="H16" s="1" t="n">
        <f aca="false">COUNTA(E40:E62)</f>
        <v>23</v>
      </c>
      <c r="J16" s="1" t="n">
        <f aca="false">COUNTA(E14:E28)</f>
        <v>15</v>
      </c>
      <c r="L16" s="1" t="n">
        <f aca="false">COUNTA(E29:E39)</f>
        <v>11</v>
      </c>
      <c r="N16" s="1" t="n">
        <f aca="false">COUNTA(E63:E91)</f>
        <v>17</v>
      </c>
      <c r="P16" s="1" t="n">
        <f aca="false">COUNTA(E14:E91)</f>
        <v>66</v>
      </c>
    </row>
    <row r="17" customFormat="false" ht="12.8" hidden="false" customHeight="false" outlineLevel="0" collapsed="false">
      <c r="A17" s="1" t="s">
        <v>22</v>
      </c>
      <c r="B17" s="1" t="s">
        <v>45</v>
      </c>
      <c r="C17" s="1" t="s">
        <v>46</v>
      </c>
      <c r="D17" s="1" t="n">
        <v>0.31</v>
      </c>
      <c r="E17" s="1" t="s">
        <v>46</v>
      </c>
      <c r="G17" s="2" t="n">
        <v>0.5</v>
      </c>
      <c r="H17" s="1" t="n">
        <f aca="false">SUMPRODUCT(($E$28:$E$50=$C$28:$C$50)*($D$28:$D$50&gt;0.5))</f>
        <v>16</v>
      </c>
      <c r="I17" s="1" t="n">
        <f aca="false">COUNTIFS($C$2:$C$79, "iambic", $D$2:$D$79, "&gt;0.5")</f>
        <v>16</v>
      </c>
      <c r="J17" s="1" t="n">
        <f aca="false">SUMPRODUCT(($E$2:$E$16=$C$2:$C$16)*($D$2:$D$16&gt;0.5))</f>
        <v>14</v>
      </c>
      <c r="K17" s="1" t="n">
        <f aca="false">COUNTIFS($C$2:$C$79, "trochaic", $D$2:$D$79, "&gt;0.5")</f>
        <v>14</v>
      </c>
      <c r="L17" s="1" t="n">
        <f aca="false">SUMPRODUCT(($E$17:$E$27=$C$17:$C$27)*($D$17:$D$27&gt;0.5))</f>
        <v>6</v>
      </c>
      <c r="M17" s="1" t="n">
        <f aca="false">COUNTIFS($C$2:$C$79, "anapestic", $D$2:$D$79, "&gt;0.5")</f>
        <v>6</v>
      </c>
      <c r="N17" s="1" t="n">
        <f aca="false">SUMPRODUCT(($E$51:$E$79=$C$51:$C$79)*($D$51:$D$79&gt;0.5))</f>
        <v>14</v>
      </c>
      <c r="O17" s="1" t="n">
        <f aca="false">COUNTIFS($C$2:$C$79, "dactylic", $D$2:$D$79, "&gt;0.5")</f>
        <v>14</v>
      </c>
      <c r="P17" s="1" t="n">
        <f aca="false">SUMPRODUCT(($E$2:$E$79=$C$2:$C$79)*($D$2:$D$79&gt;0.5))</f>
        <v>50</v>
      </c>
    </row>
    <row r="18" customFormat="false" ht="12.8" hidden="false" customHeight="false" outlineLevel="0" collapsed="false">
      <c r="A18" s="1" t="s">
        <v>47</v>
      </c>
      <c r="B18" s="1" t="s">
        <v>48</v>
      </c>
      <c r="C18" s="1" t="s">
        <v>46</v>
      </c>
      <c r="D18" s="1" t="n">
        <v>0.66</v>
      </c>
      <c r="E18" s="1" t="s">
        <v>46</v>
      </c>
      <c r="G18" s="2" t="n">
        <v>0.4</v>
      </c>
      <c r="H18" s="1" t="n">
        <f aca="false">SUMPRODUCT(($E$28:$E$50=$C$28:$C$50)*($D$28:$D$50&gt;0.4))</f>
        <v>20</v>
      </c>
      <c r="I18" s="1" t="n">
        <f aca="false">COUNTIFS($C$2:$C$79, "iambic", $D$2:$D$79, "&gt;0.4")</f>
        <v>20</v>
      </c>
      <c r="J18" s="1" t="n">
        <f aca="false">SUMPRODUCT(($E$2:$E$16=$C$2:$C$16)*($D$2:$D$16&gt;0.4))</f>
        <v>15</v>
      </c>
      <c r="K18" s="1" t="n">
        <f aca="false">COUNTIFS($C$2:$C$79, "trochaic", $D$2:$D$79, "&gt;0.4")</f>
        <v>17</v>
      </c>
      <c r="L18" s="1" t="n">
        <f aca="false">SUMPRODUCT(($E$17:$E$27=$C$17:$C$27)*($D$17:$D$27&gt;0.4))</f>
        <v>8</v>
      </c>
      <c r="M18" s="1" t="n">
        <f aca="false">COUNTIFS($C$2:$C$79, "anapestic", $D$2:$D$79, "&gt;0.4")</f>
        <v>8</v>
      </c>
      <c r="N18" s="1" t="n">
        <f aca="false">SUMPRODUCT(($E$51:$E$79=$C$51:$C$79)*($D$51:$D$79&gt;0.4))</f>
        <v>22</v>
      </c>
      <c r="O18" s="1" t="n">
        <f aca="false">COUNTIFS($C$2:$C$79, "dactylic", $D$2:$D$79, "&gt;0.4")</f>
        <v>22</v>
      </c>
      <c r="P18" s="1" t="n">
        <f aca="false">SUMPRODUCT(($E$2:$E$79=$C$2:$C$79)*($D$2:$D$79&gt;0.4))</f>
        <v>65</v>
      </c>
    </row>
    <row r="19" customFormat="false" ht="12.8" hidden="false" customHeight="false" outlineLevel="0" collapsed="false">
      <c r="A19" s="1" t="s">
        <v>30</v>
      </c>
      <c r="B19" s="1" t="s">
        <v>49</v>
      </c>
      <c r="C19" s="1" t="s">
        <v>46</v>
      </c>
      <c r="D19" s="1" t="n">
        <v>0.71</v>
      </c>
      <c r="E19" s="1" t="s">
        <v>46</v>
      </c>
      <c r="G19" s="2" t="n">
        <v>0.3</v>
      </c>
      <c r="H19" s="1" t="n">
        <f aca="false">SUMPRODUCT(($E$28:$E$50=$C$28:$C$50)*($D$28:$D$50&gt;0.3))</f>
        <v>21</v>
      </c>
      <c r="I19" s="1" t="n">
        <f aca="false">COUNTIFS($C$2:$C$79, "iambic", $D$2:$D$79, "&gt;0.3")</f>
        <v>21</v>
      </c>
      <c r="J19" s="1" t="n">
        <f aca="false">SUMPRODUCT(($E$2:$E$16=$C$2:$C$16)*($D$2:$D$16&gt;0.3))</f>
        <v>15</v>
      </c>
      <c r="K19" s="1" t="n">
        <f aca="false">COUNTIFS($C$2:$C$79, "trochaic", $D$2:$D$79, "&gt;0.3")</f>
        <v>18</v>
      </c>
      <c r="L19" s="1" t="n">
        <f aca="false">SUMPRODUCT(($E$17:$E$27=$C$17:$C$27)*($D$17:$D$27&gt;0.3))</f>
        <v>10</v>
      </c>
      <c r="M19" s="1" t="n">
        <f aca="false">COUNTIFS($C$2:$C$79, "anapestic", $D$2:$D$79, "&gt;0.3")</f>
        <v>10</v>
      </c>
      <c r="N19" s="1" t="n">
        <f aca="false">SUMPRODUCT(($E$51:$E$79=$C$51:$C$79)*($D$51:$D$79&gt;0.3))</f>
        <v>25</v>
      </c>
      <c r="O19" s="1" t="n">
        <f aca="false">COUNTIFS($C$2:$C$79, "dactylic", $D$2:$D$79, "&gt;0.3")</f>
        <v>25</v>
      </c>
      <c r="P19" s="1" t="n">
        <f aca="false">SUMPRODUCT(($E$2:$E$79=$C$2:$C$79)*($D$2:$D$79&gt;0.3))</f>
        <v>71</v>
      </c>
    </row>
    <row r="20" customFormat="false" ht="12.8" hidden="false" customHeight="false" outlineLevel="0" collapsed="false">
      <c r="A20" s="1" t="s">
        <v>40</v>
      </c>
      <c r="B20" s="1" t="s">
        <v>50</v>
      </c>
      <c r="C20" s="1" t="s">
        <v>46</v>
      </c>
      <c r="D20" s="1" t="n">
        <v>0.55</v>
      </c>
      <c r="E20" s="1" t="s">
        <v>46</v>
      </c>
      <c r="G20" s="2" t="n">
        <v>0.2</v>
      </c>
      <c r="H20" s="1" t="n">
        <f aca="false">SUMPRODUCT(($E$28:$E$50=$C$28:$C$50)*($D$28:$D$50&gt;0.2))</f>
        <v>21</v>
      </c>
      <c r="I20" s="1" t="n">
        <f aca="false">COUNTIFS($C$2:$C$79, "iambic", $D$2:$D$79, "&gt;0.2")</f>
        <v>21</v>
      </c>
      <c r="J20" s="1" t="n">
        <f aca="false">SUMPRODUCT(($E$2:$E$16=$C$2:$C$16)*($D$2:$D$16&gt;0.2))</f>
        <v>15</v>
      </c>
      <c r="K20" s="1" t="n">
        <f aca="false">COUNTIFS($C$2:$C$79, "trochaic", $D$2:$D$79, "&gt;0.2")</f>
        <v>19</v>
      </c>
      <c r="L20" s="1" t="n">
        <f aca="false">SUMPRODUCT(($E$17:$E$27=$C$17:$C$27)*($D$17:$D$27&gt;0.2))</f>
        <v>10</v>
      </c>
      <c r="M20" s="1" t="n">
        <f aca="false">COUNTIFS($C$2:$C$79, "anapestic", $D$2:$D$79, "&gt;0.2")</f>
        <v>10</v>
      </c>
      <c r="N20" s="1" t="n">
        <f aca="false">SUMPRODUCT(($E$51:$E$79=$C$51:$C$79)*($D$51:$D$79&gt;0.2))</f>
        <v>28</v>
      </c>
      <c r="O20" s="1" t="n">
        <f aca="false">COUNTIFS($C$2:$C$79, "dactylic", $D$2:$D$79, "&gt;0.2")</f>
        <v>28</v>
      </c>
      <c r="P20" s="1" t="n">
        <f aca="false">SUMPRODUCT(($E$2:$E$79=$C$2:$C$79)*($D$2:$D$79&gt;0.2))</f>
        <v>74</v>
      </c>
    </row>
    <row r="21" customFormat="false" ht="12.8" hidden="false" customHeight="false" outlineLevel="0" collapsed="false">
      <c r="A21" s="1" t="s">
        <v>40</v>
      </c>
      <c r="B21" s="1" t="s">
        <v>51</v>
      </c>
      <c r="C21" s="1" t="s">
        <v>46</v>
      </c>
      <c r="D21" s="1" t="n">
        <v>0.9</v>
      </c>
      <c r="E21" s="1" t="s">
        <v>46</v>
      </c>
      <c r="G21" s="2" t="n">
        <v>0.1</v>
      </c>
      <c r="H21" s="1" t="n">
        <f aca="false">SUMPRODUCT(($E$28:$E$50=$C$28:$C$50)*($D$28:$D$50&gt;0.1))</f>
        <v>21</v>
      </c>
      <c r="I21" s="1" t="n">
        <f aca="false">COUNTIFS($C$2:$C$79, "iambic", $D$2:$D$79, "&gt;0.1")</f>
        <v>21</v>
      </c>
      <c r="J21" s="1" t="n">
        <f aca="false">SUMPRODUCT(($E$2:$E$16=$C$2:$C$16)*($D$2:$D$16&gt;0.1))</f>
        <v>15</v>
      </c>
      <c r="K21" s="1" t="n">
        <f aca="false">COUNTIFS($C$2:$C$79, "trochaic", $D$2:$D$79, "&gt;0.1")</f>
        <v>19</v>
      </c>
      <c r="L21" s="1" t="n">
        <f aca="false">SUMPRODUCT(($E$17:$E$27=$C$17:$C$27)*($D$17:$D$27&gt;0.1))</f>
        <v>10</v>
      </c>
      <c r="M21" s="1" t="n">
        <f aca="false">COUNTIFS($C$2:$C$79, "anapestic", $D$2:$D$79, "&gt;0.1")</f>
        <v>10</v>
      </c>
      <c r="N21" s="1" t="n">
        <f aca="false">SUMPRODUCT(($E$51:$E$79=$C$51:$C$79)*($D$51:$D$79&gt;0.1))</f>
        <v>28</v>
      </c>
      <c r="O21" s="1" t="n">
        <f aca="false">COUNTIFS($C$2:$C$79, "dactylic", $D$2:$D$79, "&gt;0.1")</f>
        <v>28</v>
      </c>
      <c r="P21" s="1" t="n">
        <f aca="false">SUMPRODUCT(($E$2:$E$79=$C$2:$C$79)*($D$2:$D$79&gt;0.1))</f>
        <v>74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46</v>
      </c>
      <c r="D22" s="1" t="n">
        <v>0.51</v>
      </c>
      <c r="E22" s="1" t="s">
        <v>46</v>
      </c>
      <c r="G22" s="2" t="n">
        <v>0</v>
      </c>
      <c r="H22" s="1" t="n">
        <f aca="false">SUMPRODUCT(($E$28:$E$50=$C$28:$C$50)*($D$28:$D$50&gt;0))</f>
        <v>21</v>
      </c>
      <c r="I22" s="1" t="n">
        <f aca="false">COUNTIFS($C$2:$C$79, "iambic", $D$2:$D$79, "&gt;0")</f>
        <v>21</v>
      </c>
      <c r="J22" s="1" t="n">
        <f aca="false">SUMPRODUCT(($E$2:$E$16=$C$2:$C$16)*($D$2:$D$16&gt;0))</f>
        <v>15</v>
      </c>
      <c r="K22" s="1" t="n">
        <f aca="false">COUNTIFS($C$2:$C$79, "trochaic", $D$2:$D$79, "&gt;0")</f>
        <v>19</v>
      </c>
      <c r="L22" s="1" t="n">
        <f aca="false">SUMPRODUCT(($E$17:$E$27=$C$17:$C$27)*($D$17:$D$27&gt;0))</f>
        <v>10</v>
      </c>
      <c r="M22" s="1" t="n">
        <f aca="false">COUNTIFS($C$2:$C$79, "anapestic", $D$2:$D$79, "&gt;0")</f>
        <v>10</v>
      </c>
      <c r="N22" s="1" t="n">
        <f aca="false">SUMPRODUCT(($E$51:$E$79=$C$51:$C$79)*($D$51:$D$79&gt;0))</f>
        <v>28</v>
      </c>
      <c r="O22" s="1" t="n">
        <f aca="false">COUNTIFS($C$2:$C$79, "dactylic", $D$2:$D$79, "&gt;0")</f>
        <v>28</v>
      </c>
      <c r="P22" s="1" t="n">
        <f aca="false">SUMPRODUCT(($E$2:$E$79=$C$2:$C$79)*($D$2:$D$79&gt;0.1))</f>
        <v>74</v>
      </c>
    </row>
    <row r="23" customFormat="false" ht="12.8" hidden="false" customHeight="false" outlineLevel="0" collapsed="false">
      <c r="A23" s="1" t="s">
        <v>34</v>
      </c>
      <c r="B23" s="1" t="s">
        <v>54</v>
      </c>
      <c r="C23" s="1" t="s">
        <v>46</v>
      </c>
      <c r="D23" s="1" t="n">
        <v>0.8</v>
      </c>
      <c r="E23" s="1" t="s">
        <v>46</v>
      </c>
    </row>
    <row r="24" customFormat="false" ht="12.8" hidden="false" customHeight="false" outlineLevel="0" collapsed="false">
      <c r="A24" s="1" t="s">
        <v>7</v>
      </c>
      <c r="B24" s="1" t="s">
        <v>55</v>
      </c>
      <c r="C24" s="1" t="s">
        <v>46</v>
      </c>
      <c r="D24" s="1" t="n">
        <v>0.42</v>
      </c>
      <c r="E24" s="1" t="s">
        <v>46</v>
      </c>
    </row>
    <row r="25" customFormat="false" ht="12.8" hidden="false" customHeight="false" outlineLevel="0" collapsed="false">
      <c r="A25" s="1" t="s">
        <v>7</v>
      </c>
      <c r="B25" s="1" t="s">
        <v>56</v>
      </c>
      <c r="C25" s="1" t="s">
        <v>46</v>
      </c>
      <c r="D25" s="1" t="n">
        <v>0.39</v>
      </c>
      <c r="E25" s="1" t="s">
        <v>46</v>
      </c>
      <c r="G25" s="3" t="s">
        <v>57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customFormat="false" ht="12.8" hidden="false" customHeight="false" outlineLevel="0" collapsed="false">
      <c r="A26" s="1" t="s">
        <v>18</v>
      </c>
      <c r="B26" s="1" t="s">
        <v>58</v>
      </c>
      <c r="C26" s="1" t="s">
        <v>46</v>
      </c>
      <c r="D26" s="1" t="n">
        <v>0.41</v>
      </c>
      <c r="E26" s="1" t="s">
        <v>46</v>
      </c>
      <c r="H26" s="3" t="s">
        <v>10</v>
      </c>
      <c r="I26" s="3"/>
      <c r="J26" s="3" t="s">
        <v>11</v>
      </c>
      <c r="K26" s="3"/>
      <c r="L26" s="3" t="s">
        <v>12</v>
      </c>
      <c r="M26" s="3"/>
      <c r="N26" s="3" t="s">
        <v>13</v>
      </c>
      <c r="O26" s="3"/>
      <c r="P26" s="3" t="s">
        <v>14</v>
      </c>
      <c r="Q26" s="3"/>
    </row>
    <row r="27" customFormat="false" ht="12.8" hidden="false" customHeight="false" outlineLevel="0" collapsed="false">
      <c r="A27" s="1" t="s">
        <v>59</v>
      </c>
      <c r="B27" s="1" t="s">
        <v>60</v>
      </c>
      <c r="C27" s="1" t="s">
        <v>9</v>
      </c>
      <c r="D27" s="1" t="n">
        <v>0.41</v>
      </c>
      <c r="E27" s="1" t="s">
        <v>46</v>
      </c>
      <c r="F27" s="1" t="s">
        <v>61</v>
      </c>
      <c r="H27" s="5" t="s">
        <v>16</v>
      </c>
      <c r="I27" s="5" t="s">
        <v>62</v>
      </c>
      <c r="J27" s="5" t="s">
        <v>16</v>
      </c>
      <c r="K27" s="5" t="s">
        <v>62</v>
      </c>
      <c r="L27" s="5" t="s">
        <v>16</v>
      </c>
      <c r="M27" s="5" t="s">
        <v>62</v>
      </c>
      <c r="N27" s="5" t="s">
        <v>16</v>
      </c>
      <c r="O27" s="5" t="s">
        <v>62</v>
      </c>
      <c r="P27" s="5" t="s">
        <v>16</v>
      </c>
      <c r="Q27" s="5"/>
    </row>
    <row r="28" customFormat="false" ht="12.8" hidden="false" customHeight="false" outlineLevel="0" collapsed="false">
      <c r="A28" s="1" t="s">
        <v>30</v>
      </c>
      <c r="B28" s="1" t="s">
        <v>63</v>
      </c>
      <c r="C28" s="1" t="s">
        <v>64</v>
      </c>
      <c r="D28" s="1" t="n">
        <v>0.83</v>
      </c>
      <c r="E28" s="1" t="s">
        <v>64</v>
      </c>
      <c r="G28" s="6" t="s">
        <v>20</v>
      </c>
      <c r="H28" s="1" t="n">
        <f aca="false">COUNTA(E51:E74)</f>
        <v>24</v>
      </c>
      <c r="J28" s="1" t="n">
        <f aca="false">COUNTA(E26:E40)</f>
        <v>15</v>
      </c>
      <c r="L28" s="1" t="n">
        <f aca="false">COUNTA(E41:E50)</f>
        <v>10</v>
      </c>
      <c r="N28" s="1" t="n">
        <f aca="false">COUNTA(E75:E103)</f>
        <v>5</v>
      </c>
      <c r="P28" s="1" t="n">
        <f aca="false">COUNTA(E26:E103)</f>
        <v>54</v>
      </c>
    </row>
    <row r="29" customFormat="false" ht="12.8" hidden="false" customHeight="false" outlineLevel="0" collapsed="false">
      <c r="A29" s="1" t="s">
        <v>30</v>
      </c>
      <c r="B29" s="1" t="s">
        <v>65</v>
      </c>
      <c r="C29" s="1" t="s">
        <v>64</v>
      </c>
      <c r="D29" s="1" t="n">
        <v>0.76</v>
      </c>
      <c r="E29" s="1" t="s">
        <v>64</v>
      </c>
      <c r="G29" s="2" t="n">
        <v>0.5</v>
      </c>
      <c r="H29" s="1" t="n">
        <f aca="false">SUMPRODUCT(($E$28:$E$50=$C$28:$C$50)*($D$28:$D$50&gt;0.5))</f>
        <v>16</v>
      </c>
      <c r="I29" s="1" t="n">
        <f aca="false">ROUND(H29/I17,2)</f>
        <v>1</v>
      </c>
      <c r="J29" s="1" t="n">
        <f aca="false">SUMPRODUCT(($E$2:$E$16=$C$2:$C$16)*($D$2:$D$16&gt;0.5))</f>
        <v>14</v>
      </c>
      <c r="K29" s="1" t="n">
        <f aca="false">ROUND(J29/K17,2)</f>
        <v>1</v>
      </c>
      <c r="L29" s="1" t="n">
        <f aca="false">SUMPRODUCT(($E$17:$E$27=$C$17:$C$27)*($D$17:$D$27&gt;0.5))</f>
        <v>6</v>
      </c>
      <c r="M29" s="1" t="n">
        <f aca="false">ROUND(L29/M17,2)</f>
        <v>1</v>
      </c>
      <c r="N29" s="1" t="n">
        <f aca="false">SUMPRODUCT(($E$51:$E$79=$C$51:$C$79)*($D$51:$D$79&gt;0.5))</f>
        <v>14</v>
      </c>
      <c r="O29" s="1" t="n">
        <f aca="false">ROUND(N29/O17,2)</f>
        <v>1</v>
      </c>
      <c r="P29" s="1" t="n">
        <f aca="false">SUMPRODUCT(($E$2:$E$79=$C$2:$C$79)*($D$2:$D$79&gt;0.5))</f>
        <v>50</v>
      </c>
    </row>
    <row r="30" customFormat="false" ht="12.8" hidden="false" customHeight="false" outlineLevel="0" collapsed="false">
      <c r="A30" s="1" t="s">
        <v>66</v>
      </c>
      <c r="B30" s="1" t="s">
        <v>67</v>
      </c>
      <c r="C30" s="1" t="s">
        <v>64</v>
      </c>
      <c r="D30" s="1" t="n">
        <v>0.77</v>
      </c>
      <c r="E30" s="1" t="s">
        <v>64</v>
      </c>
      <c r="G30" s="2" t="n">
        <v>0.4</v>
      </c>
      <c r="H30" s="1" t="n">
        <f aca="false">SUMPRODUCT(($E$28:$E$50=$C$28:$C$50)*($D$28:$D$50&gt;0.4))</f>
        <v>20</v>
      </c>
      <c r="I30" s="1" t="n">
        <f aca="false">ROUND(H30/I18,2)</f>
        <v>1</v>
      </c>
      <c r="J30" s="1" t="n">
        <f aca="false">SUMPRODUCT(($E$2:$E$16=$C$2:$C$16)*($D$2:$D$16&gt;0.4))</f>
        <v>15</v>
      </c>
      <c r="K30" s="1" t="n">
        <f aca="false">ROUND(J30/K18,2)</f>
        <v>0.88</v>
      </c>
      <c r="L30" s="1" t="n">
        <f aca="false">SUMPRODUCT(($E$17:$E$27=$C$17:$C$27)*($D$17:$D$27&gt;0.4))</f>
        <v>8</v>
      </c>
      <c r="M30" s="1" t="n">
        <f aca="false">ROUND(L30/M18,2)</f>
        <v>1</v>
      </c>
      <c r="N30" s="1" t="n">
        <f aca="false">SUMPRODUCT(($E$51:$E$79=$C$51:$C$79)*($D$51:$D$79&gt;0.4))</f>
        <v>22</v>
      </c>
      <c r="O30" s="1" t="n">
        <f aca="false">ROUND(N30/O18,2)</f>
        <v>1</v>
      </c>
      <c r="P30" s="1" t="n">
        <f aca="false">SUMPRODUCT(($E$2:$E$79=$C$2:$C$79)*($D$2:$D$79&gt;0.4))</f>
        <v>65</v>
      </c>
    </row>
    <row r="31" customFormat="false" ht="12.8" hidden="false" customHeight="false" outlineLevel="0" collapsed="false">
      <c r="A31" s="1" t="s">
        <v>34</v>
      </c>
      <c r="B31" s="1" t="s">
        <v>68</v>
      </c>
      <c r="C31" s="1" t="s">
        <v>64</v>
      </c>
      <c r="D31" s="1" t="n">
        <v>0.49</v>
      </c>
      <c r="E31" s="1" t="s">
        <v>64</v>
      </c>
      <c r="G31" s="2" t="n">
        <v>0.3</v>
      </c>
      <c r="H31" s="1" t="n">
        <f aca="false">SUMPRODUCT(($E$28:$E$50=$C$28:$C$50)*($D$28:$D$50&gt;0.3))</f>
        <v>21</v>
      </c>
      <c r="I31" s="1" t="n">
        <f aca="false">ROUND(H31/I19,2)</f>
        <v>1</v>
      </c>
      <c r="J31" s="1" t="n">
        <f aca="false">SUMPRODUCT(($E$2:$E$16=$C$2:$C$16)*($D$2:$D$16&gt;0.3))</f>
        <v>15</v>
      </c>
      <c r="K31" s="1" t="n">
        <f aca="false">ROUND(J31/K19,2)</f>
        <v>0.83</v>
      </c>
      <c r="L31" s="1" t="n">
        <f aca="false">SUMPRODUCT(($E$17:$E$27=$C$17:$C$27)*($D$17:$D$27&gt;0.3))</f>
        <v>10</v>
      </c>
      <c r="M31" s="1" t="n">
        <f aca="false">ROUND(L31/M19,2)</f>
        <v>1</v>
      </c>
      <c r="N31" s="1" t="n">
        <f aca="false">SUMPRODUCT(($E$51:$E$79=$C$51:$C$79)*($D$51:$D$79&gt;0.3))</f>
        <v>25</v>
      </c>
      <c r="O31" s="1" t="n">
        <f aca="false">ROUND(N31/O19,2)</f>
        <v>1</v>
      </c>
      <c r="P31" s="1" t="n">
        <f aca="false">SUMPRODUCT(($E$2:$E$79=$C$2:$C$79)*($D$2:$D$79&gt;0.3))</f>
        <v>71</v>
      </c>
    </row>
    <row r="32" customFormat="false" ht="12.8" hidden="false" customHeight="false" outlineLevel="0" collapsed="false">
      <c r="A32" s="1" t="s">
        <v>69</v>
      </c>
      <c r="B32" s="1" t="s">
        <v>70</v>
      </c>
      <c r="C32" s="1" t="s">
        <v>64</v>
      </c>
      <c r="D32" s="1" t="n">
        <v>0.45</v>
      </c>
      <c r="E32" s="1" t="s">
        <v>64</v>
      </c>
      <c r="G32" s="2" t="n">
        <v>0.2</v>
      </c>
      <c r="H32" s="1" t="n">
        <f aca="false">SUMPRODUCT(($E$28:$E$50=$C$28:$C$50)*($D$28:$D$50&gt;0.2))</f>
        <v>21</v>
      </c>
      <c r="I32" s="1" t="n">
        <f aca="false">ROUND(H32/I20,2)</f>
        <v>1</v>
      </c>
      <c r="J32" s="1" t="n">
        <f aca="false">SUMPRODUCT(($E$2:$E$16=$C$2:$C$16)*($D$2:$D$16&gt;0.2))</f>
        <v>15</v>
      </c>
      <c r="K32" s="1" t="n">
        <f aca="false">ROUND(J32/K20,2)</f>
        <v>0.79</v>
      </c>
      <c r="L32" s="1" t="n">
        <f aca="false">SUMPRODUCT(($E$17:$E$27=$C$17:$C$27)*($D$17:$D$27&gt;0.2))</f>
        <v>10</v>
      </c>
      <c r="M32" s="1" t="n">
        <f aca="false">ROUND(L32/M20,2)</f>
        <v>1</v>
      </c>
      <c r="N32" s="1" t="n">
        <f aca="false">SUMPRODUCT(($E$51:$E$79=$C$51:$C$79)*($D$51:$D$79&gt;0.2))</f>
        <v>28</v>
      </c>
      <c r="O32" s="1" t="n">
        <f aca="false">ROUND(N32/O20,2)</f>
        <v>1</v>
      </c>
      <c r="P32" s="1" t="n">
        <f aca="false">SUMPRODUCT(($E$2:$E$79=$C$2:$C$79)*($D$2:$D$79&gt;0.2))</f>
        <v>74</v>
      </c>
    </row>
    <row r="33" customFormat="false" ht="12.8" hidden="false" customHeight="false" outlineLevel="0" collapsed="false">
      <c r="A33" s="1" t="s">
        <v>40</v>
      </c>
      <c r="B33" s="1" t="s">
        <v>71</v>
      </c>
      <c r="C33" s="1" t="s">
        <v>64</v>
      </c>
      <c r="D33" s="1" t="n">
        <v>0.86</v>
      </c>
      <c r="E33" s="1" t="s">
        <v>64</v>
      </c>
      <c r="G33" s="2" t="n">
        <v>0.1</v>
      </c>
      <c r="H33" s="1" t="n">
        <f aca="false">SUMPRODUCT(($E$28:$E$50=$C$28:$C$50)*($D$28:$D$50&gt;0.1))</f>
        <v>21</v>
      </c>
      <c r="I33" s="1" t="n">
        <f aca="false">ROUND(H33/I21,2)</f>
        <v>1</v>
      </c>
      <c r="J33" s="1" t="n">
        <f aca="false">SUMPRODUCT(($E$2:$E$16=$C$2:$C$16)*($D$2:$D$16&gt;0.1))</f>
        <v>15</v>
      </c>
      <c r="K33" s="1" t="n">
        <f aca="false">ROUND(J33/K21,2)</f>
        <v>0.79</v>
      </c>
      <c r="L33" s="1" t="n">
        <f aca="false">SUMPRODUCT(($E$17:$E$27=$C$17:$C$27)*($D$17:$D$27&gt;0.1))</f>
        <v>10</v>
      </c>
      <c r="M33" s="1" t="n">
        <f aca="false">ROUND(L33/M21,2)</f>
        <v>1</v>
      </c>
      <c r="N33" s="1" t="n">
        <f aca="false">SUMPRODUCT(($E$51:$E$79=$C$51:$C$79)*($D$51:$D$79&gt;0.1))</f>
        <v>28</v>
      </c>
      <c r="O33" s="1" t="n">
        <f aca="false">ROUND(N33/O21,2)</f>
        <v>1</v>
      </c>
      <c r="P33" s="1" t="n">
        <f aca="false">SUMPRODUCT(($E$2:$E$79=$C$2:$C$79)*($D$2:$D$79&gt;0.1))</f>
        <v>74</v>
      </c>
    </row>
    <row r="34" customFormat="false" ht="12.8" hidden="false" customHeight="false" outlineLevel="0" collapsed="false">
      <c r="A34" s="1" t="s">
        <v>34</v>
      </c>
      <c r="B34" s="1" t="s">
        <v>72</v>
      </c>
      <c r="C34" s="1" t="s">
        <v>64</v>
      </c>
      <c r="D34" s="1" t="n">
        <v>0.72</v>
      </c>
      <c r="E34" s="1" t="s">
        <v>64</v>
      </c>
      <c r="G34" s="2" t="n">
        <v>0</v>
      </c>
      <c r="H34" s="1" t="n">
        <f aca="false">SUMPRODUCT(($E$28:$E$50=$C$28:$C$50)*($D$28:$D$50&gt;0))</f>
        <v>21</v>
      </c>
      <c r="I34" s="1" t="n">
        <f aca="false">ROUND(H34/I22,2)</f>
        <v>1</v>
      </c>
      <c r="J34" s="1" t="n">
        <f aca="false">SUMPRODUCT(($E$2:$E$16=$C$2:$C$16)*($D$2:$D$16&gt;0))</f>
        <v>15</v>
      </c>
      <c r="K34" s="1" t="n">
        <f aca="false">ROUND(J34/K22,2)</f>
        <v>0.79</v>
      </c>
      <c r="L34" s="1" t="n">
        <f aca="false">SUMPRODUCT(($E$17:$E$27=$C$17:$C$27)*($D$17:$D$27&gt;0))</f>
        <v>10</v>
      </c>
      <c r="M34" s="1" t="n">
        <f aca="false">ROUND(L34/M22,2)</f>
        <v>1</v>
      </c>
      <c r="N34" s="1" t="n">
        <f aca="false">SUMPRODUCT(($E$51:$E$79=$C$51:$C$79)*($D$51:$D$79&gt;0))</f>
        <v>28</v>
      </c>
      <c r="O34" s="1" t="n">
        <f aca="false">ROUND(N34/O22,2)</f>
        <v>1</v>
      </c>
      <c r="P34" s="1" t="n">
        <f aca="false">SUMPRODUCT(($E$2:$E$79=$C$2:$C$79)*($D$2:$D$79&gt;0.1))</f>
        <v>74</v>
      </c>
    </row>
    <row r="35" customFormat="false" ht="12.8" hidden="false" customHeight="false" outlineLevel="0" collapsed="false">
      <c r="A35" s="1" t="s">
        <v>18</v>
      </c>
      <c r="B35" s="1" t="s">
        <v>73</v>
      </c>
      <c r="C35" s="1" t="s">
        <v>64</v>
      </c>
      <c r="D35" s="1" t="n">
        <v>0.62</v>
      </c>
      <c r="E35" s="1" t="s">
        <v>64</v>
      </c>
    </row>
    <row r="36" customFormat="false" ht="12.8" hidden="false" customHeight="false" outlineLevel="0" collapsed="false">
      <c r="A36" s="1" t="s">
        <v>34</v>
      </c>
      <c r="B36" s="1" t="s">
        <v>74</v>
      </c>
      <c r="C36" s="1" t="s">
        <v>64</v>
      </c>
      <c r="D36" s="1" t="n">
        <v>0.55</v>
      </c>
      <c r="E36" s="1" t="s">
        <v>64</v>
      </c>
    </row>
    <row r="37" customFormat="false" ht="12.8" hidden="false" customHeight="false" outlineLevel="0" collapsed="false">
      <c r="A37" s="1" t="s">
        <v>75</v>
      </c>
      <c r="B37" s="1" t="s">
        <v>76</v>
      </c>
      <c r="C37" s="1" t="s">
        <v>64</v>
      </c>
      <c r="D37" s="1" t="n">
        <v>0.79</v>
      </c>
      <c r="E37" s="1" t="s">
        <v>64</v>
      </c>
      <c r="G37" s="3"/>
      <c r="H37" s="3" t="s">
        <v>77</v>
      </c>
      <c r="I37" s="3"/>
      <c r="J37" s="3"/>
      <c r="K37" s="3"/>
      <c r="L37" s="3" t="s">
        <v>78</v>
      </c>
      <c r="M37" s="3"/>
      <c r="N37" s="7"/>
      <c r="O37" s="7"/>
      <c r="P37" s="7"/>
      <c r="Q37" s="7"/>
    </row>
    <row r="38" customFormat="false" ht="12.8" hidden="false" customHeight="false" outlineLevel="0" collapsed="false">
      <c r="A38" s="1" t="s">
        <v>40</v>
      </c>
      <c r="B38" s="1" t="s">
        <v>79</v>
      </c>
      <c r="C38" s="1" t="s">
        <v>64</v>
      </c>
      <c r="D38" s="1" t="n">
        <v>0.7</v>
      </c>
      <c r="E38" s="1" t="s">
        <v>64</v>
      </c>
      <c r="H38" s="5" t="s">
        <v>10</v>
      </c>
      <c r="I38" s="5" t="s">
        <v>11</v>
      </c>
      <c r="J38" s="5" t="s">
        <v>12</v>
      </c>
      <c r="K38" s="5" t="s">
        <v>13</v>
      </c>
      <c r="L38" s="3"/>
      <c r="M38" s="3"/>
      <c r="N38" s="3"/>
      <c r="O38" s="3"/>
      <c r="P38" s="3"/>
      <c r="Q38" s="3"/>
    </row>
    <row r="39" customFormat="false" ht="12.8" hidden="false" customHeight="false" outlineLevel="0" collapsed="false">
      <c r="A39" s="1" t="s">
        <v>59</v>
      </c>
      <c r="B39" s="1" t="s">
        <v>80</v>
      </c>
      <c r="C39" s="1" t="s">
        <v>64</v>
      </c>
      <c r="D39" s="1" t="n">
        <v>0.81</v>
      </c>
      <c r="E39" s="1" t="s">
        <v>64</v>
      </c>
      <c r="G39" s="2" t="n">
        <v>0.5</v>
      </c>
      <c r="H39" s="1" t="n">
        <f aca="false">ROUND(2*((I5*I29) / (I5+I29)),2)</f>
        <v>0.82</v>
      </c>
      <c r="I39" s="1" t="n">
        <f aca="false">ROUND(2*((K5*K29) / (K5+K29)),2)</f>
        <v>0.96</v>
      </c>
      <c r="J39" s="1" t="n">
        <f aca="false">ROUND(2*((M5*M29) / (M5+M29)),2)</f>
        <v>0.71</v>
      </c>
      <c r="K39" s="1" t="n">
        <f aca="false">ROUND(2*((O5*O29) / (O5+O29)),2)</f>
        <v>0.65</v>
      </c>
      <c r="L39" s="3" t="n">
        <f aca="false">ROUND(AVERAGE(H39:K39),2)</f>
        <v>0.79</v>
      </c>
      <c r="M39" s="3"/>
      <c r="N39" s="5"/>
      <c r="O39" s="5"/>
      <c r="P39" s="5"/>
      <c r="Q39" s="5"/>
    </row>
    <row r="40" customFormat="false" ht="12.8" hidden="false" customHeight="false" outlineLevel="0" collapsed="false">
      <c r="A40" s="1" t="s">
        <v>7</v>
      </c>
      <c r="B40" s="1" t="s">
        <v>81</v>
      </c>
      <c r="C40" s="1" t="s">
        <v>64</v>
      </c>
      <c r="D40" s="1" t="n">
        <v>0.75</v>
      </c>
      <c r="E40" s="1" t="s">
        <v>64</v>
      </c>
      <c r="G40" s="2" t="n">
        <v>0.4</v>
      </c>
      <c r="H40" s="1" t="n">
        <f aca="false">ROUND(2*((I6*I30) / (I6+I30)),2)</f>
        <v>0.93</v>
      </c>
      <c r="I40" s="1" t="n">
        <f aca="false">ROUND(2*((K6*K30) / (K6+K30)),2)</f>
        <v>0.94</v>
      </c>
      <c r="J40" s="1" t="n">
        <f aca="false">ROUND(2*((M6*M30) / (M6+M30)),2)</f>
        <v>0.84</v>
      </c>
      <c r="K40" s="1" t="n">
        <f aca="false">ROUND(2*((O6*O30) / (O6+O30)),2)</f>
        <v>0.86</v>
      </c>
      <c r="L40" s="3" t="n">
        <f aca="false">ROUND(AVERAGE(H40:K40),2)</f>
        <v>0.89</v>
      </c>
      <c r="M40" s="3"/>
    </row>
    <row r="41" customFormat="false" ht="12.8" hidden="false" customHeight="false" outlineLevel="0" collapsed="false">
      <c r="A41" s="1" t="s">
        <v>7</v>
      </c>
      <c r="B41" s="1" t="s">
        <v>82</v>
      </c>
      <c r="C41" s="1" t="s">
        <v>64</v>
      </c>
      <c r="D41" s="1" t="n">
        <v>0.78</v>
      </c>
      <c r="E41" s="1" t="s">
        <v>64</v>
      </c>
      <c r="G41" s="2" t="n">
        <v>0.3</v>
      </c>
      <c r="H41" s="1" t="n">
        <f aca="false">ROUND(2*((I7*I31) / (I7+I31)),2)</f>
        <v>0.95</v>
      </c>
      <c r="I41" s="1" t="n">
        <f aca="false">ROUND(2*((K7*K31) / (K7+K31)),2)</f>
        <v>0.91</v>
      </c>
      <c r="J41" s="1" t="n">
        <f aca="false">ROUND(2*((M7*M31) / (M7+M31)),2)</f>
        <v>0.95</v>
      </c>
      <c r="K41" s="1" t="n">
        <f aca="false">ROUND(2*((O7*O31) / (O7+O31)),2)</f>
        <v>0.92</v>
      </c>
      <c r="L41" s="3" t="n">
        <f aca="false">ROUND(AVERAGE(H41:K41),2)</f>
        <v>0.93</v>
      </c>
      <c r="M41" s="3"/>
    </row>
    <row r="42" customFormat="false" ht="12.8" hidden="false" customHeight="false" outlineLevel="0" collapsed="false">
      <c r="A42" s="1" t="s">
        <v>66</v>
      </c>
      <c r="B42" s="1" t="s">
        <v>83</v>
      </c>
      <c r="C42" s="1" t="s">
        <v>64</v>
      </c>
      <c r="D42" s="1" t="n">
        <v>0.78</v>
      </c>
      <c r="E42" s="1" t="s">
        <v>64</v>
      </c>
      <c r="G42" s="2" t="n">
        <v>0.2</v>
      </c>
      <c r="H42" s="1" t="n">
        <f aca="false">ROUND(2*((I8*I32) / (I8+I32)),2)</f>
        <v>0.95</v>
      </c>
      <c r="I42" s="1" t="n">
        <f aca="false">ROUND(2*((K8*K32) / (K8+K32)),2)</f>
        <v>0.88</v>
      </c>
      <c r="J42" s="1" t="n">
        <f aca="false">ROUND(2*((M8*M32) / (M8+M32)),2)</f>
        <v>0.95</v>
      </c>
      <c r="K42" s="1" t="n">
        <f aca="false">ROUND(2*((O8*O32) / (O8+O32)),2)</f>
        <v>0.98</v>
      </c>
      <c r="L42" s="3" t="n">
        <f aca="false">ROUND(AVERAGE(H42:K42),2)</f>
        <v>0.94</v>
      </c>
      <c r="M42" s="3"/>
    </row>
    <row r="43" customFormat="false" ht="12.8" hidden="false" customHeight="false" outlineLevel="0" collapsed="false">
      <c r="A43" s="1" t="s">
        <v>18</v>
      </c>
      <c r="B43" s="1" t="s">
        <v>84</v>
      </c>
      <c r="C43" s="1" t="s">
        <v>64</v>
      </c>
      <c r="D43" s="1" t="n">
        <v>0.67</v>
      </c>
      <c r="E43" s="1" t="s">
        <v>64</v>
      </c>
      <c r="G43" s="2" t="n">
        <v>0.1</v>
      </c>
      <c r="H43" s="1" t="n">
        <f aca="false">ROUND(2*((I9*I33) / (I9+I33)),2)</f>
        <v>0.95</v>
      </c>
      <c r="I43" s="1" t="n">
        <f aca="false">ROUND(2*((K9*K33) / (K9+K33)),2)</f>
        <v>0.88</v>
      </c>
      <c r="J43" s="1" t="n">
        <f aca="false">ROUND(2*((M9*M33) / (M9+M33)),2)</f>
        <v>0.95</v>
      </c>
      <c r="K43" s="1" t="n">
        <f aca="false">ROUND(2*((O9*O33) / (O9+O33)),2)</f>
        <v>0.98</v>
      </c>
      <c r="L43" s="3" t="n">
        <f aca="false">ROUND(AVERAGE(H43:K43),2)</f>
        <v>0.94</v>
      </c>
      <c r="M43" s="3"/>
    </row>
    <row r="44" customFormat="false" ht="12.8" hidden="false" customHeight="false" outlineLevel="0" collapsed="false">
      <c r="A44" s="1" t="s">
        <v>7</v>
      </c>
      <c r="B44" s="1" t="s">
        <v>85</v>
      </c>
      <c r="C44" s="1" t="s">
        <v>9</v>
      </c>
      <c r="D44" s="1" t="n">
        <v>0.39</v>
      </c>
      <c r="E44" s="1" t="s">
        <v>64</v>
      </c>
      <c r="F44" s="1" t="s">
        <v>86</v>
      </c>
      <c r="G44" s="2" t="n">
        <v>0</v>
      </c>
      <c r="H44" s="1" t="n">
        <f aca="false">ROUND(2*((I10*I34) / (I10+I34)),2)</f>
        <v>0.95</v>
      </c>
      <c r="I44" s="1" t="n">
        <f aca="false">ROUND(2*((K10*K34) / (K10+K34)),2)</f>
        <v>0.88</v>
      </c>
      <c r="J44" s="1" t="n">
        <f aca="false">ROUND(2*((M10*M34) / (M10+M34)),2)</f>
        <v>0.95</v>
      </c>
      <c r="K44" s="1" t="n">
        <f aca="false">ROUND(2*((O10*O34) / (O10+O34)),2)</f>
        <v>0.98</v>
      </c>
      <c r="L44" s="3" t="n">
        <f aca="false">ROUND(AVERAGE(H44:K44),2)</f>
        <v>0.94</v>
      </c>
      <c r="M44" s="3"/>
    </row>
    <row r="45" customFormat="false" ht="12.8" hidden="false" customHeight="false" outlineLevel="0" collapsed="false">
      <c r="A45" s="1" t="s">
        <v>87</v>
      </c>
      <c r="B45" s="1" t="s">
        <v>88</v>
      </c>
      <c r="C45" s="1" t="s">
        <v>9</v>
      </c>
      <c r="D45" s="1" t="n">
        <v>0.28</v>
      </c>
      <c r="E45" s="1" t="s">
        <v>64</v>
      </c>
      <c r="F45" s="1" t="s">
        <v>86</v>
      </c>
    </row>
    <row r="46" customFormat="false" ht="12.8" hidden="false" customHeight="false" outlineLevel="0" collapsed="false">
      <c r="A46" s="1" t="s">
        <v>18</v>
      </c>
      <c r="B46" s="1" t="s">
        <v>89</v>
      </c>
      <c r="C46" s="1" t="s">
        <v>64</v>
      </c>
      <c r="D46" s="1" t="n">
        <v>0.45</v>
      </c>
      <c r="E46" s="1" t="s">
        <v>64</v>
      </c>
    </row>
    <row r="47" customFormat="false" ht="12.8" hidden="false" customHeight="false" outlineLevel="0" collapsed="false">
      <c r="A47" s="1" t="s">
        <v>40</v>
      </c>
      <c r="B47" s="1" t="s">
        <v>90</v>
      </c>
      <c r="C47" s="1" t="s">
        <v>64</v>
      </c>
      <c r="D47" s="1" t="n">
        <v>0.76</v>
      </c>
      <c r="E47" s="1" t="s">
        <v>64</v>
      </c>
    </row>
    <row r="48" customFormat="false" ht="12.8" hidden="false" customHeight="false" outlineLevel="0" collapsed="false">
      <c r="A48" s="1" t="s">
        <v>69</v>
      </c>
      <c r="B48" s="1" t="s">
        <v>91</v>
      </c>
      <c r="C48" s="1" t="s">
        <v>64</v>
      </c>
      <c r="D48" s="1" t="n">
        <v>0.35</v>
      </c>
      <c r="E48" s="1" t="s">
        <v>64</v>
      </c>
      <c r="F48" s="1" t="s">
        <v>92</v>
      </c>
    </row>
    <row r="49" customFormat="false" ht="12.8" hidden="false" customHeight="false" outlineLevel="0" collapsed="false">
      <c r="A49" s="1" t="s">
        <v>34</v>
      </c>
      <c r="B49" s="1" t="s">
        <v>93</v>
      </c>
      <c r="C49" s="1" t="s">
        <v>64</v>
      </c>
      <c r="D49" s="1" t="n">
        <v>0.42</v>
      </c>
      <c r="E49" s="1" t="s">
        <v>64</v>
      </c>
      <c r="F49" s="1" t="s">
        <v>92</v>
      </c>
    </row>
    <row r="50" customFormat="false" ht="12.8" hidden="false" customHeight="false" outlineLevel="0" collapsed="false">
      <c r="A50" s="1" t="s">
        <v>7</v>
      </c>
      <c r="B50" s="1" t="s">
        <v>94</v>
      </c>
      <c r="C50" s="1" t="s">
        <v>64</v>
      </c>
      <c r="D50" s="1" t="n">
        <v>0.76</v>
      </c>
      <c r="E50" s="1" t="s">
        <v>64</v>
      </c>
    </row>
    <row r="51" customFormat="false" ht="12.8" hidden="false" customHeight="false" outlineLevel="0" collapsed="false">
      <c r="A51" s="1" t="s">
        <v>95</v>
      </c>
      <c r="B51" s="1" t="s">
        <v>96</v>
      </c>
      <c r="C51" s="1" t="s">
        <v>97</v>
      </c>
      <c r="D51" s="1" t="n">
        <v>0.49</v>
      </c>
      <c r="E51" s="1" t="s">
        <v>97</v>
      </c>
      <c r="F51" s="1" t="s">
        <v>98</v>
      </c>
    </row>
    <row r="52" customFormat="false" ht="12.8" hidden="false" customHeight="false" outlineLevel="0" collapsed="false">
      <c r="A52" s="1" t="s">
        <v>30</v>
      </c>
      <c r="B52" s="1" t="s">
        <v>99</v>
      </c>
      <c r="C52" s="1" t="s">
        <v>9</v>
      </c>
      <c r="D52" s="1" t="n">
        <v>0.41</v>
      </c>
      <c r="E52" s="1" t="s">
        <v>97</v>
      </c>
      <c r="F52" s="1" t="s">
        <v>98</v>
      </c>
    </row>
    <row r="53" customFormat="false" ht="12.8" hidden="false" customHeight="false" outlineLevel="0" collapsed="false">
      <c r="A53" s="1" t="s">
        <v>24</v>
      </c>
      <c r="B53" s="1" t="s">
        <v>100</v>
      </c>
      <c r="C53" s="1" t="s">
        <v>97</v>
      </c>
      <c r="D53" s="1" t="n">
        <v>0.43</v>
      </c>
      <c r="E53" s="1" t="s">
        <v>97</v>
      </c>
      <c r="F53" s="1" t="s">
        <v>98</v>
      </c>
    </row>
    <row r="54" customFormat="false" ht="12.8" hidden="false" customHeight="false" outlineLevel="0" collapsed="false">
      <c r="A54" s="1" t="s">
        <v>43</v>
      </c>
      <c r="B54" s="1" t="s">
        <v>101</v>
      </c>
      <c r="C54" s="1" t="s">
        <v>97</v>
      </c>
      <c r="D54" s="1" t="n">
        <v>0.45</v>
      </c>
      <c r="E54" s="1" t="s">
        <v>97</v>
      </c>
      <c r="F54" s="1" t="s">
        <v>98</v>
      </c>
    </row>
    <row r="55" customFormat="false" ht="12.8" hidden="false" customHeight="false" outlineLevel="0" collapsed="false">
      <c r="A55" s="1" t="s">
        <v>43</v>
      </c>
      <c r="B55" s="1" t="s">
        <v>102</v>
      </c>
      <c r="C55" s="1" t="s">
        <v>97</v>
      </c>
      <c r="D55" s="1" t="n">
        <v>0.46</v>
      </c>
      <c r="E55" s="1" t="s">
        <v>97</v>
      </c>
      <c r="F55" s="1" t="s">
        <v>98</v>
      </c>
    </row>
    <row r="56" customFormat="false" ht="12.8" hidden="false" customHeight="false" outlineLevel="0" collapsed="false">
      <c r="A56" s="1" t="s">
        <v>43</v>
      </c>
      <c r="B56" s="1" t="s">
        <v>103</v>
      </c>
      <c r="C56" s="1" t="s">
        <v>97</v>
      </c>
      <c r="D56" s="1" t="n">
        <v>0.44</v>
      </c>
      <c r="E56" s="1" t="s">
        <v>97</v>
      </c>
      <c r="F56" s="1" t="s">
        <v>98</v>
      </c>
    </row>
    <row r="57" customFormat="false" ht="12.8" hidden="false" customHeight="false" outlineLevel="0" collapsed="false">
      <c r="A57" s="1" t="s">
        <v>59</v>
      </c>
      <c r="B57" s="1" t="s">
        <v>104</v>
      </c>
      <c r="C57" s="1" t="s">
        <v>97</v>
      </c>
      <c r="D57" s="1" t="n">
        <v>0.4</v>
      </c>
      <c r="E57" s="1" t="s">
        <v>97</v>
      </c>
      <c r="F57" s="1" t="s">
        <v>98</v>
      </c>
    </row>
    <row r="58" customFormat="false" ht="12.8" hidden="false" customHeight="false" outlineLevel="0" collapsed="false">
      <c r="A58" s="1" t="s">
        <v>7</v>
      </c>
      <c r="B58" s="1" t="s">
        <v>105</v>
      </c>
      <c r="C58" s="1" t="s">
        <v>97</v>
      </c>
      <c r="D58" s="1" t="n">
        <v>0.54</v>
      </c>
      <c r="E58" s="1" t="s">
        <v>97</v>
      </c>
      <c r="F58" s="1" t="s">
        <v>98</v>
      </c>
    </row>
    <row r="59" customFormat="false" ht="12.8" hidden="false" customHeight="false" outlineLevel="0" collapsed="false">
      <c r="A59" s="1" t="s">
        <v>106</v>
      </c>
      <c r="B59" s="1" t="s">
        <v>107</v>
      </c>
      <c r="C59" s="1" t="s">
        <v>97</v>
      </c>
      <c r="D59" s="1" t="n">
        <v>0.78</v>
      </c>
      <c r="E59" s="1" t="s">
        <v>97</v>
      </c>
      <c r="F59" s="1" t="s">
        <v>98</v>
      </c>
    </row>
    <row r="60" customFormat="false" ht="12.8" hidden="false" customHeight="false" outlineLevel="0" collapsed="false">
      <c r="A60" s="1" t="s">
        <v>40</v>
      </c>
      <c r="B60" s="1" t="s">
        <v>108</v>
      </c>
      <c r="C60" s="1" t="s">
        <v>97</v>
      </c>
      <c r="D60" s="1" t="n">
        <v>0.46</v>
      </c>
      <c r="E60" s="1" t="s">
        <v>97</v>
      </c>
      <c r="F60" s="1" t="s">
        <v>98</v>
      </c>
    </row>
    <row r="61" customFormat="false" ht="12.8" hidden="false" customHeight="false" outlineLevel="0" collapsed="false">
      <c r="A61" s="1" t="s">
        <v>109</v>
      </c>
      <c r="B61" s="1" t="s">
        <v>110</v>
      </c>
      <c r="C61" s="1" t="s">
        <v>97</v>
      </c>
      <c r="D61" s="1" t="n">
        <v>0.79</v>
      </c>
      <c r="E61" s="1" t="s">
        <v>97</v>
      </c>
      <c r="F61" s="1" t="s">
        <v>98</v>
      </c>
    </row>
    <row r="62" customFormat="false" ht="12.8" hidden="false" customHeight="false" outlineLevel="0" collapsed="false">
      <c r="A62" s="1" t="s">
        <v>40</v>
      </c>
      <c r="B62" s="1" t="s">
        <v>111</v>
      </c>
      <c r="C62" s="1" t="s">
        <v>97</v>
      </c>
      <c r="D62" s="1" t="n">
        <v>0.4</v>
      </c>
      <c r="E62" s="1" t="s">
        <v>97</v>
      </c>
      <c r="F62" s="1" t="s">
        <v>98</v>
      </c>
    </row>
    <row r="63" customFormat="false" ht="12.8" hidden="false" customHeight="false" outlineLevel="0" collapsed="false">
      <c r="A63" s="1" t="s">
        <v>18</v>
      </c>
      <c r="B63" s="1" t="s">
        <v>112</v>
      </c>
      <c r="C63" s="1" t="s">
        <v>97</v>
      </c>
      <c r="D63" s="1" t="n">
        <v>0.52</v>
      </c>
      <c r="E63" s="1" t="s">
        <v>97</v>
      </c>
      <c r="F63" s="1" t="s">
        <v>98</v>
      </c>
    </row>
    <row r="64" customFormat="false" ht="12.8" hidden="false" customHeight="false" outlineLevel="0" collapsed="false">
      <c r="A64" s="1" t="s">
        <v>95</v>
      </c>
      <c r="B64" s="1" t="s">
        <v>113</v>
      </c>
      <c r="C64" s="1" t="s">
        <v>97</v>
      </c>
      <c r="D64" s="1" t="n">
        <v>0.61</v>
      </c>
      <c r="E64" s="1" t="s">
        <v>97</v>
      </c>
    </row>
    <row r="65" customFormat="false" ht="12.8" hidden="false" customHeight="false" outlineLevel="0" collapsed="false">
      <c r="A65" s="1" t="s">
        <v>66</v>
      </c>
      <c r="B65" s="1" t="s">
        <v>114</v>
      </c>
      <c r="C65" s="1" t="s">
        <v>97</v>
      </c>
      <c r="D65" s="1" t="n">
        <v>0.64</v>
      </c>
      <c r="E65" s="1" t="s">
        <v>97</v>
      </c>
      <c r="F65" s="1" t="s">
        <v>115</v>
      </c>
    </row>
    <row r="66" customFormat="false" ht="12.8" hidden="false" customHeight="false" outlineLevel="0" collapsed="false">
      <c r="A66" s="1" t="s">
        <v>116</v>
      </c>
      <c r="B66" s="1" t="s">
        <v>117</v>
      </c>
      <c r="C66" s="1" t="s">
        <v>97</v>
      </c>
      <c r="D66" s="1" t="n">
        <v>0.26</v>
      </c>
      <c r="E66" s="1" t="s">
        <v>97</v>
      </c>
      <c r="F66" s="1" t="s">
        <v>118</v>
      </c>
    </row>
    <row r="67" customFormat="false" ht="12.8" hidden="false" customHeight="false" outlineLevel="0" collapsed="false">
      <c r="A67" s="1" t="s">
        <v>116</v>
      </c>
      <c r="B67" s="1" t="s">
        <v>119</v>
      </c>
      <c r="C67" s="1" t="s">
        <v>97</v>
      </c>
      <c r="D67" s="1" t="n">
        <v>0.3</v>
      </c>
      <c r="E67" s="1" t="s">
        <v>97</v>
      </c>
      <c r="F67" s="1" t="s">
        <v>118</v>
      </c>
    </row>
    <row r="68" customFormat="false" ht="12.8" hidden="false" customHeight="false" outlineLevel="0" collapsed="false">
      <c r="A68" s="1" t="s">
        <v>120</v>
      </c>
      <c r="B68" s="1" t="s">
        <v>121</v>
      </c>
      <c r="C68" s="1" t="s">
        <v>97</v>
      </c>
      <c r="D68" s="1" t="n">
        <v>0.5</v>
      </c>
      <c r="E68" s="1" t="s">
        <v>97</v>
      </c>
      <c r="F68" s="1" t="s">
        <v>118</v>
      </c>
    </row>
    <row r="69" customFormat="false" ht="12.8" hidden="false" customHeight="false" outlineLevel="0" collapsed="false">
      <c r="A69" s="1" t="s">
        <v>37</v>
      </c>
      <c r="B69" s="1" t="s">
        <v>122</v>
      </c>
      <c r="C69" s="1" t="s">
        <v>97</v>
      </c>
      <c r="D69" s="1" t="n">
        <v>0.56</v>
      </c>
      <c r="E69" s="1" t="s">
        <v>97</v>
      </c>
      <c r="F69" s="1" t="s">
        <v>118</v>
      </c>
    </row>
    <row r="70" customFormat="false" ht="12.8" hidden="false" customHeight="false" outlineLevel="0" collapsed="false">
      <c r="A70" s="1" t="s">
        <v>66</v>
      </c>
      <c r="B70" s="1" t="s">
        <v>123</v>
      </c>
      <c r="C70" s="1" t="s">
        <v>97</v>
      </c>
      <c r="D70" s="1" t="n">
        <v>0.55</v>
      </c>
      <c r="E70" s="1" t="s">
        <v>97</v>
      </c>
      <c r="F70" s="1" t="s">
        <v>118</v>
      </c>
    </row>
    <row r="71" customFormat="false" ht="12.8" hidden="false" customHeight="false" outlineLevel="0" collapsed="false">
      <c r="A71" s="1" t="s">
        <v>18</v>
      </c>
      <c r="B71" s="1" t="s">
        <v>124</v>
      </c>
      <c r="C71" s="1" t="s">
        <v>97</v>
      </c>
      <c r="D71" s="1" t="n">
        <v>0.27</v>
      </c>
      <c r="E71" s="1" t="s">
        <v>97</v>
      </c>
      <c r="F71" s="1" t="s">
        <v>118</v>
      </c>
    </row>
    <row r="72" customFormat="false" ht="12.8" hidden="false" customHeight="false" outlineLevel="0" collapsed="false">
      <c r="A72" s="1" t="s">
        <v>34</v>
      </c>
      <c r="B72" s="1" t="s">
        <v>125</v>
      </c>
      <c r="C72" s="1" t="s">
        <v>97</v>
      </c>
      <c r="D72" s="1" t="n">
        <v>0.65</v>
      </c>
      <c r="E72" s="1" t="s">
        <v>97</v>
      </c>
      <c r="F72" s="1" t="s">
        <v>118</v>
      </c>
    </row>
    <row r="73" customFormat="false" ht="12.8" hidden="false" customHeight="false" outlineLevel="0" collapsed="false">
      <c r="A73" s="1" t="s">
        <v>18</v>
      </c>
      <c r="B73" s="1" t="s">
        <v>126</v>
      </c>
      <c r="C73" s="1" t="s">
        <v>97</v>
      </c>
      <c r="D73" s="1" t="n">
        <v>0.66</v>
      </c>
      <c r="E73" s="1" t="s">
        <v>97</v>
      </c>
      <c r="F73" s="1" t="s">
        <v>118</v>
      </c>
    </row>
    <row r="74" customFormat="false" ht="12.8" hidden="false" customHeight="false" outlineLevel="0" collapsed="false">
      <c r="A74" s="1" t="s">
        <v>18</v>
      </c>
      <c r="B74" s="1" t="s">
        <v>127</v>
      </c>
      <c r="C74" s="1" t="s">
        <v>97</v>
      </c>
      <c r="D74" s="1" t="n">
        <v>0.55</v>
      </c>
      <c r="E74" s="1" t="s">
        <v>97</v>
      </c>
      <c r="F74" s="1" t="s">
        <v>118</v>
      </c>
    </row>
    <row r="75" customFormat="false" ht="12.8" hidden="false" customHeight="false" outlineLevel="0" collapsed="false">
      <c r="A75" s="1" t="s">
        <v>34</v>
      </c>
      <c r="B75" s="1" t="s">
        <v>128</v>
      </c>
      <c r="C75" s="1" t="s">
        <v>97</v>
      </c>
      <c r="D75" s="1" t="n">
        <v>0.81</v>
      </c>
      <c r="E75" s="1" t="s">
        <v>97</v>
      </c>
    </row>
    <row r="76" customFormat="false" ht="12.8" hidden="false" customHeight="false" outlineLevel="0" collapsed="false">
      <c r="A76" s="1" t="s">
        <v>109</v>
      </c>
      <c r="B76" s="1" t="s">
        <v>129</v>
      </c>
      <c r="C76" s="1" t="s">
        <v>97</v>
      </c>
      <c r="D76" s="1" t="n">
        <v>0.88</v>
      </c>
      <c r="E76" s="1" t="s">
        <v>97</v>
      </c>
    </row>
    <row r="77" customFormat="false" ht="12.8" hidden="false" customHeight="false" outlineLevel="0" collapsed="false">
      <c r="A77" s="1" t="s">
        <v>7</v>
      </c>
      <c r="B77" s="1" t="s">
        <v>130</v>
      </c>
      <c r="C77" s="1" t="s">
        <v>97</v>
      </c>
      <c r="D77" s="1" t="n">
        <v>0.34</v>
      </c>
      <c r="E77" s="1" t="s">
        <v>97</v>
      </c>
    </row>
    <row r="78" customFormat="false" ht="12.8" hidden="false" customHeight="false" outlineLevel="0" collapsed="false">
      <c r="A78" s="1" t="s">
        <v>131</v>
      </c>
      <c r="B78" s="1" t="s">
        <v>132</v>
      </c>
      <c r="C78" s="1" t="s">
        <v>97</v>
      </c>
      <c r="D78" s="1" t="n">
        <v>0.55</v>
      </c>
      <c r="E78" s="1" t="s">
        <v>97</v>
      </c>
    </row>
    <row r="79" customFormat="false" ht="12.8" hidden="false" customHeight="false" outlineLevel="0" collapsed="false">
      <c r="A79" s="1" t="s">
        <v>133</v>
      </c>
      <c r="B79" s="1" t="s">
        <v>134</v>
      </c>
      <c r="C79" s="1" t="s">
        <v>97</v>
      </c>
      <c r="D79" s="1" t="n">
        <v>0.41</v>
      </c>
      <c r="E79" s="1" t="s">
        <v>97</v>
      </c>
    </row>
  </sheetData>
  <mergeCells count="29">
    <mergeCell ref="G1:Q1"/>
    <mergeCell ref="H2:I2"/>
    <mergeCell ref="J2:K2"/>
    <mergeCell ref="L2:M2"/>
    <mergeCell ref="N2:O2"/>
    <mergeCell ref="P2:Q2"/>
    <mergeCell ref="G13:Q13"/>
    <mergeCell ref="H14:I14"/>
    <mergeCell ref="J14:K14"/>
    <mergeCell ref="L14:M14"/>
    <mergeCell ref="N14:O14"/>
    <mergeCell ref="P14:Q14"/>
    <mergeCell ref="G25:Q25"/>
    <mergeCell ref="H26:I26"/>
    <mergeCell ref="J26:K26"/>
    <mergeCell ref="L26:M26"/>
    <mergeCell ref="N26:O26"/>
    <mergeCell ref="P26:Q26"/>
    <mergeCell ref="H37:K37"/>
    <mergeCell ref="L37:M37"/>
    <mergeCell ref="L38:M38"/>
    <mergeCell ref="N38:O38"/>
    <mergeCell ref="P38:Q38"/>
    <mergeCell ref="L39:M39"/>
    <mergeCell ref="L40:M40"/>
    <mergeCell ref="L41:M41"/>
    <mergeCell ref="L42:M42"/>
    <mergeCell ref="L43:M43"/>
    <mergeCell ref="L44:M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7"/>
    <col collapsed="false" customWidth="true" hidden="false" outlineLevel="0" max="2" min="2" style="1" width="33.67"/>
    <col collapsed="false" customWidth="false" hidden="false" outlineLevel="0" max="3" min="3" style="8" width="11.53"/>
    <col collapsed="false" customWidth="true" hidden="false" outlineLevel="0" max="4" min="4" style="8" width="22.95"/>
    <col collapsed="false" customWidth="true" hidden="false" outlineLevel="0" max="5" min="5" style="1" width="27.95"/>
    <col collapsed="false" customWidth="false" hidden="false" outlineLevel="0" max="7" min="6" style="1" width="11.53"/>
    <col collapsed="false" customWidth="true" hidden="false" outlineLevel="0" max="8" min="8" style="1" width="43.26"/>
    <col collapsed="false" customWidth="false" hidden="false" outlineLevel="0" max="16384" min="9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9" t="s">
        <v>135</v>
      </c>
      <c r="D1" s="9" t="s">
        <v>4</v>
      </c>
      <c r="E1" s="2" t="s">
        <v>5</v>
      </c>
      <c r="G1" s="2" t="s">
        <v>136</v>
      </c>
      <c r="H1" s="2" t="s">
        <v>137</v>
      </c>
    </row>
    <row r="2" customFormat="false" ht="12.8" hidden="false" customHeight="false" outlineLevel="0" collapsed="false">
      <c r="A2" s="1" t="s">
        <v>138</v>
      </c>
      <c r="B2" s="1" t="s">
        <v>139</v>
      </c>
      <c r="C2" s="8" t="s">
        <v>140</v>
      </c>
      <c r="D2" s="8" t="s">
        <v>140</v>
      </c>
      <c r="E2" s="1" t="s">
        <v>141</v>
      </c>
      <c r="G2" s="1" t="n">
        <f aca="false">IF(C2=D2, 1, 0)</f>
        <v>1</v>
      </c>
      <c r="H2" s="1" t="n">
        <v>1</v>
      </c>
    </row>
    <row r="3" customFormat="false" ht="12.8" hidden="false" customHeight="false" outlineLevel="0" collapsed="false">
      <c r="A3" s="1" t="s">
        <v>40</v>
      </c>
      <c r="B3" s="1" t="s">
        <v>142</v>
      </c>
      <c r="C3" s="8" t="s">
        <v>143</v>
      </c>
      <c r="D3" s="8" t="s">
        <v>143</v>
      </c>
      <c r="G3" s="1" t="n">
        <f aca="false">IF(C3=D3, 1, 0)</f>
        <v>1</v>
      </c>
      <c r="H3" s="1" t="n">
        <v>1</v>
      </c>
    </row>
    <row r="4" customFormat="false" ht="12.8" hidden="false" customHeight="false" outlineLevel="0" collapsed="false">
      <c r="A4" s="1" t="s">
        <v>7</v>
      </c>
      <c r="B4" s="1" t="s">
        <v>144</v>
      </c>
      <c r="C4" s="8" t="s">
        <v>145</v>
      </c>
      <c r="D4" s="8" t="s">
        <v>145</v>
      </c>
      <c r="G4" s="1" t="n">
        <f aca="false">IF(C4=D4, 1, 0)</f>
        <v>1</v>
      </c>
      <c r="H4" s="1" t="n">
        <v>1</v>
      </c>
    </row>
    <row r="5" customFormat="false" ht="12.8" hidden="false" customHeight="false" outlineLevel="0" collapsed="false">
      <c r="A5" s="1" t="s">
        <v>7</v>
      </c>
      <c r="B5" s="1" t="s">
        <v>146</v>
      </c>
      <c r="C5" s="8" t="s">
        <v>147</v>
      </c>
      <c r="D5" s="8" t="s">
        <v>147</v>
      </c>
      <c r="G5" s="1" t="n">
        <f aca="false">IF(C5=D5, 1, 0)</f>
        <v>1</v>
      </c>
      <c r="H5" s="1" t="n">
        <v>1</v>
      </c>
    </row>
    <row r="6" customFormat="false" ht="12.8" hidden="false" customHeight="false" outlineLevel="0" collapsed="false">
      <c r="A6" s="1" t="s">
        <v>7</v>
      </c>
      <c r="B6" s="1" t="s">
        <v>148</v>
      </c>
      <c r="C6" s="8" t="s">
        <v>149</v>
      </c>
      <c r="D6" s="8" t="s">
        <v>149</v>
      </c>
      <c r="G6" s="1" t="n">
        <f aca="false">IF(C6=D6, 1, 0)</f>
        <v>1</v>
      </c>
      <c r="H6" s="1" t="n">
        <v>1</v>
      </c>
    </row>
    <row r="7" customFormat="false" ht="12.8" hidden="false" customHeight="false" outlineLevel="0" collapsed="false">
      <c r="A7" s="1" t="s">
        <v>7</v>
      </c>
      <c r="B7" s="1" t="s">
        <v>150</v>
      </c>
      <c r="C7" s="8" t="s">
        <v>151</v>
      </c>
      <c r="D7" s="8" t="s">
        <v>151</v>
      </c>
      <c r="G7" s="1" t="n">
        <f aca="false">IF(C7=D7, 1, 0)</f>
        <v>1</v>
      </c>
      <c r="H7" s="1" t="n">
        <v>1</v>
      </c>
    </row>
    <row r="8" customFormat="false" ht="12.8" hidden="false" customHeight="false" outlineLevel="0" collapsed="false">
      <c r="A8" s="1" t="s">
        <v>40</v>
      </c>
      <c r="B8" s="1" t="s">
        <v>152</v>
      </c>
      <c r="C8" s="10" t="s">
        <v>153</v>
      </c>
      <c r="D8" s="8" t="s">
        <v>154</v>
      </c>
      <c r="G8" s="1" t="n">
        <f aca="false">IF(C8=D8, 1, 0)</f>
        <v>0</v>
      </c>
      <c r="H8" s="1" t="n">
        <v>0</v>
      </c>
    </row>
    <row r="9" customFormat="false" ht="12.8" hidden="false" customHeight="false" outlineLevel="0" collapsed="false">
      <c r="A9" s="1" t="s">
        <v>7</v>
      </c>
      <c r="B9" s="1" t="s">
        <v>155</v>
      </c>
      <c r="C9" s="8" t="s">
        <v>156</v>
      </c>
      <c r="D9" s="8" t="s">
        <v>156</v>
      </c>
      <c r="G9" s="1" t="n">
        <f aca="false">IF(C9=D9, 1, 0)</f>
        <v>1</v>
      </c>
      <c r="H9" s="1" t="n">
        <v>1</v>
      </c>
    </row>
    <row r="10" customFormat="false" ht="12.8" hidden="false" customHeight="false" outlineLevel="0" collapsed="false">
      <c r="A10" s="1" t="s">
        <v>40</v>
      </c>
      <c r="B10" s="1" t="s">
        <v>157</v>
      </c>
      <c r="C10" s="8" t="s">
        <v>151</v>
      </c>
      <c r="D10" s="8" t="s">
        <v>151</v>
      </c>
      <c r="G10" s="1" t="n">
        <f aca="false">IF(C10=D10, 1, 0)</f>
        <v>1</v>
      </c>
      <c r="H10" s="1" t="n">
        <v>1</v>
      </c>
    </row>
    <row r="11" customFormat="false" ht="12.8" hidden="false" customHeight="false" outlineLevel="0" collapsed="false">
      <c r="A11" s="1" t="s">
        <v>7</v>
      </c>
      <c r="B11" s="1" t="s">
        <v>158</v>
      </c>
      <c r="C11" s="8" t="s">
        <v>159</v>
      </c>
      <c r="D11" s="8" t="s">
        <v>159</v>
      </c>
      <c r="G11" s="1" t="n">
        <f aca="false">IF(C11=D11, 1, 0)</f>
        <v>1</v>
      </c>
      <c r="H11" s="1" t="n">
        <v>1</v>
      </c>
    </row>
    <row r="12" customFormat="false" ht="12.8" hidden="false" customHeight="false" outlineLevel="0" collapsed="false">
      <c r="A12" s="1" t="s">
        <v>7</v>
      </c>
      <c r="B12" s="1" t="s">
        <v>160</v>
      </c>
      <c r="C12" s="8" t="s">
        <v>145</v>
      </c>
      <c r="D12" s="8" t="s">
        <v>145</v>
      </c>
      <c r="G12" s="1" t="n">
        <f aca="false">IF(C12=D12, 1, 0)</f>
        <v>1</v>
      </c>
      <c r="H12" s="1" t="n">
        <v>1</v>
      </c>
    </row>
    <row r="13" customFormat="false" ht="12.8" hidden="false" customHeight="false" outlineLevel="0" collapsed="false">
      <c r="A13" s="1" t="s">
        <v>7</v>
      </c>
      <c r="B13" s="1" t="s">
        <v>161</v>
      </c>
      <c r="C13" s="8" t="s">
        <v>145</v>
      </c>
      <c r="D13" s="8" t="s">
        <v>145</v>
      </c>
      <c r="G13" s="1" t="n">
        <f aca="false">IF(C13=D13, 1, 0)</f>
        <v>1</v>
      </c>
      <c r="H13" s="1" t="n">
        <v>1</v>
      </c>
    </row>
    <row r="14" customFormat="false" ht="12.8" hidden="false" customHeight="false" outlineLevel="0" collapsed="false">
      <c r="A14" s="1" t="s">
        <v>7</v>
      </c>
      <c r="B14" s="1" t="s">
        <v>162</v>
      </c>
      <c r="C14" s="8" t="s">
        <v>145</v>
      </c>
      <c r="D14" s="8" t="s">
        <v>145</v>
      </c>
      <c r="G14" s="1" t="n">
        <f aca="false">IF(C14=D14, 1, 0)</f>
        <v>1</v>
      </c>
      <c r="H14" s="1" t="n">
        <v>1</v>
      </c>
    </row>
    <row r="15" customFormat="false" ht="12.8" hidden="false" customHeight="false" outlineLevel="0" collapsed="false">
      <c r="A15" s="1" t="s">
        <v>7</v>
      </c>
      <c r="B15" s="1" t="s">
        <v>163</v>
      </c>
      <c r="C15" s="8" t="s">
        <v>164</v>
      </c>
      <c r="D15" s="8" t="s">
        <v>164</v>
      </c>
      <c r="G15" s="1" t="n">
        <f aca="false">IF(C15=D15, 1, 0)</f>
        <v>1</v>
      </c>
      <c r="H15" s="1" t="n">
        <v>1</v>
      </c>
    </row>
    <row r="16" customFormat="false" ht="12.8" hidden="false" customHeight="false" outlineLevel="0" collapsed="false">
      <c r="A16" s="1" t="s">
        <v>40</v>
      </c>
      <c r="B16" s="1" t="s">
        <v>165</v>
      </c>
      <c r="C16" s="8" t="s">
        <v>145</v>
      </c>
      <c r="D16" s="8" t="s">
        <v>145</v>
      </c>
      <c r="G16" s="1" t="n">
        <f aca="false">IF(C16=D16, 1, 0)</f>
        <v>1</v>
      </c>
      <c r="H16" s="1" t="n">
        <v>1</v>
      </c>
    </row>
    <row r="17" customFormat="false" ht="12.8" hidden="false" customHeight="false" outlineLevel="0" collapsed="false">
      <c r="A17" s="1" t="s">
        <v>40</v>
      </c>
      <c r="B17" s="1" t="s">
        <v>166</v>
      </c>
      <c r="C17" s="8" t="s">
        <v>145</v>
      </c>
      <c r="D17" s="8" t="s">
        <v>145</v>
      </c>
      <c r="G17" s="1" t="n">
        <f aca="false">IF(C17=D17, 1, 0)</f>
        <v>1</v>
      </c>
      <c r="H17" s="1" t="n">
        <v>1</v>
      </c>
    </row>
    <row r="18" customFormat="false" ht="12.8" hidden="false" customHeight="false" outlineLevel="0" collapsed="false">
      <c r="A18" s="1" t="s">
        <v>40</v>
      </c>
      <c r="B18" s="1" t="s">
        <v>167</v>
      </c>
      <c r="C18" s="8" t="s">
        <v>145</v>
      </c>
      <c r="D18" s="8" t="s">
        <v>145</v>
      </c>
      <c r="G18" s="1" t="n">
        <f aca="false">IF(C18=D18, 1, 0)</f>
        <v>1</v>
      </c>
      <c r="H18" s="1" t="n">
        <v>1</v>
      </c>
    </row>
    <row r="19" customFormat="false" ht="12.8" hidden="false" customHeight="false" outlineLevel="0" collapsed="false">
      <c r="A19" s="1" t="s">
        <v>40</v>
      </c>
      <c r="B19" s="1" t="s">
        <v>168</v>
      </c>
      <c r="C19" s="8" t="s">
        <v>169</v>
      </c>
      <c r="D19" s="8" t="s">
        <v>169</v>
      </c>
      <c r="G19" s="1" t="n">
        <f aca="false">IF(C19=D19, 1, 0)</f>
        <v>1</v>
      </c>
      <c r="H19" s="1" t="n">
        <v>1</v>
      </c>
    </row>
    <row r="20" customFormat="false" ht="12.8" hidden="false" customHeight="false" outlineLevel="0" collapsed="false">
      <c r="A20" s="1" t="s">
        <v>40</v>
      </c>
      <c r="B20" s="1" t="s">
        <v>170</v>
      </c>
      <c r="C20" s="8" t="s">
        <v>145</v>
      </c>
      <c r="D20" s="8" t="s">
        <v>145</v>
      </c>
      <c r="G20" s="1" t="n">
        <f aca="false">IF(C20=D20, 1, 0)</f>
        <v>1</v>
      </c>
      <c r="H20" s="1" t="n">
        <v>1</v>
      </c>
    </row>
    <row r="21" customFormat="false" ht="12.8" hidden="false" customHeight="false" outlineLevel="0" collapsed="false">
      <c r="A21" s="1" t="s">
        <v>40</v>
      </c>
      <c r="B21" s="1" t="s">
        <v>171</v>
      </c>
      <c r="C21" s="8" t="s">
        <v>145</v>
      </c>
      <c r="D21" s="8" t="s">
        <v>145</v>
      </c>
      <c r="G21" s="1" t="n">
        <f aca="false">IF(C21=D21, 1, 0)</f>
        <v>1</v>
      </c>
      <c r="H21" s="1" t="n">
        <v>1</v>
      </c>
    </row>
    <row r="22" customFormat="false" ht="12.8" hidden="false" customHeight="false" outlineLevel="0" collapsed="false">
      <c r="A22" s="1" t="s">
        <v>40</v>
      </c>
      <c r="B22" s="1" t="s">
        <v>172</v>
      </c>
      <c r="C22" s="8" t="s">
        <v>145</v>
      </c>
      <c r="D22" s="8" t="s">
        <v>145</v>
      </c>
      <c r="G22" s="1" t="n">
        <f aca="false">IF(C22=D22, 1, 0)</f>
        <v>1</v>
      </c>
      <c r="H22" s="1" t="n">
        <v>1</v>
      </c>
    </row>
    <row r="23" customFormat="false" ht="12.8" hidden="false" customHeight="false" outlineLevel="0" collapsed="false">
      <c r="A23" s="1" t="s">
        <v>40</v>
      </c>
      <c r="B23" s="1" t="s">
        <v>173</v>
      </c>
      <c r="C23" s="8" t="s">
        <v>145</v>
      </c>
      <c r="D23" s="8" t="s">
        <v>145</v>
      </c>
      <c r="G23" s="1" t="n">
        <f aca="false">IF(C23=D23, 1, 0)</f>
        <v>1</v>
      </c>
      <c r="H23" s="1" t="n">
        <v>1</v>
      </c>
    </row>
    <row r="24" customFormat="false" ht="12.8" hidden="false" customHeight="false" outlineLevel="0" collapsed="false">
      <c r="A24" s="1" t="s">
        <v>40</v>
      </c>
      <c r="B24" s="1" t="s">
        <v>174</v>
      </c>
      <c r="C24" s="8" t="s">
        <v>145</v>
      </c>
      <c r="D24" s="8" t="s">
        <v>145</v>
      </c>
      <c r="G24" s="1" t="n">
        <f aca="false">IF(C24=D24, 1, 0)</f>
        <v>1</v>
      </c>
      <c r="H24" s="1" t="n">
        <v>1</v>
      </c>
    </row>
    <row r="25" customFormat="false" ht="12.8" hidden="false" customHeight="false" outlineLevel="0" collapsed="false">
      <c r="A25" s="1" t="s">
        <v>7</v>
      </c>
      <c r="B25" s="1" t="s">
        <v>15</v>
      </c>
      <c r="C25" s="8" t="s">
        <v>149</v>
      </c>
      <c r="D25" s="8" t="s">
        <v>149</v>
      </c>
      <c r="G25" s="1" t="n">
        <f aca="false">IF(C25=D25, 1, 0)</f>
        <v>1</v>
      </c>
      <c r="H25" s="1" t="n">
        <v>1</v>
      </c>
    </row>
    <row r="26" customFormat="false" ht="12.8" hidden="false" customHeight="false" outlineLevel="0" collapsed="false">
      <c r="A26" s="1" t="s">
        <v>7</v>
      </c>
      <c r="B26" s="1" t="s">
        <v>175</v>
      </c>
      <c r="C26" s="8" t="s">
        <v>149</v>
      </c>
      <c r="D26" s="8" t="s">
        <v>149</v>
      </c>
      <c r="G26" s="1" t="n">
        <f aca="false">IF(C26=D26, 1, 0)</f>
        <v>1</v>
      </c>
      <c r="H26" s="1" t="n">
        <v>1</v>
      </c>
    </row>
    <row r="27" customFormat="false" ht="12.8" hidden="false" customHeight="false" outlineLevel="0" collapsed="false">
      <c r="A27" s="1" t="s">
        <v>40</v>
      </c>
      <c r="B27" s="1" t="s">
        <v>176</v>
      </c>
      <c r="C27" s="8" t="s">
        <v>149</v>
      </c>
      <c r="D27" s="8" t="s">
        <v>149</v>
      </c>
      <c r="G27" s="1" t="n">
        <f aca="false">IF(C27=D27, 1, 0)</f>
        <v>1</v>
      </c>
      <c r="H27" s="1" t="n">
        <v>1</v>
      </c>
    </row>
    <row r="28" customFormat="false" ht="12.8" hidden="false" customHeight="false" outlineLevel="0" collapsed="false">
      <c r="A28" s="1" t="s">
        <v>7</v>
      </c>
      <c r="B28" s="1" t="s">
        <v>177</v>
      </c>
      <c r="C28" s="8" t="s">
        <v>149</v>
      </c>
      <c r="D28" s="8" t="s">
        <v>178</v>
      </c>
      <c r="G28" s="1" t="n">
        <f aca="false">IF(C28=D28, 1, 0)</f>
        <v>0</v>
      </c>
      <c r="H28" s="11" t="n">
        <v>1</v>
      </c>
    </row>
    <row r="29" customFormat="false" ht="12.8" hidden="false" customHeight="false" outlineLevel="0" collapsed="false">
      <c r="A29" s="1" t="s">
        <v>30</v>
      </c>
      <c r="B29" s="1" t="s">
        <v>179</v>
      </c>
      <c r="C29" s="10" t="s">
        <v>153</v>
      </c>
      <c r="D29" s="8" t="s">
        <v>151</v>
      </c>
      <c r="G29" s="1" t="n">
        <f aca="false">IF(C29=D29, 1, 0)</f>
        <v>0</v>
      </c>
      <c r="H29" s="1" t="n">
        <v>0</v>
      </c>
    </row>
    <row r="30" customFormat="false" ht="12.8" hidden="false" customHeight="false" outlineLevel="0" collapsed="false">
      <c r="A30" s="1" t="s">
        <v>120</v>
      </c>
      <c r="B30" s="1" t="s">
        <v>180</v>
      </c>
      <c r="C30" s="8" t="s">
        <v>151</v>
      </c>
      <c r="D30" s="8" t="s">
        <v>151</v>
      </c>
      <c r="G30" s="1" t="n">
        <f aca="false">IF(C30=D30, 1, 0)</f>
        <v>1</v>
      </c>
      <c r="H30" s="1" t="n">
        <v>1</v>
      </c>
    </row>
    <row r="31" customFormat="false" ht="12.8" hidden="false" customHeight="false" outlineLevel="0" collapsed="false">
      <c r="A31" s="1" t="s">
        <v>40</v>
      </c>
      <c r="B31" s="1" t="s">
        <v>181</v>
      </c>
      <c r="C31" s="8" t="s">
        <v>151</v>
      </c>
      <c r="D31" s="8" t="s">
        <v>151</v>
      </c>
      <c r="G31" s="1" t="n">
        <f aca="false">IF(C31=D31, 1, 0)</f>
        <v>1</v>
      </c>
      <c r="H31" s="1" t="n">
        <v>1</v>
      </c>
    </row>
    <row r="32" customFormat="false" ht="12.8" hidden="false" customHeight="false" outlineLevel="0" collapsed="false">
      <c r="A32" s="1" t="s">
        <v>138</v>
      </c>
      <c r="B32" s="1" t="s">
        <v>182</v>
      </c>
      <c r="C32" s="8" t="s">
        <v>151</v>
      </c>
      <c r="D32" s="8" t="s">
        <v>151</v>
      </c>
      <c r="G32" s="1" t="n">
        <f aca="false">IF(C32=D32, 1, 0)</f>
        <v>1</v>
      </c>
      <c r="H32" s="1" t="n">
        <v>1</v>
      </c>
    </row>
    <row r="33" customFormat="false" ht="12.8" hidden="false" customHeight="false" outlineLevel="0" collapsed="false">
      <c r="A33" s="1" t="s">
        <v>34</v>
      </c>
      <c r="B33" s="1" t="s">
        <v>183</v>
      </c>
      <c r="C33" s="8" t="s">
        <v>184</v>
      </c>
      <c r="D33" s="8" t="s">
        <v>184</v>
      </c>
      <c r="G33" s="1" t="n">
        <f aca="false">IF(C33=D33, 1, 0)</f>
        <v>1</v>
      </c>
      <c r="H33" s="1" t="n">
        <v>1</v>
      </c>
    </row>
    <row r="34" customFormat="false" ht="12.8" hidden="false" customHeight="false" outlineLevel="0" collapsed="false">
      <c r="A34" s="1" t="s">
        <v>138</v>
      </c>
      <c r="B34" s="1" t="s">
        <v>185</v>
      </c>
      <c r="C34" s="8" t="s">
        <v>186</v>
      </c>
      <c r="D34" s="8" t="s">
        <v>186</v>
      </c>
      <c r="G34" s="1" t="n">
        <f aca="false">IF(C34=D34, 1, 0)</f>
        <v>1</v>
      </c>
      <c r="H34" s="1" t="n">
        <v>1</v>
      </c>
    </row>
    <row r="35" customFormat="false" ht="12.8" hidden="false" customHeight="false" outlineLevel="0" collapsed="false">
      <c r="A35" s="1" t="s">
        <v>138</v>
      </c>
      <c r="B35" s="1" t="s">
        <v>187</v>
      </c>
      <c r="C35" s="8" t="s">
        <v>140</v>
      </c>
      <c r="D35" s="8" t="s">
        <v>140</v>
      </c>
      <c r="G35" s="1" t="n">
        <f aca="false">IF(C35=D35, 1, 0)</f>
        <v>1</v>
      </c>
      <c r="H35" s="1" t="n">
        <v>1</v>
      </c>
    </row>
    <row r="36" customFormat="false" ht="12.8" hidden="false" customHeight="false" outlineLevel="0" collapsed="false">
      <c r="A36" s="1" t="s">
        <v>138</v>
      </c>
      <c r="B36" s="1" t="s">
        <v>188</v>
      </c>
      <c r="C36" s="8" t="s">
        <v>140</v>
      </c>
      <c r="D36" s="8" t="s">
        <v>140</v>
      </c>
      <c r="G36" s="1" t="n">
        <f aca="false">IF(C36=D36, 1, 0)</f>
        <v>1</v>
      </c>
      <c r="H36" s="1" t="n">
        <v>1</v>
      </c>
    </row>
    <row r="37" customFormat="false" ht="12.8" hidden="false" customHeight="false" outlineLevel="0" collapsed="false">
      <c r="A37" s="1" t="s">
        <v>138</v>
      </c>
      <c r="B37" s="1" t="s">
        <v>189</v>
      </c>
      <c r="C37" s="8" t="s">
        <v>190</v>
      </c>
      <c r="D37" s="8" t="s">
        <v>190</v>
      </c>
      <c r="G37" s="1" t="n">
        <f aca="false">IF(C37=D37, 1, 0)</f>
        <v>1</v>
      </c>
      <c r="H37" s="1" t="n">
        <v>1</v>
      </c>
    </row>
    <row r="38" customFormat="false" ht="12.8" hidden="false" customHeight="false" outlineLevel="0" collapsed="false">
      <c r="A38" s="1" t="s">
        <v>40</v>
      </c>
      <c r="B38" s="1" t="s">
        <v>191</v>
      </c>
      <c r="C38" s="8" t="s">
        <v>164</v>
      </c>
      <c r="D38" s="8" t="s">
        <v>164</v>
      </c>
      <c r="G38" s="1" t="n">
        <f aca="false">IF(C38=D38, 1, 0)</f>
        <v>1</v>
      </c>
      <c r="H38" s="1" t="n">
        <v>1</v>
      </c>
    </row>
    <row r="39" customFormat="false" ht="12.8" hidden="false" customHeight="false" outlineLevel="0" collapsed="false">
      <c r="A39" s="1" t="s">
        <v>37</v>
      </c>
      <c r="B39" s="1" t="s">
        <v>192</v>
      </c>
      <c r="C39" s="10" t="s">
        <v>153</v>
      </c>
      <c r="D39" s="8" t="s">
        <v>193</v>
      </c>
      <c r="G39" s="1" t="n">
        <f aca="false">IF(C39=D39, 1, 0)</f>
        <v>0</v>
      </c>
      <c r="H39" s="1" t="n">
        <v>0</v>
      </c>
    </row>
    <row r="40" customFormat="false" ht="12.8" hidden="false" customHeight="false" outlineLevel="0" collapsed="false">
      <c r="A40" s="1" t="s">
        <v>194</v>
      </c>
      <c r="B40" s="1" t="s">
        <v>195</v>
      </c>
      <c r="C40" s="8" t="s">
        <v>196</v>
      </c>
      <c r="D40" s="8" t="s">
        <v>196</v>
      </c>
      <c r="G40" s="1" t="n">
        <f aca="false">IF(C40=D40, 1, 0)</f>
        <v>1</v>
      </c>
      <c r="H40" s="1" t="n">
        <v>1</v>
      </c>
    </row>
    <row r="41" customFormat="false" ht="12.8" hidden="false" customHeight="false" outlineLevel="0" collapsed="false">
      <c r="A41" s="1" t="s">
        <v>26</v>
      </c>
      <c r="B41" s="1" t="s">
        <v>27</v>
      </c>
      <c r="C41" s="10" t="s">
        <v>153</v>
      </c>
      <c r="D41" s="8" t="s">
        <v>196</v>
      </c>
      <c r="G41" s="1" t="n">
        <f aca="false">IF(C41=D41, 1, 0)</f>
        <v>0</v>
      </c>
      <c r="H41" s="1" t="n">
        <v>0</v>
      </c>
    </row>
    <row r="42" customFormat="false" ht="12.8" hidden="false" customHeight="false" outlineLevel="0" collapsed="false">
      <c r="A42" s="1" t="s">
        <v>30</v>
      </c>
      <c r="B42" s="1" t="s">
        <v>197</v>
      </c>
      <c r="C42" s="10" t="s">
        <v>153</v>
      </c>
      <c r="D42" s="8" t="s">
        <v>196</v>
      </c>
      <c r="E42" s="1" t="s">
        <v>198</v>
      </c>
      <c r="G42" s="1" t="n">
        <f aca="false">IF(C42=D42, 1, 0)</f>
        <v>0</v>
      </c>
      <c r="H42" s="1" t="n">
        <v>0</v>
      </c>
    </row>
    <row r="43" customFormat="false" ht="12.8" hidden="false" customHeight="false" outlineLevel="0" collapsed="false">
      <c r="A43" s="1" t="s">
        <v>34</v>
      </c>
      <c r="B43" s="1" t="s">
        <v>199</v>
      </c>
      <c r="C43" s="8" t="s">
        <v>200</v>
      </c>
      <c r="D43" s="8" t="s">
        <v>200</v>
      </c>
      <c r="G43" s="1" t="n">
        <f aca="false">IF(C43=D43, 1, 0)</f>
        <v>1</v>
      </c>
      <c r="H43" s="1" t="n">
        <v>1</v>
      </c>
    </row>
    <row r="44" customFormat="false" ht="12.8" hidden="false" customHeight="false" outlineLevel="0" collapsed="false">
      <c r="A44" s="1" t="s">
        <v>69</v>
      </c>
      <c r="B44" s="1" t="s">
        <v>201</v>
      </c>
      <c r="C44" s="8" t="s">
        <v>202</v>
      </c>
      <c r="D44" s="8" t="s">
        <v>202</v>
      </c>
      <c r="G44" s="1" t="n">
        <f aca="false">IF(C44=D44, 1, 0)</f>
        <v>1</v>
      </c>
      <c r="H44" s="1" t="n">
        <v>1</v>
      </c>
    </row>
    <row r="45" customFormat="false" ht="12.8" hidden="false" customHeight="false" outlineLevel="0" collapsed="false">
      <c r="A45" s="1" t="s">
        <v>69</v>
      </c>
      <c r="B45" s="1" t="s">
        <v>203</v>
      </c>
      <c r="C45" s="8" t="s">
        <v>202</v>
      </c>
      <c r="D45" s="8" t="s">
        <v>202</v>
      </c>
      <c r="G45" s="1" t="n">
        <f aca="false">IF(C45=D45, 1, 0)</f>
        <v>1</v>
      </c>
      <c r="H45" s="1" t="n">
        <v>1</v>
      </c>
    </row>
    <row r="46" customFormat="false" ht="12.8" hidden="false" customHeight="false" outlineLevel="0" collapsed="false">
      <c r="A46" s="1" t="s">
        <v>204</v>
      </c>
      <c r="B46" s="1" t="s">
        <v>205</v>
      </c>
      <c r="C46" s="8" t="s">
        <v>206</v>
      </c>
      <c r="D46" s="8" t="s">
        <v>206</v>
      </c>
      <c r="G46" s="1" t="n">
        <f aca="false">IF(C46=D46, 1, 0)</f>
        <v>1</v>
      </c>
      <c r="H46" s="1" t="n">
        <v>1</v>
      </c>
    </row>
    <row r="47" customFormat="false" ht="12.8" hidden="false" customHeight="false" outlineLevel="0" collapsed="false">
      <c r="A47" s="1" t="s">
        <v>34</v>
      </c>
      <c r="B47" s="1" t="s">
        <v>207</v>
      </c>
      <c r="C47" s="8" t="s">
        <v>206</v>
      </c>
      <c r="D47" s="8" t="s">
        <v>206</v>
      </c>
      <c r="G47" s="1" t="n">
        <f aca="false">IF(C47=D47, 1, 0)</f>
        <v>1</v>
      </c>
      <c r="H47" s="1" t="n">
        <v>1</v>
      </c>
    </row>
    <row r="48" customFormat="false" ht="12.8" hidden="false" customHeight="false" outlineLevel="0" collapsed="false">
      <c r="A48" s="1" t="s">
        <v>40</v>
      </c>
      <c r="B48" s="1" t="s">
        <v>208</v>
      </c>
      <c r="C48" s="8" t="s">
        <v>209</v>
      </c>
      <c r="D48" s="8" t="s">
        <v>209</v>
      </c>
      <c r="G48" s="1" t="n">
        <f aca="false">IF(C48=D48, 1, 0)</f>
        <v>1</v>
      </c>
      <c r="H48" s="1" t="n">
        <v>1</v>
      </c>
    </row>
    <row r="49" customFormat="false" ht="12.8" hidden="false" customHeight="false" outlineLevel="0" collapsed="false">
      <c r="A49" s="1" t="s">
        <v>40</v>
      </c>
      <c r="B49" s="1" t="s">
        <v>210</v>
      </c>
      <c r="C49" s="8" t="n">
        <v>6</v>
      </c>
      <c r="D49" s="8" t="n">
        <v>6</v>
      </c>
      <c r="G49" s="1" t="n">
        <f aca="false">IF(C49=D49, 1, 0)</f>
        <v>1</v>
      </c>
      <c r="H49" s="1" t="n">
        <v>1</v>
      </c>
    </row>
    <row r="50" customFormat="false" ht="12.8" hidden="false" customHeight="false" outlineLevel="0" collapsed="false">
      <c r="A50" s="1" t="s">
        <v>69</v>
      </c>
      <c r="B50" s="1" t="s">
        <v>211</v>
      </c>
      <c r="C50" s="8" t="s">
        <v>209</v>
      </c>
      <c r="D50" s="8" t="s">
        <v>209</v>
      </c>
      <c r="G50" s="1" t="n">
        <f aca="false">IF(C50=D50, 1, 0)</f>
        <v>1</v>
      </c>
      <c r="H50" s="1" t="n">
        <v>1</v>
      </c>
    </row>
    <row r="51" customFormat="false" ht="12.8" hidden="false" customHeight="false" outlineLevel="0" collapsed="false">
      <c r="A51" s="1" t="s">
        <v>34</v>
      </c>
      <c r="B51" s="1" t="s">
        <v>212</v>
      </c>
      <c r="C51" s="8" t="s">
        <v>209</v>
      </c>
      <c r="D51" s="8" t="s">
        <v>209</v>
      </c>
      <c r="G51" s="1" t="n">
        <f aca="false">IF(C51=D51, 1, 0)</f>
        <v>1</v>
      </c>
      <c r="H51" s="1" t="n">
        <v>1</v>
      </c>
    </row>
    <row r="52" customFormat="false" ht="12.8" hidden="false" customHeight="false" outlineLevel="0" collapsed="false">
      <c r="A52" s="1" t="s">
        <v>52</v>
      </c>
      <c r="B52" s="1" t="s">
        <v>213</v>
      </c>
      <c r="C52" s="8" t="n">
        <v>3</v>
      </c>
      <c r="D52" s="8" t="n">
        <v>3</v>
      </c>
      <c r="G52" s="1" t="n">
        <f aca="false">IF(C52=D52, 1, 0)</f>
        <v>1</v>
      </c>
      <c r="H52" s="1" t="n">
        <v>1</v>
      </c>
    </row>
    <row r="53" customFormat="false" ht="12.8" hidden="false" customHeight="false" outlineLevel="0" collapsed="false">
      <c r="A53" s="1" t="s">
        <v>18</v>
      </c>
      <c r="B53" s="1" t="s">
        <v>214</v>
      </c>
      <c r="C53" s="8" t="s">
        <v>215</v>
      </c>
      <c r="D53" s="8" t="s">
        <v>215</v>
      </c>
      <c r="G53" s="1" t="n">
        <f aca="false">IF(C53=D53, 1, 0)</f>
        <v>1</v>
      </c>
      <c r="H53" s="1" t="n">
        <v>1</v>
      </c>
    </row>
    <row r="54" customFormat="false" ht="12.8" hidden="false" customHeight="false" outlineLevel="0" collapsed="false">
      <c r="A54" s="1" t="s">
        <v>69</v>
      </c>
      <c r="B54" s="1" t="s">
        <v>216</v>
      </c>
      <c r="C54" s="8" t="s">
        <v>217</v>
      </c>
      <c r="D54" s="8" t="s">
        <v>218</v>
      </c>
      <c r="G54" s="1" t="n">
        <f aca="false">IF(C54=D54, 1, 0)</f>
        <v>0</v>
      </c>
      <c r="H54" s="11" t="n">
        <v>1</v>
      </c>
    </row>
    <row r="55" customFormat="false" ht="12.8" hidden="false" customHeight="false" outlineLevel="0" collapsed="false">
      <c r="A55" s="1" t="s">
        <v>34</v>
      </c>
      <c r="B55" s="1" t="s">
        <v>219</v>
      </c>
      <c r="C55" s="8" t="s">
        <v>217</v>
      </c>
      <c r="D55" s="8" t="s">
        <v>218</v>
      </c>
      <c r="G55" s="1" t="n">
        <f aca="false">IF(C55=D55, 1, 0)</f>
        <v>0</v>
      </c>
      <c r="H55" s="11" t="n">
        <v>1</v>
      </c>
    </row>
    <row r="56" customFormat="false" ht="12.8" hidden="false" customHeight="false" outlineLevel="0" collapsed="false">
      <c r="A56" s="1" t="s">
        <v>34</v>
      </c>
      <c r="B56" s="1" t="s">
        <v>220</v>
      </c>
      <c r="C56" s="8" t="s">
        <v>221</v>
      </c>
      <c r="D56" s="8" t="s">
        <v>222</v>
      </c>
      <c r="E56" s="1" t="s">
        <v>223</v>
      </c>
      <c r="G56" s="1" t="n">
        <f aca="false">IF(C56=D56, 1, 0)</f>
        <v>0</v>
      </c>
      <c r="H56" s="11" t="n">
        <v>1</v>
      </c>
    </row>
    <row r="57" customFormat="false" ht="12.8" hidden="false" customHeight="false" outlineLevel="0" collapsed="false">
      <c r="F57" s="2" t="s">
        <v>224</v>
      </c>
      <c r="G57" s="1" t="n">
        <f aca="false">SUM(G2:G56)</f>
        <v>46</v>
      </c>
      <c r="H57" s="1" t="n">
        <f aca="false">SUM(H2:H56)</f>
        <v>50</v>
      </c>
    </row>
    <row r="58" customFormat="false" ht="12.8" hidden="false" customHeight="false" outlineLevel="0" collapsed="false">
      <c r="F58" s="2" t="s">
        <v>225</v>
      </c>
      <c r="G58" s="1" t="n">
        <f aca="false">ROUND(G57/COUNTA(A2:A56),2)</f>
        <v>0.84</v>
      </c>
      <c r="H58" s="1" t="n">
        <f aca="false">ROUND(H57/COUNTA(B2:B56),2)</f>
        <v>0.91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2025-03-13T21:15:45Z</dcterms:created>
  <dc:creator/>
  <dc:description/>
  <dc:language>en-US</dc:language>
  <cp:lastModifiedBy/>
  <dcterms:modified xsi:type="dcterms:W3CDTF">2025-05-11T17:03:00Z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